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Override ContentType="application/vnd.openxmlformats-officedocument.spreadsheetml.worksheet+xml" PartName="/xl/worksheets/sheet17.xml"/>
  <Override ContentType="application/vnd.openxmlformats-officedocument.spreadsheetml.worksheet+xml" PartName="/xl/worksheets/sheet18.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20.xml"/>
  <Override ContentType="application/vnd.openxmlformats-officedocument.spreadsheetml.worksheet+xml" PartName="/xl/worksheets/sheet21.xml"/>
  <Override ContentType="application/vnd.openxmlformats-officedocument.spreadsheetml.worksheet+xml" PartName="/xl/worksheets/sheet22.xml"/>
  <Override ContentType="application/vnd.openxmlformats-officedocument.spreadsheetml.worksheet+xml" PartName="/xl/worksheets/sheet23.xml"/>
  <Override ContentType="application/vnd.openxmlformats-officedocument.spreadsheetml.worksheet+xml" PartName="/xl/worksheets/sheet24.xml"/>
  <Override ContentType="application/vnd.openxmlformats-officedocument.spreadsheetml.worksheet+xml" PartName="/xl/worksheets/sheet25.xml"/>
  <Override ContentType="application/vnd.openxmlformats-officedocument.spreadsheetml.worksheet+xml" PartName="/xl/worksheets/sheet26.xml"/>
  <Override ContentType="application/vnd.openxmlformats-officedocument.spreadsheetml.worksheet+xml" PartName="/xl/worksheets/sheet27.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standalone="yes"?>
<Relationships xmlns="http://schemas.openxmlformats.org/package/2006/relationships"><Relationship Id="rId2" Type="http://schemas.openxmlformats.org/officeDocument/2006/relationships/extended-properties" Target="docProps/app.xml"/><Relationship Id="rId3"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3900" windowHeight="10340" tabRatio="1000" activeTab="1"/>
  </bookViews>
  <sheets>
    <sheet name="附表目录" sheetId="1" r:id="rId1"/>
    <sheet name="附表1" sheetId="2" r:id="rId2"/>
    <sheet name="附表2" sheetId="3" r:id="rId3"/>
    <sheet name="附表3" sheetId="4" r:id="rId4"/>
    <sheet name="附表4" sheetId="5" r:id="rId5"/>
    <sheet name="附表5" sheetId="6" r:id="rId6"/>
    <sheet name="附表6" sheetId="7" r:id="rId7"/>
    <sheet name="附表7" sheetId="8" r:id="rId8"/>
    <sheet name="附表8" sheetId="9" r:id="rId9"/>
    <sheet name="附表9" sheetId="10" r:id="rId10"/>
    <sheet name="附表10" sheetId="11" r:id="rId11"/>
    <sheet name="附表11" sheetId="12" r:id="rId12"/>
    <sheet name="附表12" sheetId="13" r:id="rId13"/>
    <sheet name="附表13" sheetId="14" r:id="rId14"/>
    <sheet name="附表14" sheetId="15" r:id="rId15"/>
    <sheet name="附表15" sheetId="16" r:id="rId16"/>
    <sheet name="附表16 " sheetId="17" r:id="rId17"/>
    <sheet name="附表17 " sheetId="18" r:id="rId18"/>
    <sheet name="附表18 " sheetId="19" r:id="rId19"/>
    <sheet name="附表19 " sheetId="20" r:id="rId20"/>
    <sheet name="附表20 " sheetId="21" r:id="rId21"/>
    <sheet name="附表21" sheetId="22" r:id="rId22"/>
    <sheet name="附表22" sheetId="23" r:id="rId23"/>
    <sheet name="附表23 " sheetId="24" r:id="rId24"/>
    <sheet name="附表24" sheetId="25" r:id="rId25"/>
    <sheet name="附表25" sheetId="26" r:id="rId26"/>
    <sheet name="附表26 " sheetId="27" r:id="rId27"/>
  </sheets>
  <externalReferences>
    <externalReference r:id="rId28"/>
    <externalReference r:id="rId29"/>
    <externalReference r:id="rId30"/>
    <externalReference r:id="rId31"/>
    <externalReference r:id="rId32"/>
  </externalReferences>
  <definedNames>
    <definedName name="_xlnm.Print_Area" localSheetId="0">附表目录!$A$1:C29</definedName>
    <definedName name="_xlnm.Print_Titles" localSheetId="1">附表1!$1:4</definedName>
    <definedName name="_xlnm.Print_Titles" localSheetId="2">附表2!$1:4</definedName>
    <definedName name="_xlnm.Print_Titles" localSheetId="3">附表3!$1:4</definedName>
    <definedName name="_xlnm.Print_Area" localSheetId="4">附表4!$A$1:L720</definedName>
    <definedName name="_xlnm.Print_Titles" localSheetId="4">附表4!$4:4</definedName>
    <definedName name="_xlnm._FilterDatabase" localSheetId="4" hidden="1">附表4!$A$4:$L$720</definedName>
    <definedName name="_xlnm.Print_Titles" localSheetId="5">附表5!$1:4</definedName>
    <definedName name="_xlnm.Print_Titles" localSheetId="6">附表6!$1:4</definedName>
    <definedName name="_xlnm.Print_Titles" localSheetId="7">附表7!$1:4</definedName>
    <definedName name="_xlnm.Print_Titles" localSheetId="9">附表9!$1:4</definedName>
    <definedName name="_xlnm.Print_Titles" localSheetId="10">附表10!$1:4</definedName>
    <definedName name="_xlnm.Print_Titles" localSheetId="11">附表11!$1:4</definedName>
    <definedName name="_xlnm.Print_Titles" localSheetId="12">附表12!$1:4</definedName>
    <definedName name="_xlnm.Print_Area" localSheetId="13">附表13!$A$1:D70</definedName>
    <definedName name="_xlnm.Print_Titles" localSheetId="13">附表13!$4:5</definedName>
    <definedName name="_xlnm.Print_Titles" localSheetId="14">附表14!$1:4</definedName>
    <definedName name="_xlnm.Print_Titles" localSheetId="15">附表15!$1:4</definedName>
    <definedName name="_xlnm.Print_Titles" localSheetId="16">'附表16 '!$1:4</definedName>
    <definedName name="_xlnm.Print_Titles" localSheetId="17">'附表17 '!$1:4</definedName>
    <definedName name="_xlnm.Print_Titles" localSheetId="18">'附表18 '!$1:4</definedName>
    <definedName name="_xlnm.Print_Titles" localSheetId="19">'附表19 '!$1:4</definedName>
    <definedName name="_xlnm.Print_Titles" localSheetId="20">'附表20 '!$1:4</definedName>
    <definedName name="_xlnm.Print_Titles" localSheetId="21">附表21!$1:4</definedName>
    <definedName name="_xlnm.Print_Titles" localSheetId="22">附表22!$1:4</definedName>
    <definedName name="_xlnm._FilterDatabase" localSheetId="6" hidden="1">附表6!$A$4:$G$80</definedName>
    <definedName name="_Order1" hidden="1">255</definedName>
    <definedName name="_Order2" hidden="1">255</definedName>
    <definedName name="Database" localSheetId="12">#REF!</definedName>
    <definedName name="Database" localSheetId="13" hidden="1">#REF!</definedName>
    <definedName name="Database" localSheetId="24">#REF!</definedName>
    <definedName name="Database" localSheetId="26">#REF!</definedName>
    <definedName name="Database" localSheetId="3">#REF!</definedName>
    <definedName name="Database" localSheetId="4" hidden="1">#REF!</definedName>
    <definedName name="Database" localSheetId="7">#REF!</definedName>
    <definedName name="Database" localSheetId="0" hidden="1">#REF!</definedName>
    <definedName name="Database">#REF!</definedName>
    <definedName name="database2" localSheetId="12">#REF!</definedName>
    <definedName name="database2" localSheetId="13">#REF!</definedName>
    <definedName name="database2" localSheetId="24">#REF!</definedName>
    <definedName name="database2" localSheetId="26">#REF!</definedName>
    <definedName name="database2" localSheetId="3">#REF!</definedName>
    <definedName name="database2" localSheetId="4">#REF!</definedName>
    <definedName name="database2" localSheetId="7">#REF!</definedName>
    <definedName name="database2" localSheetId="0">#REF!</definedName>
    <definedName name="database2">#REF!</definedName>
    <definedName name="database3" localSheetId="12">#REF!</definedName>
    <definedName name="database3" localSheetId="13">#REF!</definedName>
    <definedName name="database3" localSheetId="24">#REF!</definedName>
    <definedName name="database3" localSheetId="26">#REF!</definedName>
    <definedName name="database3" localSheetId="3">#REF!</definedName>
    <definedName name="database3" localSheetId="4">#REF!</definedName>
    <definedName name="database3" localSheetId="7">#REF!</definedName>
    <definedName name="database3" localSheetId="0">#REF!</definedName>
    <definedName name="database3">#REF!</definedName>
    <definedName name="gxxe2003" localSheetId="13">'[1]P1012001'!$A$6:$E$117</definedName>
    <definedName name="gxxe2003" localSheetId="4">'[1]P1012001'!$A$6:$E$117</definedName>
    <definedName name="gxxe2003" localSheetId="0">'[1]P1012001'!$A$6:$E$117</definedName>
    <definedName name="gxxe2003">'[2]P1012001'!$A$6:$E$117</definedName>
    <definedName name="hhhh" localSheetId="12">#REF!</definedName>
    <definedName name="hhhh" localSheetId="13">#REF!</definedName>
    <definedName name="hhhh" localSheetId="24">#REF!</definedName>
    <definedName name="hhhh" localSheetId="26">#REF!</definedName>
    <definedName name="hhhh" localSheetId="3">#REF!</definedName>
    <definedName name="hhhh" localSheetId="4">#REF!</definedName>
    <definedName name="hhhh" localSheetId="7">#REF!</definedName>
    <definedName name="hhhh" localSheetId="0">#REF!</definedName>
    <definedName name="hhhh">#REF!</definedName>
    <definedName name="kkkk" localSheetId="12">#REF!</definedName>
    <definedName name="kkkk" localSheetId="13">#REF!</definedName>
    <definedName name="kkkk" localSheetId="24">#REF!</definedName>
    <definedName name="kkkk" localSheetId="26">#REF!</definedName>
    <definedName name="kkkk" localSheetId="3">#REF!</definedName>
    <definedName name="kkkk" localSheetId="4">#REF!</definedName>
    <definedName name="kkkk" localSheetId="7">#REF!</definedName>
    <definedName name="kkkk" localSheetId="0">#REF!</definedName>
    <definedName name="kkkk">#REF!</definedName>
    <definedName name="MM">#REF!</definedName>
    <definedName name="_xlnm.Print_Titles">#N/A</definedName>
    <definedName name="UU" localSheetId="12">#REF!</definedName>
    <definedName name="UU" localSheetId="13">#REF!</definedName>
    <definedName name="UU" localSheetId="24">#REF!</definedName>
    <definedName name="UU" localSheetId="26">#REF!</definedName>
    <definedName name="UU" localSheetId="3">#REF!</definedName>
    <definedName name="UU" localSheetId="4">#REF!</definedName>
    <definedName name="UU" localSheetId="7">#REF!</definedName>
    <definedName name="UU" localSheetId="0">#REF!</definedName>
    <definedName name="UU">#REF!</definedName>
    <definedName name="YY" localSheetId="12">#REF!</definedName>
    <definedName name="YY" localSheetId="13">#REF!</definedName>
    <definedName name="YY" localSheetId="24">#REF!</definedName>
    <definedName name="YY" localSheetId="26">#REF!</definedName>
    <definedName name="YY" localSheetId="3">#REF!</definedName>
    <definedName name="YY" localSheetId="4">#REF!</definedName>
    <definedName name="YY" localSheetId="7">#REF!</definedName>
    <definedName name="YY" localSheetId="0">#REF!</definedName>
    <definedName name="YY">#REF!</definedName>
    <definedName name="YYY">#REF!</definedName>
    <definedName name="导入表" hidden="1">#N/A</definedName>
    <definedName name="地区名称" localSheetId="12">#REF!</definedName>
    <definedName name="地区名称" localSheetId="13">#REF!</definedName>
    <definedName name="地区名称" localSheetId="24">#REF!</definedName>
    <definedName name="地区名称" localSheetId="26">#REF!</definedName>
    <definedName name="地区名称" localSheetId="3">#REF!</definedName>
    <definedName name="地区名称" localSheetId="4">#REF!</definedName>
    <definedName name="地区名称" localSheetId="7">#REF!</definedName>
    <definedName name="地区名称" localSheetId="0">#REF!</definedName>
    <definedName name="地区名称">#REF!</definedName>
    <definedName name="福州" localSheetId="12">#REF!</definedName>
    <definedName name="福州" localSheetId="13">#REF!</definedName>
    <definedName name="福州" localSheetId="24">#REF!</definedName>
    <definedName name="福州" localSheetId="26">#REF!</definedName>
    <definedName name="福州" localSheetId="3">#REF!</definedName>
    <definedName name="福州" localSheetId="4">#REF!</definedName>
    <definedName name="福州" localSheetId="7">#REF!</definedName>
    <definedName name="福州" localSheetId="0">#REF!</definedName>
    <definedName name="福州">#REF!</definedName>
    <definedName name="汇率" localSheetId="12">#REF!</definedName>
    <definedName name="汇率" localSheetId="13">#REF!</definedName>
    <definedName name="汇率" localSheetId="24">#REF!</definedName>
    <definedName name="汇率" localSheetId="26">#REF!</definedName>
    <definedName name="汇率" localSheetId="3">#REF!</definedName>
    <definedName name="汇率" localSheetId="4">#REF!</definedName>
    <definedName name="汇率" localSheetId="7">#REF!</definedName>
    <definedName name="汇率" localSheetId="0">#REF!</definedName>
    <definedName name="汇率">#REF!</definedName>
    <definedName name="全额差额比例" localSheetId="12">'[3]C01-1'!#REF!</definedName>
    <definedName name="全额差额比例" localSheetId="13">'[4]C01-1'!#REF!</definedName>
    <definedName name="全额差额比例" localSheetId="24">'[3]C01-1'!#REF!</definedName>
    <definedName name="全额差额比例" localSheetId="26">'[3]C01-1'!#REF!</definedName>
    <definedName name="全额差额比例" localSheetId="3">'[3]C01-1'!#REF!</definedName>
    <definedName name="全额差额比例" localSheetId="4">'[4]C01-1'!#REF!</definedName>
    <definedName name="全额差额比例" localSheetId="7">'[3]C01-1'!#REF!</definedName>
    <definedName name="全额差额比例" localSheetId="8">'[3]C01-1'!#REF!</definedName>
    <definedName name="全额差额比例" localSheetId="0">'[4]C01-1'!#REF!</definedName>
    <definedName name="全额差额比例">'[3]C01-1'!#REF!</definedName>
    <definedName name="生产列1" localSheetId="12">#REF!</definedName>
    <definedName name="生产列1" localSheetId="13">#REF!</definedName>
    <definedName name="生产列1" localSheetId="24">#REF!</definedName>
    <definedName name="生产列1" localSheetId="26">#REF!</definedName>
    <definedName name="生产列1" localSheetId="3">#REF!</definedName>
    <definedName name="生产列1" localSheetId="4">#REF!</definedName>
    <definedName name="生产列1" localSheetId="7">#REF!</definedName>
    <definedName name="生产列1" localSheetId="0">#REF!</definedName>
    <definedName name="生产列1">#REF!</definedName>
    <definedName name="生产列11" localSheetId="12">#REF!</definedName>
    <definedName name="生产列11" localSheetId="13">#REF!</definedName>
    <definedName name="生产列11" localSheetId="24">#REF!</definedName>
    <definedName name="生产列11" localSheetId="26">#REF!</definedName>
    <definedName name="生产列11" localSheetId="3">#REF!</definedName>
    <definedName name="生产列11" localSheetId="4">#REF!</definedName>
    <definedName name="生产列11" localSheetId="7">#REF!</definedName>
    <definedName name="生产列11" localSheetId="0">#REF!</definedName>
    <definedName name="生产列11">#REF!</definedName>
    <definedName name="生产列15" localSheetId="12">#REF!</definedName>
    <definedName name="生产列15" localSheetId="13">#REF!</definedName>
    <definedName name="生产列15" localSheetId="24">#REF!</definedName>
    <definedName name="生产列15" localSheetId="26">#REF!</definedName>
    <definedName name="生产列15" localSheetId="3">#REF!</definedName>
    <definedName name="生产列15" localSheetId="4">#REF!</definedName>
    <definedName name="生产列15" localSheetId="7">#REF!</definedName>
    <definedName name="生产列15" localSheetId="0">#REF!</definedName>
    <definedName name="生产列15">#REF!</definedName>
    <definedName name="生产列16" localSheetId="12">#REF!</definedName>
    <definedName name="生产列16" localSheetId="13">#REF!</definedName>
    <definedName name="生产列16" localSheetId="24">#REF!</definedName>
    <definedName name="生产列16" localSheetId="26">#REF!</definedName>
    <definedName name="生产列16" localSheetId="3">#REF!</definedName>
    <definedName name="生产列16" localSheetId="4">#REF!</definedName>
    <definedName name="生产列16" localSheetId="7">#REF!</definedName>
    <definedName name="生产列16" localSheetId="0">#REF!</definedName>
    <definedName name="生产列16">#REF!</definedName>
    <definedName name="生产列17" localSheetId="12">#REF!</definedName>
    <definedName name="生产列17" localSheetId="13">#REF!</definedName>
    <definedName name="生产列17" localSheetId="24">#REF!</definedName>
    <definedName name="生产列17" localSheetId="26">#REF!</definedName>
    <definedName name="生产列17" localSheetId="3">#REF!</definedName>
    <definedName name="生产列17" localSheetId="4">#REF!</definedName>
    <definedName name="生产列17" localSheetId="7">#REF!</definedName>
    <definedName name="生产列17" localSheetId="0">#REF!</definedName>
    <definedName name="生产列17">#REF!</definedName>
    <definedName name="生产列19" localSheetId="12">#REF!</definedName>
    <definedName name="生产列19" localSheetId="13">#REF!</definedName>
    <definedName name="生产列19" localSheetId="24">#REF!</definedName>
    <definedName name="生产列19" localSheetId="26">#REF!</definedName>
    <definedName name="生产列19" localSheetId="3">#REF!</definedName>
    <definedName name="生产列19" localSheetId="4">#REF!</definedName>
    <definedName name="生产列19" localSheetId="7">#REF!</definedName>
    <definedName name="生产列19" localSheetId="0">#REF!</definedName>
    <definedName name="生产列19">#REF!</definedName>
    <definedName name="生产列2" localSheetId="12">#REF!</definedName>
    <definedName name="生产列2" localSheetId="13">#REF!</definedName>
    <definedName name="生产列2" localSheetId="24">#REF!</definedName>
    <definedName name="生产列2" localSheetId="26">#REF!</definedName>
    <definedName name="生产列2" localSheetId="3">#REF!</definedName>
    <definedName name="生产列2" localSheetId="4">#REF!</definedName>
    <definedName name="生产列2" localSheetId="7">#REF!</definedName>
    <definedName name="生产列2" localSheetId="0">#REF!</definedName>
    <definedName name="生产列2">#REF!</definedName>
    <definedName name="生产列20" localSheetId="12">#REF!</definedName>
    <definedName name="生产列20" localSheetId="13">#REF!</definedName>
    <definedName name="生产列20" localSheetId="24">#REF!</definedName>
    <definedName name="生产列20" localSheetId="26">#REF!</definedName>
    <definedName name="生产列20" localSheetId="3">#REF!</definedName>
    <definedName name="生产列20" localSheetId="4">#REF!</definedName>
    <definedName name="生产列20" localSheetId="7">#REF!</definedName>
    <definedName name="生产列20" localSheetId="0">#REF!</definedName>
    <definedName name="生产列20">#REF!</definedName>
    <definedName name="生产列3" localSheetId="12">#REF!</definedName>
    <definedName name="生产列3" localSheetId="13">#REF!</definedName>
    <definedName name="生产列3" localSheetId="24">#REF!</definedName>
    <definedName name="生产列3" localSheetId="26">#REF!</definedName>
    <definedName name="生产列3" localSheetId="3">#REF!</definedName>
    <definedName name="生产列3" localSheetId="4">#REF!</definedName>
    <definedName name="生产列3" localSheetId="7">#REF!</definedName>
    <definedName name="生产列3" localSheetId="0">#REF!</definedName>
    <definedName name="生产列3">#REF!</definedName>
    <definedName name="生产列4" localSheetId="12">#REF!</definedName>
    <definedName name="生产列4" localSheetId="13">#REF!</definedName>
    <definedName name="生产列4" localSheetId="24">#REF!</definedName>
    <definedName name="生产列4" localSheetId="26">#REF!</definedName>
    <definedName name="生产列4" localSheetId="3">#REF!</definedName>
    <definedName name="生产列4" localSheetId="4">#REF!</definedName>
    <definedName name="生产列4" localSheetId="7">#REF!</definedName>
    <definedName name="生产列4" localSheetId="0">#REF!</definedName>
    <definedName name="生产列4">#REF!</definedName>
    <definedName name="生产列5" localSheetId="12">#REF!</definedName>
    <definedName name="生产列5" localSheetId="13">#REF!</definedName>
    <definedName name="生产列5" localSheetId="24">#REF!</definedName>
    <definedName name="生产列5" localSheetId="26">#REF!</definedName>
    <definedName name="生产列5" localSheetId="3">#REF!</definedName>
    <definedName name="生产列5" localSheetId="4">#REF!</definedName>
    <definedName name="生产列5" localSheetId="7">#REF!</definedName>
    <definedName name="生产列5" localSheetId="0">#REF!</definedName>
    <definedName name="生产列5">#REF!</definedName>
    <definedName name="生产列6" localSheetId="12">#REF!</definedName>
    <definedName name="生产列6" localSheetId="13">#REF!</definedName>
    <definedName name="生产列6" localSheetId="24">#REF!</definedName>
    <definedName name="生产列6" localSheetId="26">#REF!</definedName>
    <definedName name="生产列6" localSheetId="3">#REF!</definedName>
    <definedName name="生产列6" localSheetId="4">#REF!</definedName>
    <definedName name="生产列6" localSheetId="7">#REF!</definedName>
    <definedName name="生产列6" localSheetId="0">#REF!</definedName>
    <definedName name="生产列6">#REF!</definedName>
    <definedName name="生产列7" localSheetId="12">#REF!</definedName>
    <definedName name="生产列7" localSheetId="13">#REF!</definedName>
    <definedName name="生产列7" localSheetId="24">#REF!</definedName>
    <definedName name="生产列7" localSheetId="26">#REF!</definedName>
    <definedName name="生产列7" localSheetId="3">#REF!</definedName>
    <definedName name="生产列7" localSheetId="4">#REF!</definedName>
    <definedName name="生产列7" localSheetId="7">#REF!</definedName>
    <definedName name="生产列7" localSheetId="0">#REF!</definedName>
    <definedName name="生产列7">#REF!</definedName>
    <definedName name="生产列8" localSheetId="12">#REF!</definedName>
    <definedName name="生产列8" localSheetId="13">#REF!</definedName>
    <definedName name="生产列8" localSheetId="24">#REF!</definedName>
    <definedName name="生产列8" localSheetId="26">#REF!</definedName>
    <definedName name="生产列8" localSheetId="3">#REF!</definedName>
    <definedName name="生产列8" localSheetId="4">#REF!</definedName>
    <definedName name="生产列8" localSheetId="7">#REF!</definedName>
    <definedName name="生产列8" localSheetId="0">#REF!</definedName>
    <definedName name="生产列8">#REF!</definedName>
    <definedName name="生产列9" localSheetId="12">#REF!</definedName>
    <definedName name="生产列9" localSheetId="13">#REF!</definedName>
    <definedName name="生产列9" localSheetId="24">#REF!</definedName>
    <definedName name="生产列9" localSheetId="26">#REF!</definedName>
    <definedName name="生产列9" localSheetId="3">#REF!</definedName>
    <definedName name="生产列9" localSheetId="4">#REF!</definedName>
    <definedName name="生产列9" localSheetId="7">#REF!</definedName>
    <definedName name="生产列9" localSheetId="0">#REF!</definedName>
    <definedName name="生产列9">#REF!</definedName>
    <definedName name="生产期" localSheetId="12">#REF!</definedName>
    <definedName name="生产期" localSheetId="13">#REF!</definedName>
    <definedName name="生产期" localSheetId="24">#REF!</definedName>
    <definedName name="生产期" localSheetId="26">#REF!</definedName>
    <definedName name="生产期" localSheetId="3">#REF!</definedName>
    <definedName name="生产期" localSheetId="4">#REF!</definedName>
    <definedName name="生产期" localSheetId="7">#REF!</definedName>
    <definedName name="生产期" localSheetId="0">#REF!</definedName>
    <definedName name="生产期">#REF!</definedName>
    <definedName name="生产期1" localSheetId="12">#REF!</definedName>
    <definedName name="生产期1" localSheetId="13">#REF!</definedName>
    <definedName name="生产期1" localSheetId="24">#REF!</definedName>
    <definedName name="生产期1" localSheetId="26">#REF!</definedName>
    <definedName name="生产期1" localSheetId="3">#REF!</definedName>
    <definedName name="生产期1" localSheetId="4">#REF!</definedName>
    <definedName name="生产期1" localSheetId="7">#REF!</definedName>
    <definedName name="生产期1" localSheetId="0">#REF!</definedName>
    <definedName name="生产期1">#REF!</definedName>
    <definedName name="生产期11" localSheetId="12">#REF!</definedName>
    <definedName name="生产期11" localSheetId="13">#REF!</definedName>
    <definedName name="生产期11" localSheetId="24">#REF!</definedName>
    <definedName name="生产期11" localSheetId="26">#REF!</definedName>
    <definedName name="生产期11" localSheetId="3">#REF!</definedName>
    <definedName name="生产期11" localSheetId="4">#REF!</definedName>
    <definedName name="生产期11" localSheetId="7">#REF!</definedName>
    <definedName name="生产期11" localSheetId="0">#REF!</definedName>
    <definedName name="生产期11">#REF!</definedName>
    <definedName name="生产期15" localSheetId="12">#REF!</definedName>
    <definedName name="生产期15" localSheetId="13">#REF!</definedName>
    <definedName name="生产期15" localSheetId="24">#REF!</definedName>
    <definedName name="生产期15" localSheetId="26">#REF!</definedName>
    <definedName name="生产期15" localSheetId="3">#REF!</definedName>
    <definedName name="生产期15" localSheetId="4">#REF!</definedName>
    <definedName name="生产期15" localSheetId="7">#REF!</definedName>
    <definedName name="生产期15" localSheetId="0">#REF!</definedName>
    <definedName name="生产期15">#REF!</definedName>
    <definedName name="生产期16" localSheetId="12">#REF!</definedName>
    <definedName name="生产期16" localSheetId="13">#REF!</definedName>
    <definedName name="生产期16" localSheetId="24">#REF!</definedName>
    <definedName name="生产期16" localSheetId="26">#REF!</definedName>
    <definedName name="生产期16" localSheetId="3">#REF!</definedName>
    <definedName name="生产期16" localSheetId="4">#REF!</definedName>
    <definedName name="生产期16" localSheetId="7">#REF!</definedName>
    <definedName name="生产期16" localSheetId="0">#REF!</definedName>
    <definedName name="生产期16">#REF!</definedName>
    <definedName name="生产期17" localSheetId="12">#REF!</definedName>
    <definedName name="生产期17" localSheetId="13">#REF!</definedName>
    <definedName name="生产期17" localSheetId="24">#REF!</definedName>
    <definedName name="生产期17" localSheetId="26">#REF!</definedName>
    <definedName name="生产期17" localSheetId="3">#REF!</definedName>
    <definedName name="生产期17" localSheetId="4">#REF!</definedName>
    <definedName name="生产期17" localSheetId="7">#REF!</definedName>
    <definedName name="生产期17" localSheetId="0">#REF!</definedName>
    <definedName name="生产期17">#REF!</definedName>
    <definedName name="生产期19" localSheetId="12">#REF!</definedName>
    <definedName name="生产期19" localSheetId="13">#REF!</definedName>
    <definedName name="生产期19" localSheetId="24">#REF!</definedName>
    <definedName name="生产期19" localSheetId="26">#REF!</definedName>
    <definedName name="生产期19" localSheetId="3">#REF!</definedName>
    <definedName name="生产期19" localSheetId="4">#REF!</definedName>
    <definedName name="生产期19" localSheetId="7">#REF!</definedName>
    <definedName name="生产期19" localSheetId="0">#REF!</definedName>
    <definedName name="生产期19">#REF!</definedName>
    <definedName name="生产期2" localSheetId="12">#REF!</definedName>
    <definedName name="生产期2" localSheetId="13">#REF!</definedName>
    <definedName name="生产期2" localSheetId="24">#REF!</definedName>
    <definedName name="生产期2" localSheetId="26">#REF!</definedName>
    <definedName name="生产期2" localSheetId="3">#REF!</definedName>
    <definedName name="生产期2" localSheetId="4">#REF!</definedName>
    <definedName name="生产期2" localSheetId="7">#REF!</definedName>
    <definedName name="生产期2" localSheetId="0">#REF!</definedName>
    <definedName name="生产期2">#REF!</definedName>
    <definedName name="生产期20" localSheetId="12">#REF!</definedName>
    <definedName name="生产期20" localSheetId="13">#REF!</definedName>
    <definedName name="生产期20" localSheetId="24">#REF!</definedName>
    <definedName name="生产期20" localSheetId="26">#REF!</definedName>
    <definedName name="生产期20" localSheetId="3">#REF!</definedName>
    <definedName name="生产期20" localSheetId="4">#REF!</definedName>
    <definedName name="生产期20" localSheetId="7">#REF!</definedName>
    <definedName name="生产期20" localSheetId="0">#REF!</definedName>
    <definedName name="生产期20">#REF!</definedName>
    <definedName name="生产期3" localSheetId="12">#REF!</definedName>
    <definedName name="生产期3" localSheetId="13">#REF!</definedName>
    <definedName name="生产期3" localSheetId="24">#REF!</definedName>
    <definedName name="生产期3" localSheetId="26">#REF!</definedName>
    <definedName name="生产期3" localSheetId="3">#REF!</definedName>
    <definedName name="生产期3" localSheetId="4">#REF!</definedName>
    <definedName name="生产期3" localSheetId="7">#REF!</definedName>
    <definedName name="生产期3" localSheetId="0">#REF!</definedName>
    <definedName name="生产期3">#REF!</definedName>
    <definedName name="生产期4" localSheetId="12">#REF!</definedName>
    <definedName name="生产期4" localSheetId="13">#REF!</definedName>
    <definedName name="生产期4" localSheetId="24">#REF!</definedName>
    <definedName name="生产期4" localSheetId="26">#REF!</definedName>
    <definedName name="生产期4" localSheetId="3">#REF!</definedName>
    <definedName name="生产期4" localSheetId="4">#REF!</definedName>
    <definedName name="生产期4" localSheetId="7">#REF!</definedName>
    <definedName name="生产期4" localSheetId="0">#REF!</definedName>
    <definedName name="生产期4">#REF!</definedName>
    <definedName name="生产期5" localSheetId="12">#REF!</definedName>
    <definedName name="生产期5" localSheetId="13">#REF!</definedName>
    <definedName name="生产期5" localSheetId="24">#REF!</definedName>
    <definedName name="生产期5" localSheetId="26">#REF!</definedName>
    <definedName name="生产期5" localSheetId="3">#REF!</definedName>
    <definedName name="生产期5" localSheetId="4">#REF!</definedName>
    <definedName name="生产期5" localSheetId="7">#REF!</definedName>
    <definedName name="生产期5" localSheetId="0">#REF!</definedName>
    <definedName name="生产期5">#REF!</definedName>
    <definedName name="生产期6" localSheetId="12">#REF!</definedName>
    <definedName name="生产期6" localSheetId="13">#REF!</definedName>
    <definedName name="生产期6" localSheetId="24">#REF!</definedName>
    <definedName name="生产期6" localSheetId="26">#REF!</definedName>
    <definedName name="生产期6" localSheetId="3">#REF!</definedName>
    <definedName name="生产期6" localSheetId="4">#REF!</definedName>
    <definedName name="生产期6" localSheetId="7">#REF!</definedName>
    <definedName name="生产期6" localSheetId="0">#REF!</definedName>
    <definedName name="生产期6">#REF!</definedName>
    <definedName name="生产期7" localSheetId="12">#REF!</definedName>
    <definedName name="生产期7" localSheetId="13">#REF!</definedName>
    <definedName name="生产期7" localSheetId="24">#REF!</definedName>
    <definedName name="生产期7" localSheetId="26">#REF!</definedName>
    <definedName name="生产期7" localSheetId="3">#REF!</definedName>
    <definedName name="生产期7" localSheetId="4">#REF!</definedName>
    <definedName name="生产期7" localSheetId="7">#REF!</definedName>
    <definedName name="生产期7" localSheetId="0">#REF!</definedName>
    <definedName name="生产期7">#REF!</definedName>
    <definedName name="生产期8" localSheetId="12">#REF!</definedName>
    <definedName name="生产期8" localSheetId="13">#REF!</definedName>
    <definedName name="生产期8" localSheetId="24">#REF!</definedName>
    <definedName name="生产期8" localSheetId="26">#REF!</definedName>
    <definedName name="生产期8" localSheetId="3">#REF!</definedName>
    <definedName name="生产期8" localSheetId="4">#REF!</definedName>
    <definedName name="生产期8" localSheetId="7">#REF!</definedName>
    <definedName name="生产期8" localSheetId="0">#REF!</definedName>
    <definedName name="生产期8">#REF!</definedName>
    <definedName name="生产期9" localSheetId="12">#REF!</definedName>
    <definedName name="生产期9" localSheetId="13">#REF!</definedName>
    <definedName name="生产期9" localSheetId="24">#REF!</definedName>
    <definedName name="生产期9" localSheetId="26">#REF!</definedName>
    <definedName name="生产期9" localSheetId="3">#REF!</definedName>
    <definedName name="生产期9" localSheetId="4">#REF!</definedName>
    <definedName name="生产期9" localSheetId="7">#REF!</definedName>
    <definedName name="生产期9" localSheetId="0">#REF!</definedName>
    <definedName name="生产期9">#REF!</definedName>
    <definedName name="体制上解" localSheetId="12">#REF!</definedName>
    <definedName name="体制上解" localSheetId="13">#REF!</definedName>
    <definedName name="体制上解" localSheetId="24">#REF!</definedName>
    <definedName name="体制上解" localSheetId="26">#REF!</definedName>
    <definedName name="体制上解" localSheetId="3">#REF!</definedName>
    <definedName name="体制上解" localSheetId="4">#REF!</definedName>
    <definedName name="体制上解" localSheetId="7">#REF!</definedName>
    <definedName name="体制上解" localSheetId="0">#REF!</definedName>
    <definedName name="体制上解">#REF!</definedName>
  </definedNames>
  <calcPr calcId="144525" iterate="1" iterateCount="100" iterateDelta="0.001" fullPrecision="0"/>
</workbook>
</file>

<file path=xl/sharedStrings.xml><?xml version="1.0" encoding="utf-8"?>
<sst xmlns="http://schemas.openxmlformats.org/spreadsheetml/2006/main" count="1698">
  <si>
    <t>附件1</t>
  </si>
  <si>
    <t>城厢区2021年预算收支表</t>
  </si>
  <si>
    <t>1、</t>
  </si>
  <si>
    <t>2021年度一般公共预算收入预算表</t>
  </si>
  <si>
    <t>2、</t>
  </si>
  <si>
    <t>2021年度一般公共预算支出预算表</t>
  </si>
  <si>
    <t>3、</t>
  </si>
  <si>
    <t>2021年度一般公共预算本级收入预算表</t>
  </si>
  <si>
    <t>4、</t>
  </si>
  <si>
    <t>2021年度一般公共预算本级支出预算表</t>
  </si>
  <si>
    <t>5、</t>
  </si>
  <si>
    <t>2021年度一般公共预算本级支出经济分类情况表</t>
  </si>
  <si>
    <t>6、</t>
  </si>
  <si>
    <t>2021年度一般公共预算本级基本支出经济分类情况表</t>
  </si>
  <si>
    <t>7、</t>
  </si>
  <si>
    <t>2021年度一般公共预算对下税收返还和转移支付预算表（分项目）</t>
  </si>
  <si>
    <t>8、</t>
  </si>
  <si>
    <t>2021年度一般公共预算对下税收返还和转移支付预算表（分地区）</t>
  </si>
  <si>
    <t>9、</t>
  </si>
  <si>
    <t>2021年度本级一般公共预算“三公”经费支出预算表</t>
  </si>
  <si>
    <t>10、</t>
  </si>
  <si>
    <t>2021年度政府性基金收入预算表</t>
  </si>
  <si>
    <t>11、</t>
  </si>
  <si>
    <t>2021年度政府性基金支出预算表</t>
  </si>
  <si>
    <t>12、</t>
  </si>
  <si>
    <t>2021年度政府性基金本级收入预算表</t>
  </si>
  <si>
    <t>13、</t>
  </si>
  <si>
    <t>2021年度政府性基金本级支出预算表</t>
  </si>
  <si>
    <t>14、</t>
  </si>
  <si>
    <t>2021年度政府性基金转移支付预算表</t>
  </si>
  <si>
    <t>15、</t>
  </si>
  <si>
    <t>2021年度国有资本经营预算收入表</t>
  </si>
  <si>
    <t>16、</t>
  </si>
  <si>
    <t>2021年度国有资本经营支出预算表</t>
  </si>
  <si>
    <t>17、</t>
  </si>
  <si>
    <t>2021年度本级国有资本经营收入预算表</t>
  </si>
  <si>
    <t>18、</t>
  </si>
  <si>
    <t>2021年度本级国有资本经营支出预算表</t>
  </si>
  <si>
    <t>19、</t>
  </si>
  <si>
    <t>2021年度社会保险基金预算收入表</t>
  </si>
  <si>
    <t>20、</t>
  </si>
  <si>
    <t>2021年度社会保险基金预算支出表</t>
  </si>
  <si>
    <t>21、</t>
  </si>
  <si>
    <t>2021年度本级社会保险基金预算收入表</t>
  </si>
  <si>
    <t>22、</t>
  </si>
  <si>
    <t>2021年度本级社会保险基金预算支出表</t>
  </si>
  <si>
    <t>23、</t>
  </si>
  <si>
    <t>2021年全区政府一般债务余额和限额情况表</t>
  </si>
  <si>
    <t>24、</t>
  </si>
  <si>
    <t>2021年度本级政府一般债务余额和限额情况表</t>
  </si>
  <si>
    <t>25、</t>
  </si>
  <si>
    <t>2021年度全区政府专项债务余额和限额情况表</t>
  </si>
  <si>
    <t>26、</t>
  </si>
  <si>
    <t>2021年度本级政府专项债务余额和限额情况表</t>
  </si>
  <si>
    <t>附表1-1</t>
  </si>
  <si>
    <t>单位：万元</t>
  </si>
  <si>
    <t>收入项目</t>
  </si>
  <si>
    <t>当年预算数</t>
  </si>
  <si>
    <t>上年预算数</t>
  </si>
  <si>
    <t>当年预算数为上年预算数的％</t>
  </si>
  <si>
    <t>一、税收收入</t>
  </si>
  <si>
    <t xml:space="preserve">    增值税</t>
  </si>
  <si>
    <t xml:space="preserve">    消费税</t>
  </si>
  <si>
    <t xml:space="preserve">    企业所得税</t>
  </si>
  <si>
    <t xml:space="preserve">    企业所得税退税</t>
  </si>
  <si>
    <t xml:space="preserve">    个人所得税</t>
  </si>
  <si>
    <t xml:space="preserve">    资源税</t>
  </si>
  <si>
    <t xml:space="preserve">    城市维护建设税</t>
  </si>
  <si>
    <t xml:space="preserve">    房产税</t>
  </si>
  <si>
    <t xml:space="preserve">    印花税</t>
  </si>
  <si>
    <t xml:space="preserve">    城镇土地使用税</t>
  </si>
  <si>
    <t xml:space="preserve">    土地增值税</t>
  </si>
  <si>
    <t xml:space="preserve">    车船税</t>
  </si>
  <si>
    <t xml:space="preserve">    耕地占用税</t>
  </si>
  <si>
    <t xml:space="preserve">    契税</t>
  </si>
  <si>
    <t xml:space="preserve">    烟叶税</t>
  </si>
  <si>
    <t xml:space="preserve">    其他税收收入</t>
  </si>
  <si>
    <t>二、非税收入</t>
  </si>
  <si>
    <t xml:space="preserve">    专项收入</t>
  </si>
  <si>
    <t xml:space="preserve">    行政事业性收费收入</t>
  </si>
  <si>
    <t xml:space="preserve">    罚没收入</t>
  </si>
  <si>
    <t xml:space="preserve">    国有资本经营收入</t>
  </si>
  <si>
    <t xml:space="preserve">    国有资源（资产）有偿使用收入</t>
  </si>
  <si>
    <t xml:space="preserve">    捐赠收入</t>
  </si>
  <si>
    <t xml:space="preserve">    政府住房基金收入</t>
  </si>
  <si>
    <t xml:space="preserve">    其他收入</t>
  </si>
  <si>
    <t>收入小计</t>
  </si>
  <si>
    <t>三、债务收入</t>
  </si>
  <si>
    <t>四、转移性收入</t>
  </si>
  <si>
    <t xml:space="preserve">   上级补助收入</t>
  </si>
  <si>
    <t xml:space="preserve">    返还性收入</t>
  </si>
  <si>
    <t xml:space="preserve">    一般性转移支付收入</t>
  </si>
  <si>
    <t xml:space="preserve">    专项转移支付收入</t>
  </si>
  <si>
    <t xml:space="preserve">   上解收入</t>
  </si>
  <si>
    <t xml:space="preserve">   上年结余收入</t>
  </si>
  <si>
    <t xml:space="preserve">   调入资金</t>
  </si>
  <si>
    <t xml:space="preserve">   调入预算稳定调节基金</t>
  </si>
  <si>
    <t xml:space="preserve">   债券转贷收入</t>
  </si>
  <si>
    <t xml:space="preserve">   接收其他地区援助收入</t>
  </si>
  <si>
    <t>收入合计</t>
  </si>
  <si>
    <t>附表1-2</t>
  </si>
  <si>
    <t>支出项目</t>
  </si>
  <si>
    <t>一、一般公共服务支出</t>
  </si>
  <si>
    <t>二、外交支出</t>
  </si>
  <si>
    <t>三、国防支出</t>
  </si>
  <si>
    <t>四、公共安全支出</t>
  </si>
  <si>
    <t>五、教育支出</t>
  </si>
  <si>
    <t>六、科学技术支出</t>
  </si>
  <si>
    <t>七、文化体育与传媒支出</t>
  </si>
  <si>
    <t>八、社会保障和就业支出</t>
  </si>
  <si>
    <t>九、医疗卫生与计划生育支出</t>
  </si>
  <si>
    <t>十、节能环保支出</t>
  </si>
  <si>
    <t>十一、城乡社区支出</t>
  </si>
  <si>
    <t>十二、农林水支出</t>
  </si>
  <si>
    <t>十三、交通运输支出</t>
  </si>
  <si>
    <t>十四、资源勘探信息等支出</t>
  </si>
  <si>
    <t>十五、商业服务业等支出</t>
  </si>
  <si>
    <t>十六、金融支出</t>
  </si>
  <si>
    <t>十七、援助其他地区支出</t>
  </si>
  <si>
    <t>十八、国土海洋气象等支出</t>
  </si>
  <si>
    <t>十九、住房保障支出</t>
  </si>
  <si>
    <t>二十、粮油物资储备支出</t>
  </si>
  <si>
    <t>二十一、预备费</t>
  </si>
  <si>
    <t>二十二、其他支出</t>
  </si>
  <si>
    <t>二十三、债务付息支出</t>
  </si>
  <si>
    <t>二十四、债务发行费用支出</t>
  </si>
  <si>
    <t>支出小计</t>
  </si>
  <si>
    <t>债务还本支出</t>
  </si>
  <si>
    <t>转移性支出</t>
  </si>
  <si>
    <t xml:space="preserve">   补助下级支出</t>
  </si>
  <si>
    <t xml:space="preserve">       返还性支出</t>
  </si>
  <si>
    <t xml:space="preserve">       一般性转移支付支出</t>
  </si>
  <si>
    <t xml:space="preserve">       专项转移支付支出</t>
  </si>
  <si>
    <t xml:space="preserve">   上解支出</t>
  </si>
  <si>
    <t xml:space="preserve">   援助其他地区支出</t>
  </si>
  <si>
    <t xml:space="preserve">   债务转贷支出</t>
  </si>
  <si>
    <t xml:space="preserve">   增设预算周转金</t>
  </si>
  <si>
    <t xml:space="preserve">   拨付国债转贷资金数</t>
  </si>
  <si>
    <t xml:space="preserve">   国债转贷资金结余</t>
  </si>
  <si>
    <t xml:space="preserve">   安排预算稳定调节基金</t>
  </si>
  <si>
    <t xml:space="preserve">   调出资金</t>
  </si>
  <si>
    <t xml:space="preserve">   年终结余</t>
  </si>
  <si>
    <t>支出合计</t>
  </si>
  <si>
    <t>附表1-3</t>
  </si>
  <si>
    <t>2021年度本级一般公共预算收入预算表</t>
  </si>
  <si>
    <t xml:space="preserve">   债务转贷收入</t>
  </si>
  <si>
    <t>表4</t>
  </si>
  <si>
    <t>.</t>
  </si>
  <si>
    <t>项目</t>
  </si>
  <si>
    <t>其中：财力安排</t>
  </si>
  <si>
    <t>专项安排</t>
  </si>
  <si>
    <t xml:space="preserve">    人大事务</t>
  </si>
  <si>
    <t xml:space="preserve">      行政运行</t>
  </si>
  <si>
    <t>人大事务</t>
  </si>
  <si>
    <t>人大事务行政运行</t>
  </si>
  <si>
    <t xml:space="preserve">      人大会议</t>
  </si>
  <si>
    <t>人大事务人大会议</t>
  </si>
  <si>
    <t xml:space="preserve">      人大代表履职能力提升</t>
  </si>
  <si>
    <t>人大事务人大代表履职能力提升</t>
  </si>
  <si>
    <t xml:space="preserve">      代表工作</t>
  </si>
  <si>
    <t>人大事务代表工作</t>
  </si>
  <si>
    <t xml:space="preserve">      事业运行</t>
  </si>
  <si>
    <t>人大事务事业运行</t>
  </si>
  <si>
    <t xml:space="preserve">      其他人大事务支出</t>
  </si>
  <si>
    <t>人大事务其他人大事务支出</t>
  </si>
  <si>
    <t xml:space="preserve">    政协事务</t>
  </si>
  <si>
    <t>政协事务</t>
  </si>
  <si>
    <t>政协事务行政运行</t>
  </si>
  <si>
    <t xml:space="preserve">      一般行政管理事务</t>
  </si>
  <si>
    <t>政协事务一般行政管理事务</t>
  </si>
  <si>
    <t xml:space="preserve">      政协会议</t>
  </si>
  <si>
    <t>政协事务政协会议</t>
  </si>
  <si>
    <t xml:space="preserve">      委员视察</t>
  </si>
  <si>
    <t>政协事务委员视察</t>
  </si>
  <si>
    <t xml:space="preserve">      参政议政</t>
  </si>
  <si>
    <t>政协事务参政议政</t>
  </si>
  <si>
    <t>政协事务事业运行</t>
  </si>
  <si>
    <t xml:space="preserve">      其他政协事务支出</t>
  </si>
  <si>
    <t>政协事务其他政协事务支出</t>
  </si>
  <si>
    <t xml:space="preserve">    政府办公厅(室)及相关机构事务</t>
  </si>
  <si>
    <t>政府办公厅(室)及相关机构事务</t>
  </si>
  <si>
    <t>政府办公厅(室)及相关机构事务行政运行</t>
  </si>
  <si>
    <t>政府办公厅(室)及相关机构事务一般行政管理事务</t>
  </si>
  <si>
    <t xml:space="preserve">      机关服务</t>
  </si>
  <si>
    <t>政府办公厅(室)及相关机构事务机关服务</t>
  </si>
  <si>
    <t xml:space="preserve">      信访事务</t>
  </si>
  <si>
    <t>政府办公厅(室)及相关机构事务信访事务</t>
  </si>
  <si>
    <t>政府办公厅(室)及相关机构事务事业运行</t>
  </si>
  <si>
    <t xml:space="preserve">      其他政府办公厅(室)及相关机构事务支出</t>
  </si>
  <si>
    <t>政府办公厅(室)及相关机构事务其他政府办公厅(室)及相关机构事务支出</t>
  </si>
  <si>
    <t xml:space="preserve">    发展与改革事务</t>
  </si>
  <si>
    <t>发展与改革事务</t>
  </si>
  <si>
    <t>发展与改革事务行政运行</t>
  </si>
  <si>
    <t xml:space="preserve">      战略规划与实施</t>
  </si>
  <si>
    <t>发展与改革事务战略规划与实施</t>
  </si>
  <si>
    <t xml:space="preserve">      日常经济运行调节</t>
  </si>
  <si>
    <t xml:space="preserve">      物价管理</t>
  </si>
  <si>
    <t>发展与改革事务物价管理</t>
  </si>
  <si>
    <t>发展与改革事务事业运行</t>
  </si>
  <si>
    <t xml:space="preserve">      其他发展与改革事务支出</t>
  </si>
  <si>
    <t>发展与改革事务其他发展与改革事务支出</t>
  </si>
  <si>
    <t xml:space="preserve">    统计信息事务</t>
  </si>
  <si>
    <t>统计信息事务</t>
  </si>
  <si>
    <t>统计信息事务行政运行</t>
  </si>
  <si>
    <t xml:space="preserve">      专项统计业务</t>
  </si>
  <si>
    <t>统计信息事务专项统计业务</t>
  </si>
  <si>
    <t xml:space="preserve">      专项普查活动</t>
  </si>
  <si>
    <t>统计信息事务专项普查活动</t>
  </si>
  <si>
    <t xml:space="preserve">      统计抽样调查</t>
  </si>
  <si>
    <t>统计信息事务统计抽样调查</t>
  </si>
  <si>
    <t>统计信息事务事业运行</t>
  </si>
  <si>
    <t xml:space="preserve">      其他统计信息事务支出</t>
  </si>
  <si>
    <t>统计信息事务其他统计信息事务支出</t>
  </si>
  <si>
    <t xml:space="preserve">    财政事务</t>
  </si>
  <si>
    <t>财政事务</t>
  </si>
  <si>
    <t>财政事务行政运行</t>
  </si>
  <si>
    <t xml:space="preserve">      信息化建设</t>
  </si>
  <si>
    <t>财政事务信息化建设</t>
  </si>
  <si>
    <t xml:space="preserve">      财政委托业务支出</t>
  </si>
  <si>
    <t>财政事务财政委托业务支出</t>
  </si>
  <si>
    <t>财政事务事业运行</t>
  </si>
  <si>
    <t xml:space="preserve">      其他财政事务支出</t>
  </si>
  <si>
    <t>财政事务其他财政事务支出</t>
  </si>
  <si>
    <t xml:space="preserve">    税收事务</t>
  </si>
  <si>
    <t>税收事务</t>
  </si>
  <si>
    <t>税收事务行政运行</t>
  </si>
  <si>
    <t xml:space="preserve">      代扣代收代征税款手续费</t>
  </si>
  <si>
    <t>税收事务代扣代收代征税款手续费</t>
  </si>
  <si>
    <t xml:space="preserve">    审计事务</t>
  </si>
  <si>
    <t>审计事务</t>
  </si>
  <si>
    <t>审计事务行政运行</t>
  </si>
  <si>
    <t>审计事务一般行政管理事务</t>
  </si>
  <si>
    <t xml:space="preserve">      审计业务</t>
  </si>
  <si>
    <t>审计事务审计业务</t>
  </si>
  <si>
    <t>审计事务事业运行</t>
  </si>
  <si>
    <t xml:space="preserve">      其他审计事务支出</t>
  </si>
  <si>
    <t>审计事务其他审计事务支出</t>
  </si>
  <si>
    <t xml:space="preserve">    人力资源事务</t>
  </si>
  <si>
    <t>人力资源事务</t>
  </si>
  <si>
    <t>人力资源事务行政运行</t>
  </si>
  <si>
    <t>人力资源事务一般行政管理事务</t>
  </si>
  <si>
    <t xml:space="preserve">      军队转业干部安置</t>
  </si>
  <si>
    <t>人力资源事务军队转业干部安置</t>
  </si>
  <si>
    <t xml:space="preserve">      引进人才费用</t>
  </si>
  <si>
    <t>人力资源事务引进人才费用</t>
  </si>
  <si>
    <t>人力资源事务事业运行</t>
  </si>
  <si>
    <t xml:space="preserve">      其他人力资源事务支出</t>
  </si>
  <si>
    <t>人力资源事务其他人力资源事务支出</t>
  </si>
  <si>
    <t xml:space="preserve">    纪检监察事务</t>
  </si>
  <si>
    <t>纪检监察事务</t>
  </si>
  <si>
    <t>纪检监察事务行政运行</t>
  </si>
  <si>
    <t xml:space="preserve">      大案要案查处</t>
  </si>
  <si>
    <t>纪检监察事务大案要案查处</t>
  </si>
  <si>
    <t xml:space="preserve">      派驻派出机构</t>
  </si>
  <si>
    <t>纪检监察事务派驻派出机构</t>
  </si>
  <si>
    <t>纪检监察事务事业运行</t>
  </si>
  <si>
    <t xml:space="preserve">      其他纪检监察事务支出</t>
  </si>
  <si>
    <t>纪检监察事务其他纪检监察事务支出</t>
  </si>
  <si>
    <t xml:space="preserve">    商贸事务</t>
  </si>
  <si>
    <t>商贸事务</t>
  </si>
  <si>
    <t>商贸事务行政运行</t>
  </si>
  <si>
    <t xml:space="preserve">      招商引资</t>
  </si>
  <si>
    <t>商贸事务招商引资</t>
  </si>
  <si>
    <t>商贸事务事业运行</t>
  </si>
  <si>
    <t xml:space="preserve">      其他商贸事务支出</t>
  </si>
  <si>
    <t>商贸事务其他商贸事务支出</t>
  </si>
  <si>
    <t xml:space="preserve">    工商行政管理事务</t>
  </si>
  <si>
    <t xml:space="preserve">      工商行政管理专项</t>
  </si>
  <si>
    <t>工商行政管理事务</t>
  </si>
  <si>
    <t>工商行政管理事务工商行政管理专项</t>
  </si>
  <si>
    <t xml:space="preserve">      执法办案专项</t>
  </si>
  <si>
    <t>工商行政管理事务执法办案专项</t>
  </si>
  <si>
    <t xml:space="preserve">      消费者权益保护</t>
  </si>
  <si>
    <t>工商行政管理事务消费者权益保护</t>
  </si>
  <si>
    <t xml:space="preserve">    质量技术监督与检验检疫事务</t>
  </si>
  <si>
    <t xml:space="preserve">      认证认可监督管理</t>
  </si>
  <si>
    <t>质量技术监督与检验检疫事务</t>
  </si>
  <si>
    <t>质量技术监督与检验检疫事务认证认可监督管理</t>
  </si>
  <si>
    <t>质量技术监督与检验检疫事务事业运行</t>
  </si>
  <si>
    <t xml:space="preserve">    民族事务</t>
  </si>
  <si>
    <t xml:space="preserve">      民族工作专项</t>
  </si>
  <si>
    <t>民族事务</t>
  </si>
  <si>
    <t>民族事务民族工作专项</t>
  </si>
  <si>
    <t>民族事务事业运行</t>
  </si>
  <si>
    <t xml:space="preserve">    宗教事务</t>
  </si>
  <si>
    <t>宗教事务</t>
  </si>
  <si>
    <t>宗教事务行政运行</t>
  </si>
  <si>
    <t xml:space="preserve">      宗教工作专项</t>
  </si>
  <si>
    <t>宗教事务宗教工作专项</t>
  </si>
  <si>
    <t>宗教事务事业运行</t>
  </si>
  <si>
    <t xml:space="preserve">    港澳台事务</t>
  </si>
  <si>
    <t xml:space="preserve">    港澳台侨事务</t>
  </si>
  <si>
    <t>港澳台侨事务</t>
  </si>
  <si>
    <t>港澳台侨事务行政运行</t>
  </si>
  <si>
    <t>港澳台侨事务一般行政管理事务</t>
  </si>
  <si>
    <t xml:space="preserve">      台湾事务</t>
  </si>
  <si>
    <t>港澳台侨事务台湾事务</t>
  </si>
  <si>
    <t xml:space="preserve">      华侨事务</t>
  </si>
  <si>
    <t>港澳台侨事务华侨事务</t>
  </si>
  <si>
    <t>港澳台侨事务事业运行</t>
  </si>
  <si>
    <t xml:space="preserve">      其他港澳台事务支出</t>
  </si>
  <si>
    <t xml:space="preserve">    档案事务</t>
  </si>
  <si>
    <t>档案事务</t>
  </si>
  <si>
    <t>档案事务行政运行</t>
  </si>
  <si>
    <t>档案事务一般行政管理事务</t>
  </si>
  <si>
    <t xml:space="preserve">      档案馆</t>
  </si>
  <si>
    <t>档案事务档案馆</t>
  </si>
  <si>
    <t xml:space="preserve">      其他档案事务支出</t>
  </si>
  <si>
    <t>档案事务其他档案事务支出</t>
  </si>
  <si>
    <t xml:space="preserve">    民主党派及工商联事务</t>
  </si>
  <si>
    <t>民主党派及工商联事务</t>
  </si>
  <si>
    <t>民主党派及工商联事务行政运行</t>
  </si>
  <si>
    <t>民主党派及工商联事务一般行政管理事务</t>
  </si>
  <si>
    <t>民主党派及工商联事务事业运行</t>
  </si>
  <si>
    <t xml:space="preserve">      其他民主党派及工商联事务支出</t>
  </si>
  <si>
    <t>民主党派及工商联事务其他民主党派及工商联事务支出</t>
  </si>
  <si>
    <t xml:space="preserve">    群众团体事务</t>
  </si>
  <si>
    <t>群众团体事务</t>
  </si>
  <si>
    <t>群众团体事务行政运行</t>
  </si>
  <si>
    <t>群众团体事务一般行政管理事务</t>
  </si>
  <si>
    <t xml:space="preserve">      工会事务</t>
  </si>
  <si>
    <t>群众团体事务事业运行</t>
  </si>
  <si>
    <t xml:space="preserve">      其他群众团体事务支出</t>
  </si>
  <si>
    <t>群众团体事务其他群众团体事务支出</t>
  </si>
  <si>
    <t xml:space="preserve">    党委办公厅（室）及相关机构事务</t>
  </si>
  <si>
    <t>党委办公厅（室）及相关机构事务</t>
  </si>
  <si>
    <t>党委办公厅（室）及相关机构事务行政运行</t>
  </si>
  <si>
    <t>党委办公厅（室）及相关机构事务一般行政管理事务</t>
  </si>
  <si>
    <t xml:space="preserve">      专项业务</t>
  </si>
  <si>
    <t>党委办公厅（室）及相关机构事务专项业务</t>
  </si>
  <si>
    <t>党委办公厅（室）及相关机构事务事业运行</t>
  </si>
  <si>
    <t xml:space="preserve">      其他党委办公厅（室）及相关机构事务支出</t>
  </si>
  <si>
    <t>党委办公厅（室）及相关机构事务其他党委办公厅（室）及相关机构事务支出</t>
  </si>
  <si>
    <t xml:space="preserve">    组织事务</t>
  </si>
  <si>
    <t>组织事务</t>
  </si>
  <si>
    <t>组织事务行政运行</t>
  </si>
  <si>
    <t>组织事务一般行政管理事务</t>
  </si>
  <si>
    <t>组织事务机关服务</t>
  </si>
  <si>
    <t>组织事务事业运行</t>
  </si>
  <si>
    <t xml:space="preserve">      其他组织事务支出</t>
  </si>
  <si>
    <t>组织事务其他组织事务支出</t>
  </si>
  <si>
    <t xml:space="preserve">    宣传事务</t>
  </si>
  <si>
    <t>宣传事务</t>
  </si>
  <si>
    <t>宣传事务行政运行</t>
  </si>
  <si>
    <t>宣传事务一般行政管理事务</t>
  </si>
  <si>
    <t>宣传事务事业运行</t>
  </si>
  <si>
    <t xml:space="preserve">      其他宣传事务支出</t>
  </si>
  <si>
    <t>宣传事务其他宣传事务支出</t>
  </si>
  <si>
    <t xml:space="preserve">    统战事务</t>
  </si>
  <si>
    <t>统战事务</t>
  </si>
  <si>
    <t>统战事务行政运行</t>
  </si>
  <si>
    <t>统战事务一般行政管理事务</t>
  </si>
  <si>
    <t xml:space="preserve">      宗教事务</t>
  </si>
  <si>
    <t>统战事务事业运行</t>
  </si>
  <si>
    <t xml:space="preserve">      其他统战事务支出</t>
  </si>
  <si>
    <t>统战事务其他统战事务支出</t>
  </si>
  <si>
    <t xml:space="preserve">    其他共产党事务支出</t>
  </si>
  <si>
    <t>其他共产党事务支出</t>
  </si>
  <si>
    <t>其他共产党事务支出行政运行</t>
  </si>
  <si>
    <t>其他共产党事务支出一般行政管理事务</t>
  </si>
  <si>
    <t>其他共产党事务支出事业运行</t>
  </si>
  <si>
    <t xml:space="preserve">      其他共产党事务支出</t>
  </si>
  <si>
    <t>其他共产党事务支出其他共产党事务支出</t>
  </si>
  <si>
    <t xml:space="preserve">    市场监督管理事务</t>
  </si>
  <si>
    <t xml:space="preserve">      市场监督管理专项</t>
  </si>
  <si>
    <t xml:space="preserve">      食品安全监管</t>
  </si>
  <si>
    <t xml:space="preserve">      其他市场监督管理事务</t>
  </si>
  <si>
    <t xml:space="preserve">    其他一般公共服务支出(款)</t>
  </si>
  <si>
    <t xml:space="preserve">      其他一般公共服务支出(项)</t>
  </si>
  <si>
    <t>其他一般公共服务支出(款)</t>
  </si>
  <si>
    <t>其他一般公共服务支出(款)其他一般公共服务支出(项)</t>
  </si>
  <si>
    <t>二、国防支出</t>
  </si>
  <si>
    <t xml:space="preserve">     国防动员</t>
  </si>
  <si>
    <t xml:space="preserve">       兵役征集</t>
  </si>
  <si>
    <t xml:space="preserve">       经济动员</t>
  </si>
  <si>
    <t xml:space="preserve">       人民防空</t>
  </si>
  <si>
    <t xml:space="preserve">       交通战备</t>
  </si>
  <si>
    <t xml:space="preserve">       国防教育</t>
  </si>
  <si>
    <t xml:space="preserve">       预备役部队</t>
  </si>
  <si>
    <t xml:space="preserve">       民兵</t>
  </si>
  <si>
    <t xml:space="preserve">       边海防</t>
  </si>
  <si>
    <t xml:space="preserve">      其他国防动员支出</t>
  </si>
  <si>
    <t xml:space="preserve">   其他国防支出</t>
  </si>
  <si>
    <t xml:space="preserve">      其他国防支出</t>
  </si>
  <si>
    <t>三、公共安全支出</t>
  </si>
  <si>
    <t>二、公共安全支出</t>
  </si>
  <si>
    <t xml:space="preserve">    武装警察部队</t>
  </si>
  <si>
    <t xml:space="preserve">    武装警察</t>
  </si>
  <si>
    <t xml:space="preserve">      武装警察部队</t>
  </si>
  <si>
    <t>武装警察</t>
  </si>
  <si>
    <t>武装警察内卫</t>
  </si>
  <si>
    <t xml:space="preserve">      边防</t>
  </si>
  <si>
    <t>武装警察边防</t>
  </si>
  <si>
    <t xml:space="preserve">      消防</t>
  </si>
  <si>
    <t>武装警察消防</t>
  </si>
  <si>
    <t xml:space="preserve">      警卫</t>
  </si>
  <si>
    <t>武装警察警卫</t>
  </si>
  <si>
    <t xml:space="preserve">      黄金</t>
  </si>
  <si>
    <t>武装警察黄金</t>
  </si>
  <si>
    <t xml:space="preserve">      森林</t>
  </si>
  <si>
    <t>武装警察森林</t>
  </si>
  <si>
    <t xml:space="preserve">      水电</t>
  </si>
  <si>
    <t>武装警察水电</t>
  </si>
  <si>
    <t xml:space="preserve">      交通</t>
  </si>
  <si>
    <t>武装警察交通</t>
  </si>
  <si>
    <t xml:space="preserve">      其他武装警察部队支出</t>
  </si>
  <si>
    <t>武装警察其他武装警察支出</t>
  </si>
  <si>
    <t xml:space="preserve">    公安</t>
  </si>
  <si>
    <t>公安</t>
  </si>
  <si>
    <t>公安行政运行</t>
  </si>
  <si>
    <t>公安一般行政管理事务</t>
  </si>
  <si>
    <t>公安机关服务</t>
  </si>
  <si>
    <t xml:space="preserve">      治安管理</t>
  </si>
  <si>
    <t>公安治安管理</t>
  </si>
  <si>
    <t xml:space="preserve">      国内安全保卫</t>
  </si>
  <si>
    <t>公安国内安全保卫</t>
  </si>
  <si>
    <t xml:space="preserve">      刑事侦查</t>
  </si>
  <si>
    <t>公安刑事侦查</t>
  </si>
  <si>
    <t xml:space="preserve">      经济犯罪侦查</t>
  </si>
  <si>
    <t>公安经济犯罪侦查</t>
  </si>
  <si>
    <t xml:space="preserve">      出入境管理</t>
  </si>
  <si>
    <t>公安出入境管理</t>
  </si>
  <si>
    <t xml:space="preserve">      行动技术管理</t>
  </si>
  <si>
    <t>公安行动技术管理</t>
  </si>
  <si>
    <t xml:space="preserve">      防范和处理邪教犯罪</t>
  </si>
  <si>
    <t>公安防范和处理邪教犯罪</t>
  </si>
  <si>
    <t xml:space="preserve">      禁毒管理</t>
  </si>
  <si>
    <t>公安禁毒管理</t>
  </si>
  <si>
    <t xml:space="preserve">      道路交通管理</t>
  </si>
  <si>
    <t>公安道路交通管理</t>
  </si>
  <si>
    <t xml:space="preserve">      网络侦控管理</t>
  </si>
  <si>
    <t>公安网络侦控管理</t>
  </si>
  <si>
    <t xml:space="preserve">      反恐怖</t>
  </si>
  <si>
    <t>公安反恐怖</t>
  </si>
  <si>
    <t xml:space="preserve">      居民身份证管理</t>
  </si>
  <si>
    <t>公安居民身份证管理</t>
  </si>
  <si>
    <t xml:space="preserve">      网络运行及维护</t>
  </si>
  <si>
    <t>公安网络运行及维护</t>
  </si>
  <si>
    <t xml:space="preserve">      拘押收教场所管理</t>
  </si>
  <si>
    <t>公安拘押收教场所管理</t>
  </si>
  <si>
    <t xml:space="preserve">      警犬繁育及训养</t>
  </si>
  <si>
    <t>公安警犬繁育及训养</t>
  </si>
  <si>
    <t>公安信息化建设</t>
  </si>
  <si>
    <t>公安事业运行</t>
  </si>
  <si>
    <t xml:space="preserve">      其他公安支出</t>
  </si>
  <si>
    <t>公安其他公安支出</t>
  </si>
  <si>
    <t xml:space="preserve">    国家安全</t>
  </si>
  <si>
    <t>国家安全</t>
  </si>
  <si>
    <t>国家安全行政运行</t>
  </si>
  <si>
    <t>国家安全一般行政管理事务</t>
  </si>
  <si>
    <t>国家安全机关服务</t>
  </si>
  <si>
    <t xml:space="preserve">      安全业务</t>
  </si>
  <si>
    <t>国家安全安全业务</t>
  </si>
  <si>
    <t>国家安全事业运行</t>
  </si>
  <si>
    <t xml:space="preserve">      其他国家安全支出</t>
  </si>
  <si>
    <t>国家安全其他国家安全支出</t>
  </si>
  <si>
    <t xml:space="preserve">    检察</t>
  </si>
  <si>
    <t>检察</t>
  </si>
  <si>
    <t>检察行政运行</t>
  </si>
  <si>
    <t>检察一般行政管理事务</t>
  </si>
  <si>
    <t>检察机关服务</t>
  </si>
  <si>
    <t xml:space="preserve">      查办和预防职务犯罪</t>
  </si>
  <si>
    <t>检察查办和预防职务犯罪</t>
  </si>
  <si>
    <t xml:space="preserve">      公诉和审判监督</t>
  </si>
  <si>
    <t>检察公诉和审判监督</t>
  </si>
  <si>
    <t xml:space="preserve">      侦查监督</t>
  </si>
  <si>
    <t>检察侦查监督</t>
  </si>
  <si>
    <t xml:space="preserve">      执行监督</t>
  </si>
  <si>
    <t>检察执行监督</t>
  </si>
  <si>
    <t xml:space="preserve">      控告申诉</t>
  </si>
  <si>
    <t>检察控告申诉</t>
  </si>
  <si>
    <t xml:space="preserve">      “两房”建设</t>
  </si>
  <si>
    <t>检察“两房”建设</t>
  </si>
  <si>
    <t>检察事业运行</t>
  </si>
  <si>
    <t xml:space="preserve">      其他检察支出</t>
  </si>
  <si>
    <t>检察其他检察支出</t>
  </si>
  <si>
    <t xml:space="preserve">    法院</t>
  </si>
  <si>
    <t>法院</t>
  </si>
  <si>
    <t>法院行政运行</t>
  </si>
  <si>
    <t>法院一般行政管理事务</t>
  </si>
  <si>
    <t>法院机关服务</t>
  </si>
  <si>
    <t xml:space="preserve">      案件审判</t>
  </si>
  <si>
    <t>法院案件审判</t>
  </si>
  <si>
    <t xml:space="preserve">      案件执行</t>
  </si>
  <si>
    <t>法院案件执行</t>
  </si>
  <si>
    <t xml:space="preserve">      “两庭”建设</t>
  </si>
  <si>
    <t>法院“两庭”建设</t>
  </si>
  <si>
    <t>法院事业运行</t>
  </si>
  <si>
    <t xml:space="preserve">      其他法院支出</t>
  </si>
  <si>
    <t>法院其他法院支出</t>
  </si>
  <si>
    <t xml:space="preserve">    司法</t>
  </si>
  <si>
    <t>司法</t>
  </si>
  <si>
    <t>司法行政运行</t>
  </si>
  <si>
    <t>司法一般行政管理事务</t>
  </si>
  <si>
    <t>司法机关服务</t>
  </si>
  <si>
    <t xml:space="preserve">      基层司法业务</t>
  </si>
  <si>
    <t>司法基层司法业务</t>
  </si>
  <si>
    <t xml:space="preserve">      普法宣传</t>
  </si>
  <si>
    <t>司法普法宣传</t>
  </si>
  <si>
    <t xml:space="preserve">      律师公证管理</t>
  </si>
  <si>
    <t>司法律师公证管理</t>
  </si>
  <si>
    <t xml:space="preserve">      公共法律服务</t>
  </si>
  <si>
    <t>司法法律援助</t>
  </si>
  <si>
    <t xml:space="preserve">      国家统一法律职业资格考试</t>
  </si>
  <si>
    <t>司法司法统一考试</t>
  </si>
  <si>
    <t xml:space="preserve">      仲裁</t>
  </si>
  <si>
    <t>司法仲裁</t>
  </si>
  <si>
    <t xml:space="preserve">      社区矫正</t>
  </si>
  <si>
    <t>司法社区矫正</t>
  </si>
  <si>
    <t xml:space="preserve">      司法鉴定</t>
  </si>
  <si>
    <t>司法司法鉴定</t>
  </si>
  <si>
    <t>司法事业运行</t>
  </si>
  <si>
    <t xml:space="preserve">      其他司法支出</t>
  </si>
  <si>
    <t>司法其他司法支出</t>
  </si>
  <si>
    <t xml:space="preserve">    监狱</t>
  </si>
  <si>
    <t>监狱</t>
  </si>
  <si>
    <t>监狱行政运行</t>
  </si>
  <si>
    <t>监狱一般行政管理事务</t>
  </si>
  <si>
    <t>监狱机关服务</t>
  </si>
  <si>
    <t xml:space="preserve">      犯人生活</t>
  </si>
  <si>
    <t>监狱犯人生活</t>
  </si>
  <si>
    <t xml:space="preserve">      犯人改造</t>
  </si>
  <si>
    <t>监狱犯人改造</t>
  </si>
  <si>
    <t xml:space="preserve">      狱政设施建设</t>
  </si>
  <si>
    <t>监狱狱政设施建设</t>
  </si>
  <si>
    <t>监狱事业运行</t>
  </si>
  <si>
    <t xml:space="preserve">      其他监狱支出</t>
  </si>
  <si>
    <t>监狱其他监狱支出</t>
  </si>
  <si>
    <t xml:space="preserve">    强制隔离戒毒</t>
  </si>
  <si>
    <t>强制隔离戒毒</t>
  </si>
  <si>
    <t>强制隔离戒毒行政运行</t>
  </si>
  <si>
    <t>强制隔离戒毒一般行政管理事务</t>
  </si>
  <si>
    <t>强制隔离戒毒机关服务</t>
  </si>
  <si>
    <t xml:space="preserve">      强制隔离戒毒人员生活</t>
  </si>
  <si>
    <t>强制隔离戒毒强制隔离戒毒人员生活</t>
  </si>
  <si>
    <t xml:space="preserve">      强制隔离戒毒人员教育</t>
  </si>
  <si>
    <t>强制隔离戒毒强制隔离戒毒人员教育</t>
  </si>
  <si>
    <t xml:space="preserve">      所政设施建设</t>
  </si>
  <si>
    <t>强制隔离戒毒所政设施建设</t>
  </si>
  <si>
    <t>强制隔离戒毒事业运行</t>
  </si>
  <si>
    <t xml:space="preserve">      其他强制隔离戒毒支出</t>
  </si>
  <si>
    <t>强制隔离戒毒其他强制隔离戒毒支出</t>
  </si>
  <si>
    <t xml:space="preserve">    国家保密</t>
  </si>
  <si>
    <t>国家保密</t>
  </si>
  <si>
    <t>国家保密行政运行</t>
  </si>
  <si>
    <t>国家保密一般行政管理事务</t>
  </si>
  <si>
    <t>国家保密机关服务</t>
  </si>
  <si>
    <t xml:space="preserve">      保密技术</t>
  </si>
  <si>
    <t>国家保密保密技术</t>
  </si>
  <si>
    <t xml:space="preserve">      保密管理</t>
  </si>
  <si>
    <t>国家保密保密管理</t>
  </si>
  <si>
    <t>国家保密事业运行</t>
  </si>
  <si>
    <t xml:space="preserve">      其他国家保密支出</t>
  </si>
  <si>
    <t>国家保密其他国家保密支出</t>
  </si>
  <si>
    <t xml:space="preserve">    缉私警察</t>
  </si>
  <si>
    <t>缉私警察</t>
  </si>
  <si>
    <t>缉私警察行政运行</t>
  </si>
  <si>
    <t>缉私警察一般行政管理事务</t>
  </si>
  <si>
    <t xml:space="preserve">      专项缉私活动支出</t>
  </si>
  <si>
    <t>缉私警察专项缉私活动支出</t>
  </si>
  <si>
    <t xml:space="preserve">      缉私情报</t>
  </si>
  <si>
    <t>缉私警察缉私情报</t>
  </si>
  <si>
    <t xml:space="preserve">      禁毒及缉毒</t>
  </si>
  <si>
    <t>缉私警察禁毒及缉毒</t>
  </si>
  <si>
    <t>缉私警察网络运行及维护</t>
  </si>
  <si>
    <t xml:space="preserve">      其他缉私警察支出</t>
  </si>
  <si>
    <t>缉私警察其他缉私警察支出</t>
  </si>
  <si>
    <t xml:space="preserve">    海警</t>
  </si>
  <si>
    <t xml:space="preserve">      公安现役基本支出</t>
  </si>
  <si>
    <t>海警</t>
  </si>
  <si>
    <t>海警公安现役基本支出</t>
  </si>
  <si>
    <t>海警行政运行</t>
  </si>
  <si>
    <t xml:space="preserve">      一般管理事务</t>
  </si>
  <si>
    <t>海警一般管理事务</t>
  </si>
  <si>
    <t xml:space="preserve">      维权执法业务</t>
  </si>
  <si>
    <t>海警维权执法业务</t>
  </si>
  <si>
    <t xml:space="preserve">      装备建设和运行维护</t>
  </si>
  <si>
    <t>海警装备建设和运行维护</t>
  </si>
  <si>
    <t xml:space="preserve">      信息化建设及运行维护</t>
  </si>
  <si>
    <t>海警信息化建设及运行维护</t>
  </si>
  <si>
    <t xml:space="preserve">      基础设施建设及维护</t>
  </si>
  <si>
    <t>海警基础设施建设及维护</t>
  </si>
  <si>
    <t xml:space="preserve">      其他海警支出</t>
  </si>
  <si>
    <t>海警其他海警支出</t>
  </si>
  <si>
    <t xml:space="preserve">    其他公共安全支出(款)</t>
  </si>
  <si>
    <t xml:space="preserve">      其他公共安全支出(项)</t>
  </si>
  <si>
    <t>其他公共安全支出(款)</t>
  </si>
  <si>
    <t>其他公共安全支出(款)其他公共安全支出(项)</t>
  </si>
  <si>
    <t xml:space="preserve">      其他消防</t>
  </si>
  <si>
    <t>其他公共安全支出(款)其他消防</t>
  </si>
  <si>
    <t>三、教育支出</t>
  </si>
  <si>
    <t xml:space="preserve">    教育管理事务</t>
  </si>
  <si>
    <t>教育管理事务</t>
  </si>
  <si>
    <t>教育管理事务行政运行</t>
  </si>
  <si>
    <t>教育管理事务一般行政管理事务</t>
  </si>
  <si>
    <t xml:space="preserve">      其他教育管理事务支出</t>
  </si>
  <si>
    <t>教育管理事务其他教育管理事务支出</t>
  </si>
  <si>
    <t xml:space="preserve">    普通教育</t>
  </si>
  <si>
    <t xml:space="preserve">      学前教育</t>
  </si>
  <si>
    <t>普通教育</t>
  </si>
  <si>
    <t>普通教育学前教育</t>
  </si>
  <si>
    <t xml:space="preserve">      小学教育</t>
  </si>
  <si>
    <t>普通教育小学教育</t>
  </si>
  <si>
    <t xml:space="preserve">      初中教育</t>
  </si>
  <si>
    <t>普通教育初中教育</t>
  </si>
  <si>
    <t xml:space="preserve">      高中教育</t>
  </si>
  <si>
    <t>普通教育高中教育</t>
  </si>
  <si>
    <t xml:space="preserve">      其他普通教育支出</t>
  </si>
  <si>
    <t>普通教育其他普通教育支出</t>
  </si>
  <si>
    <t xml:space="preserve">    职业教育</t>
  </si>
  <si>
    <t xml:space="preserve">      中等职业教育</t>
  </si>
  <si>
    <t>职业教育</t>
  </si>
  <si>
    <t>职业教育中专教育</t>
  </si>
  <si>
    <t xml:space="preserve">      其他职业教育支出</t>
  </si>
  <si>
    <t>职业教育其他职业教育支出</t>
  </si>
  <si>
    <t xml:space="preserve">    进修及培训</t>
  </si>
  <si>
    <t xml:space="preserve">      教师进修</t>
  </si>
  <si>
    <t>进修及培训</t>
  </si>
  <si>
    <t>进修及培训教师进修</t>
  </si>
  <si>
    <t xml:space="preserve">      干部教育</t>
  </si>
  <si>
    <t>进修及培训干部教育</t>
  </si>
  <si>
    <t xml:space="preserve">      其他进修及培训</t>
  </si>
  <si>
    <t>进修及培训其他进修及培训</t>
  </si>
  <si>
    <t xml:space="preserve">    教育费附加安排的支出</t>
  </si>
  <si>
    <t xml:space="preserve">      其他教育费附加安排的支出</t>
  </si>
  <si>
    <t>教育费附加安排的支出</t>
  </si>
  <si>
    <t>教育费附加安排的支出其他教育费附加安排的支出</t>
  </si>
  <si>
    <t xml:space="preserve">    其他教育支出（款）</t>
  </si>
  <si>
    <t xml:space="preserve">      其他教育支出(项)</t>
  </si>
  <si>
    <t>其他教育支出（款）</t>
  </si>
  <si>
    <t>其他教育支出（款）其他教育支出(项)</t>
  </si>
  <si>
    <t>四、科学技术支出</t>
  </si>
  <si>
    <t xml:space="preserve">    科学技术管理事务</t>
  </si>
  <si>
    <t>科学技术管理事务</t>
  </si>
  <si>
    <t>科学技术管理事务行政运行</t>
  </si>
  <si>
    <t>科学技术管理事务一般行政管理事务</t>
  </si>
  <si>
    <t xml:space="preserve">    应用研究</t>
  </si>
  <si>
    <t xml:space="preserve">      社会公益研究</t>
  </si>
  <si>
    <t>应用研究</t>
  </si>
  <si>
    <t>应用研究社会公益研究</t>
  </si>
  <si>
    <t xml:space="preserve">    技术研究与开发</t>
  </si>
  <si>
    <t xml:space="preserve">      机构运行</t>
  </si>
  <si>
    <t>技术研究与开发</t>
  </si>
  <si>
    <t>技术研究与开发机构运行</t>
  </si>
  <si>
    <t xml:space="preserve">      产业技术研究与开发</t>
  </si>
  <si>
    <t>技术研究与开发产业技术研究与开发</t>
  </si>
  <si>
    <t xml:space="preserve">      科技成果转化与扩散</t>
  </si>
  <si>
    <t>技术研究与开发科技成果转化与扩散</t>
  </si>
  <si>
    <t xml:space="preserve">      其他技术研究与开发支出</t>
  </si>
  <si>
    <t>技术研究与开发其他技术研究与开发支出</t>
  </si>
  <si>
    <t xml:space="preserve">    科技条件与服务</t>
  </si>
  <si>
    <t xml:space="preserve">      科技条件专项</t>
  </si>
  <si>
    <t>科技条件与服务</t>
  </si>
  <si>
    <t>科技条件与服务科技条件专项</t>
  </si>
  <si>
    <t xml:space="preserve">    社会科学</t>
  </si>
  <si>
    <t xml:space="preserve">      社会科学研究机构</t>
  </si>
  <si>
    <t>社会科学</t>
  </si>
  <si>
    <t>社会科学社会科学研究机构</t>
  </si>
  <si>
    <t xml:space="preserve">    科学技术普及</t>
  </si>
  <si>
    <t>科学技术普及</t>
  </si>
  <si>
    <t>科学技术普及机构运行</t>
  </si>
  <si>
    <t xml:space="preserve">      科普活动</t>
  </si>
  <si>
    <t>科学技术普及科普活动</t>
  </si>
  <si>
    <t xml:space="preserve">      其他科学技术普及支出</t>
  </si>
  <si>
    <t>科学技术普及其他科学技术普及支出</t>
  </si>
  <si>
    <t xml:space="preserve">    科技交流与合作</t>
  </si>
  <si>
    <t xml:space="preserve"> 国际交流与合作</t>
  </si>
  <si>
    <t>科技交流与合作</t>
  </si>
  <si>
    <t>科技交流与合作国际交流与合作</t>
  </si>
  <si>
    <t xml:space="preserve">    其他科学技术支出</t>
  </si>
  <si>
    <t xml:space="preserve">      其他科学技术支出</t>
  </si>
  <si>
    <t>其他科学技术支出</t>
  </si>
  <si>
    <t>其他科学技术支出其他科学技术支出</t>
  </si>
  <si>
    <t>五、文化旅游体育与传媒支出</t>
  </si>
  <si>
    <t>五、文化体育与传媒支出</t>
  </si>
  <si>
    <t xml:space="preserve">    文化和旅游</t>
  </si>
  <si>
    <t xml:space="preserve">    文化</t>
  </si>
  <si>
    <t>文化</t>
  </si>
  <si>
    <t>文化行政运行</t>
  </si>
  <si>
    <t xml:space="preserve">      图书馆</t>
  </si>
  <si>
    <t>文化图书馆</t>
  </si>
  <si>
    <t xml:space="preserve">      文化展示及纪念机构</t>
  </si>
  <si>
    <t>文化文化展示及纪念机构</t>
  </si>
  <si>
    <t xml:space="preserve">      艺术表演场所</t>
  </si>
  <si>
    <t>文化艺术表演场所</t>
  </si>
  <si>
    <t xml:space="preserve">      群众文化</t>
  </si>
  <si>
    <t>文化群众文化</t>
  </si>
  <si>
    <t xml:space="preserve">      文化创作与保护</t>
  </si>
  <si>
    <t>文化文化创作与保护</t>
  </si>
  <si>
    <t xml:space="preserve">      文化和旅游市场管理</t>
  </si>
  <si>
    <t>文化文化市场管理</t>
  </si>
  <si>
    <t xml:space="preserve">      旅游宣传</t>
  </si>
  <si>
    <t xml:space="preserve">      文化和旅游管理事务</t>
  </si>
  <si>
    <t xml:space="preserve">      其他文化和旅游支出</t>
  </si>
  <si>
    <t>文化其他文化支出</t>
  </si>
  <si>
    <t xml:space="preserve">    文物</t>
  </si>
  <si>
    <t xml:space="preserve">      文物保护</t>
  </si>
  <si>
    <t>文物</t>
  </si>
  <si>
    <t>文物文物保护</t>
  </si>
  <si>
    <t xml:space="preserve">      其他文物支出</t>
  </si>
  <si>
    <t>文物其他文物支出</t>
  </si>
  <si>
    <t xml:space="preserve">    体育</t>
  </si>
  <si>
    <t xml:space="preserve">      体育竞赛</t>
  </si>
  <si>
    <t>体育</t>
  </si>
  <si>
    <t>体育体育竞赛</t>
  </si>
  <si>
    <t xml:space="preserve">      群众体育</t>
  </si>
  <si>
    <t>体育群众体育</t>
  </si>
  <si>
    <t xml:space="preserve">      其他体育支出</t>
  </si>
  <si>
    <t>体育其他体育支出</t>
  </si>
  <si>
    <t xml:space="preserve">    新闻出版广播影视</t>
  </si>
  <si>
    <t>其他新闻出版广播影视支出</t>
  </si>
  <si>
    <t>新闻出版广播影视</t>
  </si>
  <si>
    <t>新闻出版广播影视其他新闻出版广播影视支出</t>
  </si>
  <si>
    <t xml:space="preserve">    其他文化体育与传媒支出(款)</t>
  </si>
  <si>
    <t xml:space="preserve">      文化产业发展专项支出</t>
  </si>
  <si>
    <t>其他文化体育与传媒支出(款)</t>
  </si>
  <si>
    <t>其他文化体育与传媒支出(款)文化产业发展专项支出</t>
  </si>
  <si>
    <t xml:space="preserve">      其他文化体育与传媒支出(项)</t>
  </si>
  <si>
    <t>其他文化体育与传媒支出(款)其他文化体育与传媒支出(项)</t>
  </si>
  <si>
    <t>六、社会保障和就业支出</t>
  </si>
  <si>
    <t xml:space="preserve">    人力资源和社会保障管理事务</t>
  </si>
  <si>
    <t>人力资源和社会保障管理事务</t>
  </si>
  <si>
    <t>人力资源和社会保障管理事务行政运行</t>
  </si>
  <si>
    <t>人力资源和社会保障管理事务一般行政管理事务</t>
  </si>
  <si>
    <t xml:space="preserve">      综合业务管理</t>
  </si>
  <si>
    <t>人力资源和社会保障管理事务综合业务管理</t>
  </si>
  <si>
    <t xml:space="preserve">      劳动保障监察</t>
  </si>
  <si>
    <t>人力资源和社会保障管理事务劳动保障监察</t>
  </si>
  <si>
    <t xml:space="preserve">      就业管理事务</t>
  </si>
  <si>
    <t xml:space="preserve">      社会保险业务管理事务</t>
  </si>
  <si>
    <t>人力资源和社会保障管理事务社会保险业务管理事务</t>
  </si>
  <si>
    <t xml:space="preserve">      社会保险经办机构</t>
  </si>
  <si>
    <t>人力资源和社会保障管理事务社会保险经办机构</t>
  </si>
  <si>
    <t xml:space="preserve">      劳动关系和维权</t>
  </si>
  <si>
    <t>人力资源和社会保障管理事务劳动关系和维权</t>
  </si>
  <si>
    <t xml:space="preserve">      公共就业服务和职业技能鉴定机构</t>
  </si>
  <si>
    <t>人力资源和社会保障管理事务公共就业服务和职业技能鉴定机构</t>
  </si>
  <si>
    <t xml:space="preserve">      劳动人事争议调解仲裁</t>
  </si>
  <si>
    <t>人力资源和社会保障管理事务劳动人事争议调解仲裁</t>
  </si>
  <si>
    <t xml:space="preserve">      其他人力资源和社会保障管理事务支出</t>
  </si>
  <si>
    <t>人力资源和社会保障管理事务其他人力资源和社会保障管理事务支出</t>
  </si>
  <si>
    <t xml:space="preserve">    民政管理事务</t>
  </si>
  <si>
    <t>民政管理事务</t>
  </si>
  <si>
    <t>民政管理事务行政运行</t>
  </si>
  <si>
    <t xml:space="preserve">      社会组织管理</t>
  </si>
  <si>
    <t>民政管理事务一般行政管理事务</t>
  </si>
  <si>
    <t xml:space="preserve">      拥军优属</t>
  </si>
  <si>
    <t>民政管理事务拥军优属</t>
  </si>
  <si>
    <t xml:space="preserve">      老龄事务</t>
  </si>
  <si>
    <t>民政管理事务老龄事务</t>
  </si>
  <si>
    <t xml:space="preserve">      民间组织管理</t>
  </si>
  <si>
    <t>民政管理事务民间组织管理</t>
  </si>
  <si>
    <t xml:space="preserve">      行政区划和地名管理</t>
  </si>
  <si>
    <t>民政管理事务行政区划和地名管理</t>
  </si>
  <si>
    <t xml:space="preserve">      基层政权和社区建设</t>
  </si>
  <si>
    <t>民政管理事务基层政权和社区建设</t>
  </si>
  <si>
    <t xml:space="preserve">      其他民政管理事务支出</t>
  </si>
  <si>
    <t>民政管理事务其他民政管理事务支出</t>
  </si>
  <si>
    <t xml:space="preserve">    养老支出</t>
  </si>
  <si>
    <t xml:space="preserve">    行政事业单位离退休</t>
  </si>
  <si>
    <t xml:space="preserve">      行政单位离退休</t>
  </si>
  <si>
    <t>行政事业单位离退休</t>
  </si>
  <si>
    <t>行政事业单位离退休归口管理的行政单位离退休</t>
  </si>
  <si>
    <t xml:space="preserve">      事业单位离退休</t>
  </si>
  <si>
    <t>行政事业单位离退休事业单位离退休</t>
  </si>
  <si>
    <t xml:space="preserve">      离退休人员管理机构</t>
  </si>
  <si>
    <t>行政事业单位离退休离退休人员管理机构</t>
  </si>
  <si>
    <t xml:space="preserve">      机关事业单位基本养老保险缴费支出</t>
  </si>
  <si>
    <t>行政事业单位离退休机关事业单位基本养老保险缴费支出</t>
  </si>
  <si>
    <t xml:space="preserve">      机关事业单位职业年金缴费支出</t>
  </si>
  <si>
    <t>行政事业单位离退休机关事业单位职业年金缴费支出</t>
  </si>
  <si>
    <t xml:space="preserve">      其他行政事业单位养老支出</t>
  </si>
  <si>
    <t>行政事业单位离退休其他行政事业单位离退休支出</t>
  </si>
  <si>
    <t xml:space="preserve">    就业补助</t>
  </si>
  <si>
    <t xml:space="preserve">      其他就业补助支出</t>
  </si>
  <si>
    <t>就业补助</t>
  </si>
  <si>
    <t>就业补助其他就业补助支出</t>
  </si>
  <si>
    <t xml:space="preserve">    抚恤</t>
  </si>
  <si>
    <t xml:space="preserve">      死亡抚恤</t>
  </si>
  <si>
    <t>抚恤</t>
  </si>
  <si>
    <t>抚恤死亡抚恤</t>
  </si>
  <si>
    <t xml:space="preserve">      义务兵优待</t>
  </si>
  <si>
    <t>抚恤义务兵优待</t>
  </si>
  <si>
    <t xml:space="preserve">      其他优抚支出</t>
  </si>
  <si>
    <t>抚恤其他优抚支出</t>
  </si>
  <si>
    <t xml:space="preserve">    退役安置</t>
  </si>
  <si>
    <t xml:space="preserve">      退伍士兵安置</t>
  </si>
  <si>
    <t>退役安置</t>
  </si>
  <si>
    <t>退役安置退伍士兵安置</t>
  </si>
  <si>
    <t xml:space="preserve">      军队转移干部安置</t>
  </si>
  <si>
    <t>退役安置军队移交政府的离退休人员安置</t>
  </si>
  <si>
    <t xml:space="preserve">      军队移交政府离退休干部管理机构</t>
  </si>
  <si>
    <t>退役安置军队移交政府离退休干部管理机构</t>
  </si>
  <si>
    <r>
      <rPr>
        <sz val="12"/>
        <rFont val="宋体"/>
        <family val="3"/>
        <charset val="134"/>
      </rPr>
      <t xml:space="preserve"> </t>
    </r>
    <r>
      <rPr>
        <sz val="12"/>
        <rFont val="宋体"/>
        <family val="3"/>
        <charset val="134"/>
      </rPr>
      <t xml:space="preserve">     </t>
    </r>
    <r>
      <rPr>
        <sz val="12"/>
        <rFont val="宋体"/>
        <family val="3"/>
        <charset val="134"/>
      </rPr>
      <t>军队转业干部安置</t>
    </r>
  </si>
  <si>
    <t xml:space="preserve">      其他退役安置支出</t>
  </si>
  <si>
    <t>退役安置其他退役安置支出</t>
  </si>
  <si>
    <t xml:space="preserve">    社会福利</t>
  </si>
  <si>
    <t xml:space="preserve">      儿童福利</t>
  </si>
  <si>
    <t>社会福利</t>
  </si>
  <si>
    <t>社会福利儿童福利</t>
  </si>
  <si>
    <t xml:space="preserve">      老年福利</t>
  </si>
  <si>
    <t>社会福利老年福利</t>
  </si>
  <si>
    <t xml:space="preserve">      殡葬</t>
  </si>
  <si>
    <t>社会福利殡葬</t>
  </si>
  <si>
    <t xml:space="preserve">    残疾人事业</t>
  </si>
  <si>
    <t>残疾人事业</t>
  </si>
  <si>
    <t>残疾人事业行政运行</t>
  </si>
  <si>
    <t>残疾人事业机关服务</t>
  </si>
  <si>
    <t xml:space="preserve">      残疾人康复</t>
  </si>
  <si>
    <t>残疾人事业残疾人康复</t>
  </si>
  <si>
    <t xml:space="preserve">      残疾人就业和扶贫</t>
  </si>
  <si>
    <t>残疾人事业残疾人就业和扶贫</t>
  </si>
  <si>
    <t xml:space="preserve">      残疾人生活和护理补贴</t>
  </si>
  <si>
    <t>残疾人事业残疾人生活和护理补贴</t>
  </si>
  <si>
    <t xml:space="preserve">      其他残疾人事业支出</t>
  </si>
  <si>
    <t>残疾人事业其他残疾人事业支出</t>
  </si>
  <si>
    <t xml:space="preserve">    自然灾害生活救助</t>
  </si>
  <si>
    <t xml:space="preserve">      中央自然灾害生活补助</t>
  </si>
  <si>
    <t>自然灾害生活救助</t>
  </si>
  <si>
    <t>自然灾害生活救助中央自然灾害生活补助</t>
  </si>
  <si>
    <t xml:space="preserve">      地方自然灾害生活补助</t>
  </si>
  <si>
    <t>自然灾害生活救助地方自然灾害生活补助</t>
  </si>
  <si>
    <t xml:space="preserve">      自然灾害灾后重建补助</t>
  </si>
  <si>
    <t>自然灾害生活救助自然灾害灾后重建补助</t>
  </si>
  <si>
    <t xml:space="preserve">      其他自然灾害生活救助支出</t>
  </si>
  <si>
    <t>自然灾害生活救助其他自然灾害生活救助支出</t>
  </si>
  <si>
    <t xml:space="preserve">    红十字事业</t>
  </si>
  <si>
    <t>红十字事业</t>
  </si>
  <si>
    <t>红十字事业行政运行</t>
  </si>
  <si>
    <t>红十字事业一般行政管理事务</t>
  </si>
  <si>
    <t xml:space="preserve">      其他红十字事业支出</t>
  </si>
  <si>
    <t xml:space="preserve">    最低生活保障</t>
  </si>
  <si>
    <t xml:space="preserve">      城市最低生活保障金支出</t>
  </si>
  <si>
    <t>最低生活保障</t>
  </si>
  <si>
    <t>最低生活保障城市最低生活保障金支出</t>
  </si>
  <si>
    <t xml:space="preserve">      农村最低生活保障金支出</t>
  </si>
  <si>
    <t>最低生活保障农村最低生活保障金支出</t>
  </si>
  <si>
    <t xml:space="preserve">    临时救助</t>
  </si>
  <si>
    <t xml:space="preserve">      临时救助支出</t>
  </si>
  <si>
    <t>临时救助</t>
  </si>
  <si>
    <t>临时救助临时救助支出</t>
  </si>
  <si>
    <t xml:space="preserve">      流浪乞讨人员救助支出</t>
  </si>
  <si>
    <t>临时救助流浪乞讨人员救助支出</t>
  </si>
  <si>
    <t xml:space="preserve">    特困人员救助供养</t>
  </si>
  <si>
    <t xml:space="preserve">      城市特困人员救助供养支出</t>
  </si>
  <si>
    <t>特困人员救助供养</t>
  </si>
  <si>
    <t>特困人员救助供养城市特困人员救助供养支出</t>
  </si>
  <si>
    <t xml:space="preserve">      农村特困人员救助供养支出</t>
  </si>
  <si>
    <t>特困人员救助供养农村特困人员救助供养支出</t>
  </si>
  <si>
    <t xml:space="preserve">    其他生活救助</t>
  </si>
  <si>
    <t xml:space="preserve">      其他农村生活救助</t>
  </si>
  <si>
    <t>其他生活救助</t>
  </si>
  <si>
    <t>其他生活救助其他农村生活救助</t>
  </si>
  <si>
    <t xml:space="preserve">    财政对基本养老保险基金的补助</t>
  </si>
  <si>
    <t xml:space="preserve">      财政对城乡居民基本养老保险基金的补助</t>
  </si>
  <si>
    <t>财政对基本养老保险基金的补助</t>
  </si>
  <si>
    <t>财政对基本养老保险基金的补助财政对城乡居民基本养老保险基金的补助</t>
  </si>
  <si>
    <t xml:space="preserve">    退役军人管理事务</t>
  </si>
  <si>
    <t xml:space="preserve">      其他退役军人事务管理支出</t>
  </si>
  <si>
    <t xml:space="preserve">    其他社会保障和就业支出(款)</t>
  </si>
  <si>
    <t xml:space="preserve">      其他社会保障和就业支出（项）</t>
  </si>
  <si>
    <t>其他社会保障和就业支出(款)</t>
  </si>
  <si>
    <t>其他社会保障和就业支出(款)其他社会保障和就业支出（项）</t>
  </si>
  <si>
    <t>七、卫生健康支出</t>
  </si>
  <si>
    <t>七、医疗卫生与计划生育支出</t>
  </si>
  <si>
    <t xml:space="preserve">    卫生健康管理事务</t>
  </si>
  <si>
    <t xml:space="preserve">    医疗卫生与计划生育管理事务</t>
  </si>
  <si>
    <t>医疗卫生与计划生育管理事务</t>
  </si>
  <si>
    <t>医疗卫生与计划生育管理事务行政运行</t>
  </si>
  <si>
    <t xml:space="preserve">      其他卫生健康管理事务支出</t>
  </si>
  <si>
    <t>医疗卫生与计划生育管理事务其他医疗卫生与计划生育管理事务支出</t>
  </si>
  <si>
    <t xml:space="preserve">    公立医院</t>
  </si>
  <si>
    <t xml:space="preserve">      综合医院</t>
  </si>
  <si>
    <t>公立医院</t>
  </si>
  <si>
    <t>公立医院综合医院</t>
  </si>
  <si>
    <t xml:space="preserve">      其他公立医院支出</t>
  </si>
  <si>
    <t>公立医院其他公立医院支出</t>
  </si>
  <si>
    <t xml:space="preserve">    基层医疗卫生机构</t>
  </si>
  <si>
    <t xml:space="preserve">      乡镇卫生院</t>
  </si>
  <si>
    <t>基层医疗卫生机构</t>
  </si>
  <si>
    <t>基层医疗卫生机构乡镇卫生院</t>
  </si>
  <si>
    <t xml:space="preserve">      其他基层医疗卫生机构支出</t>
  </si>
  <si>
    <t>基层医疗卫生机构其他基层医疗卫生机构支出</t>
  </si>
  <si>
    <t xml:space="preserve">    公共卫生</t>
  </si>
  <si>
    <t xml:space="preserve">      疾病预防控制机构</t>
  </si>
  <si>
    <t>公共卫生</t>
  </si>
  <si>
    <t>公共卫生疾病预防控制机构</t>
  </si>
  <si>
    <t xml:space="preserve">      卫生监督机构</t>
  </si>
  <si>
    <t>公共卫生卫生监督机构</t>
  </si>
  <si>
    <t xml:space="preserve">      妇幼保健机构</t>
  </si>
  <si>
    <t>公共卫生妇幼保健机构</t>
  </si>
  <si>
    <t xml:space="preserve">      基本公共卫生服务</t>
  </si>
  <si>
    <t>公共卫生基本公共卫生服务</t>
  </si>
  <si>
    <t xml:space="preserve">      重大公共卫生专项</t>
  </si>
  <si>
    <t>公共卫生重大公共卫生专项</t>
  </si>
  <si>
    <t xml:space="preserve">      突发公共卫生事件应急处理</t>
  </si>
  <si>
    <t>公共卫生突发公共卫生事件应急处理</t>
  </si>
  <si>
    <t xml:space="preserve">      其他公共卫生支出</t>
  </si>
  <si>
    <t>公共卫生其他公共卫生支出</t>
  </si>
  <si>
    <t xml:space="preserve">    计划生育事务</t>
  </si>
  <si>
    <t xml:space="preserve">      计划生育机构</t>
  </si>
  <si>
    <t>计划生育事务</t>
  </si>
  <si>
    <t>计划生育事务计划生育机构</t>
  </si>
  <si>
    <t xml:space="preserve">      计划生育服务</t>
  </si>
  <si>
    <t>计划生育事务计划生育服务</t>
  </si>
  <si>
    <t xml:space="preserve">      其他计划生育事务支出</t>
  </si>
  <si>
    <t>计划生育事务其他计划生育事务支出</t>
  </si>
  <si>
    <t xml:space="preserve">    食品和药品监督管理事务</t>
  </si>
  <si>
    <t xml:space="preserve">      食品安全事务</t>
  </si>
  <si>
    <t>食品和药品监督管理事务</t>
  </si>
  <si>
    <t>食品和药品监督管理事务食品安全事务</t>
  </si>
  <si>
    <t>食品和药品监督管理事务事业运行</t>
  </si>
  <si>
    <t xml:space="preserve">      其他食品和药品监督管理事务支出</t>
  </si>
  <si>
    <t>食品和药品监督管理事务其他食品和药品监督管理事务支出</t>
  </si>
  <si>
    <t xml:space="preserve">    行政事业单位医疗</t>
  </si>
  <si>
    <t xml:space="preserve">      行政单位医疗</t>
  </si>
  <si>
    <t>行政事业单位医疗</t>
  </si>
  <si>
    <t>行政事业单位医疗行政单位医疗</t>
  </si>
  <si>
    <t xml:space="preserve">      事业单位医疗</t>
  </si>
  <si>
    <t>行政事业单位医疗事业单位医疗</t>
  </si>
  <si>
    <t xml:space="preserve">      其他行政事业单位医疗支出</t>
  </si>
  <si>
    <t>行政事业单位医疗其他行政事业单位医疗支出</t>
  </si>
  <si>
    <t xml:space="preserve">    财政对基本医疗保险基金的补助</t>
  </si>
  <si>
    <t xml:space="preserve">      财政对职工基本医疗保险基金的补助</t>
  </si>
  <si>
    <t xml:space="preserve">      财政对城镇职工基本医疗保险基金的补助</t>
  </si>
  <si>
    <t>财政对基本医疗保险基金的补助</t>
  </si>
  <si>
    <t>财政对基本医疗保险基金的补助财政对城镇职工基本医疗保险基金的补助</t>
  </si>
  <si>
    <t/>
  </si>
  <si>
    <t xml:space="preserve">      财政对城乡居民基本医疗保险基金的补助</t>
  </si>
  <si>
    <t>财政对基本医疗保险基金的补助财政对城乡居民基本医疗保险基金的补助</t>
  </si>
  <si>
    <t xml:space="preserve">      财政对新型农村合作医疗保险基金的补助</t>
  </si>
  <si>
    <t>财政对基本医疗保险基金的补助财政对新型农村合作医疗保险基金的补助</t>
  </si>
  <si>
    <t xml:space="preserve">      财政对城镇居民基本医疗保险基金的补助</t>
  </si>
  <si>
    <t>财政对基本医疗保险基金的补助财政对城镇居民基本医疗保险基金的补助</t>
  </si>
  <si>
    <t xml:space="preserve">    医疗救助</t>
  </si>
  <si>
    <t xml:space="preserve">      城乡医疗救助</t>
  </si>
  <si>
    <t>医疗救助</t>
  </si>
  <si>
    <t>医疗救助城乡医疗救助</t>
  </si>
  <si>
    <t xml:space="preserve">    优抚对象医疗</t>
  </si>
  <si>
    <t xml:space="preserve">      优抚对象医疗补助</t>
  </si>
  <si>
    <t>优抚对象医疗</t>
  </si>
  <si>
    <t>优抚对象医疗优抚对象医疗补助</t>
  </si>
  <si>
    <t xml:space="preserve">      其他优抚对象医疗支出</t>
  </si>
  <si>
    <t>优抚对象医疗其他优抚对象医疗支出</t>
  </si>
  <si>
    <t xml:space="preserve">    老龄卫生健康事务</t>
  </si>
  <si>
    <t xml:space="preserve">      老龄卫生健康事务</t>
  </si>
  <si>
    <t xml:space="preserve">    其他卫生健康支出</t>
  </si>
  <si>
    <t xml:space="preserve">    其他医疗卫生与计划生育支出</t>
  </si>
  <si>
    <t xml:space="preserve">      其他卫生健康支出</t>
  </si>
  <si>
    <t>其他医疗卫生与计划生育支出</t>
  </si>
  <si>
    <t>其他医疗卫生与计划生育支出其他医疗卫生与计划生育支出</t>
  </si>
  <si>
    <t>八、节能环保支出</t>
  </si>
  <si>
    <t xml:space="preserve">    环境保护管理事务</t>
  </si>
  <si>
    <t>环境保护管理事务</t>
  </si>
  <si>
    <t>环境保护管理事务行政运行</t>
  </si>
  <si>
    <t xml:space="preserve">      生态环境保护宣传</t>
  </si>
  <si>
    <t>环境保护管理事务环境保护宣传</t>
  </si>
  <si>
    <t xml:space="preserve">      其他环境保护管理事务支出</t>
  </si>
  <si>
    <t xml:space="preserve">    环境监测与监察</t>
  </si>
  <si>
    <t xml:space="preserve">      其他环境监测与监察支出</t>
  </si>
  <si>
    <t>环境监测与监察</t>
  </si>
  <si>
    <t>环境监测与监察其他环境监测与监察支出</t>
  </si>
  <si>
    <t xml:space="preserve">    污染防治</t>
  </si>
  <si>
    <t xml:space="preserve">      大气</t>
  </si>
  <si>
    <t>污染防治</t>
  </si>
  <si>
    <t>污染防治大气</t>
  </si>
  <si>
    <t xml:space="preserve">      水体</t>
  </si>
  <si>
    <t>污染防治水体</t>
  </si>
  <si>
    <t xml:space="preserve">      排污费安排的支出</t>
  </si>
  <si>
    <t>污染防治排污费安排的支出</t>
  </si>
  <si>
    <t xml:space="preserve">      其他污染防治支出</t>
  </si>
  <si>
    <t>污染防治其他污染防治支出</t>
  </si>
  <si>
    <t xml:space="preserve">    自然生态保护</t>
  </si>
  <si>
    <t xml:space="preserve">      生态保护</t>
  </si>
  <si>
    <t>自然生态保护</t>
  </si>
  <si>
    <t>自然生态保护生态保护</t>
  </si>
  <si>
    <t xml:space="preserve">      农村环境保护</t>
  </si>
  <si>
    <t xml:space="preserve">    能源节约利用</t>
  </si>
  <si>
    <t xml:space="preserve">      能源节约利用</t>
  </si>
  <si>
    <t>能源节约利用</t>
  </si>
  <si>
    <t>能源节约利用能源节约利用</t>
  </si>
  <si>
    <t xml:space="preserve">    可再生能源</t>
  </si>
  <si>
    <t xml:space="preserve">      可再生能源</t>
  </si>
  <si>
    <t>可再生能源</t>
  </si>
  <si>
    <t>可再生能源可再生能源</t>
  </si>
  <si>
    <t xml:space="preserve">    污染减排</t>
  </si>
  <si>
    <t xml:space="preserve">       生态环境监测与信息</t>
  </si>
  <si>
    <t>污染减排</t>
  </si>
  <si>
    <t>污染减排 环境监测与信息</t>
  </si>
  <si>
    <t xml:space="preserve">       生态环境执法监察</t>
  </si>
  <si>
    <t>污染减排 环境执法监察</t>
  </si>
  <si>
    <t>九、城乡社区支出</t>
  </si>
  <si>
    <t xml:space="preserve">    城乡社区管理事务</t>
  </si>
  <si>
    <t>城乡社区管理事务</t>
  </si>
  <si>
    <t>城乡社区管理事务行政运行</t>
  </si>
  <si>
    <t xml:space="preserve">      一般行政管理实务</t>
  </si>
  <si>
    <t>城乡社区管理事务机关服务</t>
  </si>
  <si>
    <t xml:space="preserve">      城管执法</t>
  </si>
  <si>
    <t>城乡社区管理事务城管执法</t>
  </si>
  <si>
    <t xml:space="preserve">      工程建设管理</t>
  </si>
  <si>
    <t>城乡社区管理事务工程建设管理</t>
  </si>
  <si>
    <r>
      <rPr>
        <sz val="12"/>
        <rFont val="宋体"/>
        <family val="3"/>
        <charset val="134"/>
      </rPr>
      <t xml:space="preserve"> </t>
    </r>
    <r>
      <rPr>
        <sz val="12"/>
        <rFont val="宋体"/>
        <family val="3"/>
        <charset val="134"/>
      </rPr>
      <t xml:space="preserve">     市政公用行业市场监管</t>
    </r>
  </si>
  <si>
    <t xml:space="preserve">      住宅建设与房地产市场监管</t>
  </si>
  <si>
    <t>城乡社区管理事务住宅建设与房地产市场监管</t>
  </si>
  <si>
    <t xml:space="preserve">      其他城乡社区管理事务支出</t>
  </si>
  <si>
    <t>城乡社区管理事务其他城乡社区管理事务支出</t>
  </si>
  <si>
    <t xml:space="preserve">    城乡社区规划与管理(款)</t>
  </si>
  <si>
    <t xml:space="preserve">      城乡社区规划与管理(项)</t>
  </si>
  <si>
    <t>城乡社区规划与管理(款)</t>
  </si>
  <si>
    <t>城乡社区规划与管理(款)城乡社区规划与管理(项)</t>
  </si>
  <si>
    <t xml:space="preserve">    城乡社区公共设施</t>
  </si>
  <si>
    <t xml:space="preserve">      其他城乡社区公共设施支出</t>
  </si>
  <si>
    <t>城乡社区公共设施</t>
  </si>
  <si>
    <t>城乡社区公共设施其他城乡社区公共设施支出</t>
  </si>
  <si>
    <t xml:space="preserve">    城乡社区环境卫生(款)</t>
  </si>
  <si>
    <t xml:space="preserve">      城乡社区环境卫生(项)</t>
  </si>
  <si>
    <t>城乡社区环境卫生(款)</t>
  </si>
  <si>
    <t>城乡社区环境卫生(款)城乡社区环境卫生(项)</t>
  </si>
  <si>
    <t xml:space="preserve">    其他城乡社区支出(款)</t>
  </si>
  <si>
    <t xml:space="preserve">      其他城乡社区支出(项)</t>
  </si>
  <si>
    <t>其他城乡社区支出(款)</t>
  </si>
  <si>
    <t>其他城乡社区支出(款)其他城乡社区支出(项)</t>
  </si>
  <si>
    <t>十、农林水支出</t>
  </si>
  <si>
    <t xml:space="preserve">    农业</t>
  </si>
  <si>
    <t>农业</t>
  </si>
  <si>
    <t>农业行政运行</t>
  </si>
  <si>
    <r>
      <rPr>
        <sz val="12"/>
        <rFont val="宋体"/>
        <family val="3"/>
        <charset val="134"/>
      </rPr>
      <t xml:space="preserve"> </t>
    </r>
    <r>
      <rPr>
        <sz val="12"/>
        <rFont val="宋体"/>
        <family val="3"/>
        <charset val="134"/>
      </rPr>
      <t xml:space="preserve">     机关服务</t>
    </r>
  </si>
  <si>
    <t>农业事业运行</t>
  </si>
  <si>
    <t xml:space="preserve">      科技转化与推广服务</t>
  </si>
  <si>
    <t>农业科技转化与推广服务</t>
  </si>
  <si>
    <t xml:space="preserve">      病虫害控制</t>
  </si>
  <si>
    <t>农业病虫害控制</t>
  </si>
  <si>
    <t xml:space="preserve">      农产品质量安全</t>
  </si>
  <si>
    <t>农业农产品质量安全</t>
  </si>
  <si>
    <t xml:space="preserve">      执法监管</t>
  </si>
  <si>
    <t>农业执法监管</t>
  </si>
  <si>
    <t xml:space="preserve">      防灾救灾</t>
  </si>
  <si>
    <t>农业防灾减灾</t>
  </si>
  <si>
    <r>
      <rPr>
        <sz val="12"/>
        <rFont val="宋体"/>
        <family val="3"/>
        <charset val="134"/>
      </rPr>
      <t xml:space="preserve"> </t>
    </r>
    <r>
      <rPr>
        <sz val="12"/>
        <rFont val="宋体"/>
        <family val="3"/>
        <charset val="134"/>
      </rPr>
      <t xml:space="preserve">     对高校毕业生到基层任职补贴</t>
    </r>
  </si>
  <si>
    <t xml:space="preserve">      农业生产支持补贴</t>
  </si>
  <si>
    <t>农业农业生产支持补贴</t>
  </si>
  <si>
    <t xml:space="preserve">      农业组织化与产业化经营</t>
  </si>
  <si>
    <t>农业农业组织化与产业化经营</t>
  </si>
  <si>
    <t xml:space="preserve">      农村公益事业</t>
  </si>
  <si>
    <t>农业农村公益事业</t>
  </si>
  <si>
    <t xml:space="preserve">      农村道路建设</t>
  </si>
  <si>
    <t>农业农村道路建设</t>
  </si>
  <si>
    <t xml:space="preserve">      成品油价格改革对渔业的补贴</t>
  </si>
  <si>
    <t>农业成品油价格改革对渔业的补贴</t>
  </si>
  <si>
    <t xml:space="preserve">      农田建设</t>
  </si>
  <si>
    <t>农业对高校毕业生到基层任职补助</t>
  </si>
  <si>
    <t xml:space="preserve">      其他农业农村支出</t>
  </si>
  <si>
    <t>农业其他农业支出</t>
  </si>
  <si>
    <t xml:space="preserve">    林业和草原</t>
  </si>
  <si>
    <t xml:space="preserve">    林业</t>
  </si>
  <si>
    <t>林业</t>
  </si>
  <si>
    <t>林业行政运行</t>
  </si>
  <si>
    <t xml:space="preserve">      事业机构</t>
  </si>
  <si>
    <t>林业林业事业机构</t>
  </si>
  <si>
    <t xml:space="preserve">      森林资源培育</t>
  </si>
  <si>
    <t>林业森林培育</t>
  </si>
  <si>
    <t xml:space="preserve">      技术推广与转化</t>
  </si>
  <si>
    <t>林业林业技术推广</t>
  </si>
  <si>
    <t xml:space="preserve">      森林资源管理</t>
  </si>
  <si>
    <t>林业森林资源管理</t>
  </si>
  <si>
    <t xml:space="preserve">      林业草原防火减灾</t>
  </si>
  <si>
    <t xml:space="preserve">      森林生态效益补偿</t>
  </si>
  <si>
    <t>林业森林生态效益补偿</t>
  </si>
  <si>
    <t xml:space="preserve">      防灾减灾</t>
  </si>
  <si>
    <t>林业林业防灾减灾</t>
  </si>
  <si>
    <t xml:space="preserve">      其他林业和草原支出</t>
  </si>
  <si>
    <t>林业其他林业支出</t>
  </si>
  <si>
    <t xml:space="preserve">    水利</t>
  </si>
  <si>
    <t>水利</t>
  </si>
  <si>
    <t>水利行政运行</t>
  </si>
  <si>
    <t xml:space="preserve">      水利行业业务管理</t>
  </si>
  <si>
    <t>水利水利行业业务管理</t>
  </si>
  <si>
    <t xml:space="preserve">      水利工程建设</t>
  </si>
  <si>
    <t>水利水利工程建设</t>
  </si>
  <si>
    <t xml:space="preserve">      水利工程运行与维护</t>
  </si>
  <si>
    <t>水利水利工程运行与维护</t>
  </si>
  <si>
    <t xml:space="preserve">      水利前期工作</t>
  </si>
  <si>
    <t>水利水利前期工作</t>
  </si>
  <si>
    <t xml:space="preserve">      水利执法监督</t>
  </si>
  <si>
    <t>水利水利执法监督</t>
  </si>
  <si>
    <t xml:space="preserve">      水土保持</t>
  </si>
  <si>
    <t>水利水土保持</t>
  </si>
  <si>
    <t xml:space="preserve">      水资源节约管理与保护</t>
  </si>
  <si>
    <t>水利水资源节约管理与保护</t>
  </si>
  <si>
    <t xml:space="preserve">      防汛</t>
  </si>
  <si>
    <t>水利防汛</t>
  </si>
  <si>
    <t xml:space="preserve">      农村水利</t>
  </si>
  <si>
    <t>水利农田水利</t>
  </si>
  <si>
    <t xml:space="preserve">      水利技术推广</t>
  </si>
  <si>
    <t>水利水利技术推广</t>
  </si>
  <si>
    <t xml:space="preserve">      江河湖库水系综合整治</t>
  </si>
  <si>
    <t>水利江河湖库水系综合整治</t>
  </si>
  <si>
    <t xml:space="preserve">      大中型水库移民后期扶持专项支出</t>
  </si>
  <si>
    <t>水利大中型水库移民后期扶持专项支出</t>
  </si>
  <si>
    <t xml:space="preserve">      水利安全监督</t>
  </si>
  <si>
    <t>水利水利安全监督</t>
  </si>
  <si>
    <t xml:space="preserve">      水资源费安排的支出</t>
  </si>
  <si>
    <t>水利水资源费安排的支出</t>
  </si>
  <si>
    <t xml:space="preserve">      水利建设移民支出</t>
  </si>
  <si>
    <t>水利水利建设移民支出</t>
  </si>
  <si>
    <t xml:space="preserve">      其他水利支出</t>
  </si>
  <si>
    <t>水利其他水利支出</t>
  </si>
  <si>
    <t xml:space="preserve">    扶贫</t>
  </si>
  <si>
    <t xml:space="preserve">      农村基础设施建设</t>
  </si>
  <si>
    <t>扶贫</t>
  </si>
  <si>
    <t>扶贫农村基础设施建设</t>
  </si>
  <si>
    <t xml:space="preserve">      生产发展</t>
  </si>
  <si>
    <t>扶贫生产发展</t>
  </si>
  <si>
    <t xml:space="preserve">      扶贫贷款奖补和贴息</t>
  </si>
  <si>
    <t>扶贫扶贫贷款奖补和贴息</t>
  </si>
  <si>
    <t xml:space="preserve">      扶贫事业机构</t>
  </si>
  <si>
    <t>扶贫扶贫事业机构</t>
  </si>
  <si>
    <t xml:space="preserve">      其他扶贫支出</t>
  </si>
  <si>
    <t>扶贫其他扶贫支出</t>
  </si>
  <si>
    <t xml:space="preserve">    农业综合开发</t>
  </si>
  <si>
    <t>农业综合开发</t>
  </si>
  <si>
    <t>农业综合开发机构运行</t>
  </si>
  <si>
    <t xml:space="preserve">      土地治理</t>
  </si>
  <si>
    <t>农业综合开发土地治理</t>
  </si>
  <si>
    <t xml:space="preserve">      产业化经营</t>
  </si>
  <si>
    <t>农业综合开发产业化经营</t>
  </si>
  <si>
    <t xml:space="preserve">    农村综合改革</t>
  </si>
  <si>
    <t xml:space="preserve">      对村级一事一议补助</t>
  </si>
  <si>
    <t>农村综合改革</t>
  </si>
  <si>
    <t>农村综合改革对村级一事一议补助</t>
  </si>
  <si>
    <t xml:space="preserve">      对村民委员会和村党支部的补助</t>
  </si>
  <si>
    <t>农村综合改革对村民委员会和村党支部的补助</t>
  </si>
  <si>
    <t xml:space="preserve">      其他农村综合改革支出</t>
  </si>
  <si>
    <t>农村综合改革其他农村综合改革支出</t>
  </si>
  <si>
    <t xml:space="preserve">    普惠金融发展支出</t>
  </si>
  <si>
    <t xml:space="preserve">      创业担保贷款贴息</t>
  </si>
  <si>
    <t>普惠金融发展支出</t>
  </si>
  <si>
    <t>普惠金融发展支出创业担保贷款贴息</t>
  </si>
  <si>
    <t xml:space="preserve">      补充创业担保贷款基金</t>
  </si>
  <si>
    <t>普惠金融发展支出补充创业担保贷款基金</t>
  </si>
  <si>
    <t xml:space="preserve">      其他普惠金融发展支出</t>
  </si>
  <si>
    <t>普惠金融发展支出其他普惠金融发展支出</t>
  </si>
  <si>
    <t>十一、交通运输支出</t>
  </si>
  <si>
    <t xml:space="preserve">    公路水路运输</t>
  </si>
  <si>
    <t>公路水路运输</t>
  </si>
  <si>
    <t>公路水路运输行政运行</t>
  </si>
  <si>
    <t>公路水路运输机关服务</t>
  </si>
  <si>
    <t xml:space="preserve">      公路改建</t>
  </si>
  <si>
    <t>公路水路运输公路改建</t>
  </si>
  <si>
    <t xml:space="preserve">      公路养护</t>
  </si>
  <si>
    <t>公路水路运输公路养护</t>
  </si>
  <si>
    <t xml:space="preserve">      公路和运输安全</t>
  </si>
  <si>
    <t>公路水路运输公路和运输安全</t>
  </si>
  <si>
    <t xml:space="preserve">      公路运输管理</t>
  </si>
  <si>
    <t>公路水路运输公路运输管理</t>
  </si>
  <si>
    <t xml:space="preserve">      其他公路水路运输支出</t>
  </si>
  <si>
    <t>公路水路运输其他公路水路运输支出</t>
  </si>
  <si>
    <t xml:space="preserve">    其他交通运输支出(款)</t>
  </si>
  <si>
    <t xml:space="preserve">      其他交通运输支出(项)</t>
  </si>
  <si>
    <t>其他交通运输支出(款)</t>
  </si>
  <si>
    <t>其他交通运输支出(款)其他交通运输支出(项)</t>
  </si>
  <si>
    <t>十二、资源勘探信息等支出</t>
  </si>
  <si>
    <t xml:space="preserve">    资源勘探开发</t>
  </si>
  <si>
    <t xml:space="preserve">      其他资源勘探业支出</t>
  </si>
  <si>
    <t>资源勘探开发</t>
  </si>
  <si>
    <t>资源勘探开发其他资源勘探业支出</t>
  </si>
  <si>
    <t xml:space="preserve">    制造业</t>
  </si>
  <si>
    <t xml:space="preserve">      化学原料及化学制品制造业</t>
  </si>
  <si>
    <t>制造业</t>
  </si>
  <si>
    <t>制造业化学原料及化学制品制造业</t>
  </si>
  <si>
    <t xml:space="preserve">    建筑业</t>
  </si>
  <si>
    <t xml:space="preserve">      其他建筑业支出</t>
  </si>
  <si>
    <t>建筑业</t>
  </si>
  <si>
    <t>建筑业其他建筑业支出</t>
  </si>
  <si>
    <t xml:space="preserve">    工业和信息产业监管</t>
  </si>
  <si>
    <t xml:space="preserve">      工业和信息产业支持</t>
  </si>
  <si>
    <t>工业和信息产业监管</t>
  </si>
  <si>
    <t>工业和信息产业监管工业和信息产业支持</t>
  </si>
  <si>
    <t xml:space="preserve">      其他工业和信息产业监管支出</t>
  </si>
  <si>
    <t>工业和信息产业监管其他工业和信息产业监管支出</t>
  </si>
  <si>
    <t xml:space="preserve">    安全生产监管</t>
  </si>
  <si>
    <t>安全生产监管</t>
  </si>
  <si>
    <t>安全生产监管行政运行</t>
  </si>
  <si>
    <t>安全生产监管机关服务</t>
  </si>
  <si>
    <t xml:space="preserve">      安全监管监察专项</t>
  </si>
  <si>
    <t>安全生产监管安全监管监察专项</t>
  </si>
  <si>
    <t xml:space="preserve">      应急救援支出</t>
  </si>
  <si>
    <t>安全生产监管应急救援支出</t>
  </si>
  <si>
    <t xml:space="preserve">      其他安全生产监管支出</t>
  </si>
  <si>
    <t>安全生产监管其他安全生产监管支出</t>
  </si>
  <si>
    <t xml:space="preserve">    国有资产监管</t>
  </si>
  <si>
    <t xml:space="preserve">      其他国有资产监管支出</t>
  </si>
  <si>
    <t xml:space="preserve">    支持中小企业发展和管理支出</t>
  </si>
  <si>
    <t xml:space="preserve">      中小企业发展专项</t>
  </si>
  <si>
    <t>支持中小企业发展和管理支出</t>
  </si>
  <si>
    <t>支持中小企业发展和管理支出中小企业发展专项</t>
  </si>
  <si>
    <t xml:space="preserve">      其他支持中小企业发展和管理支出</t>
  </si>
  <si>
    <t>支持中小企业发展和管理支出其他支持中小企业发展和管理支出</t>
  </si>
  <si>
    <t xml:space="preserve">    其他资源勘探信息等支出(款)</t>
  </si>
  <si>
    <t xml:space="preserve">      其他资源勘探信息等支出(项)</t>
  </si>
  <si>
    <t>其他资源勘探信息等支出(款)</t>
  </si>
  <si>
    <t>其他资源勘探信息等支出(款)其他资源勘探信息等支出(项)</t>
  </si>
  <si>
    <t>十三、商业服务业等支出</t>
  </si>
  <si>
    <t xml:space="preserve">    商业流通事务</t>
  </si>
  <si>
    <t>商业流通事务</t>
  </si>
  <si>
    <t>商业流通事务行政运行</t>
  </si>
  <si>
    <t>商业流通事务一般行政管理事务</t>
  </si>
  <si>
    <t>商业流通事务事业运行</t>
  </si>
  <si>
    <t xml:space="preserve">      其他商业流通事务支出</t>
  </si>
  <si>
    <t>商业流通事务其他商业流通事务支出</t>
  </si>
  <si>
    <t xml:space="preserve">    旅游业管理与服务支出</t>
  </si>
  <si>
    <t>旅游业管理与服务支出</t>
  </si>
  <si>
    <t>旅游业管理与服务支出行政运行</t>
  </si>
  <si>
    <t>旅游业管理与服务支出旅游宣传</t>
  </si>
  <si>
    <t xml:space="preserve">      其他旅游业管理与服务支出</t>
  </si>
  <si>
    <t>旅游业管理与服务支出其他旅游业管理与服务支出</t>
  </si>
  <si>
    <t xml:space="preserve">    涉外发展服务支出</t>
  </si>
  <si>
    <t xml:space="preserve">      其他涉外发展服务支出</t>
  </si>
  <si>
    <t>涉外发展服务支出</t>
  </si>
  <si>
    <t>涉外发展服务支出其他涉外发展服务支出</t>
  </si>
  <si>
    <t xml:space="preserve">    其他商业服务业等支出(款)</t>
  </si>
  <si>
    <t xml:space="preserve">      其他商业服务业等支出(项)</t>
  </si>
  <si>
    <t>其他商业服务业等支出(款)</t>
  </si>
  <si>
    <t>其他商业服务业等支出(款)其他商业服务业等支出(项)</t>
  </si>
  <si>
    <t>十四、金融支出</t>
  </si>
  <si>
    <t xml:space="preserve">    金融发展支出</t>
  </si>
  <si>
    <t xml:space="preserve">      其他金融发展支出</t>
  </si>
  <si>
    <t>金融发展支出</t>
  </si>
  <si>
    <t>金融发展支出其他金融发展支出</t>
  </si>
  <si>
    <t>十五、自然资源海洋气象等支出</t>
  </si>
  <si>
    <t>十五、国土海洋气象等支出</t>
  </si>
  <si>
    <t xml:space="preserve">    自然资源事务</t>
  </si>
  <si>
    <t xml:space="preserve">    国土资源事务</t>
  </si>
  <si>
    <t xml:space="preserve">      土地资源调查</t>
  </si>
  <si>
    <t xml:space="preserve">      自然资源规划及管理</t>
  </si>
  <si>
    <t>国土资源事务</t>
  </si>
  <si>
    <t>国土资源事务国土整治</t>
  </si>
  <si>
    <t xml:space="preserve">      其他自然资源事务支出</t>
  </si>
  <si>
    <t>国土资源事务地质灾害防治</t>
  </si>
  <si>
    <t xml:space="preserve">    海洋管理事务</t>
  </si>
  <si>
    <t>海洋管理事务</t>
  </si>
  <si>
    <t>海洋管理事务行政运行</t>
  </si>
  <si>
    <t xml:space="preserve">      海洋调查评价</t>
  </si>
  <si>
    <t>海洋管理事务海洋调查评价</t>
  </si>
  <si>
    <t xml:space="preserve">      海洋执法监察</t>
  </si>
  <si>
    <t>海洋管理事务海洋执法监察</t>
  </si>
  <si>
    <t>海洋管理事务事业运行</t>
  </si>
  <si>
    <t xml:space="preserve">      其他海洋管理事务支出</t>
  </si>
  <si>
    <t>海洋管理事务其他海洋管理事务支出</t>
  </si>
  <si>
    <t xml:space="preserve">    地震事务</t>
  </si>
  <si>
    <t>地震事务</t>
  </si>
  <si>
    <t>地震事务行政运行</t>
  </si>
  <si>
    <t xml:space="preserve">      地震灾害预防</t>
  </si>
  <si>
    <t>地震事务地震灾害预防</t>
  </si>
  <si>
    <t xml:space="preserve">      地震减灾基础管理</t>
  </si>
  <si>
    <t>地震事务地震减灾基础管理</t>
  </si>
  <si>
    <t xml:space="preserve">      地震事业机构</t>
  </si>
  <si>
    <t>地震事务地震事业机构</t>
  </si>
  <si>
    <t xml:space="preserve">      其他地震事务支出</t>
  </si>
  <si>
    <t>地震事务其他地震事务支出</t>
  </si>
  <si>
    <t xml:space="preserve">    气象事务</t>
  </si>
  <si>
    <t xml:space="preserve">      其他气象事务支出</t>
  </si>
  <si>
    <t>气象事务</t>
  </si>
  <si>
    <t>气象事务其他气象事务支出</t>
  </si>
  <si>
    <t>十六、住房保障支出</t>
  </si>
  <si>
    <t xml:space="preserve">    保障性安居工程支出</t>
  </si>
  <si>
    <t xml:space="preserve">      棚户区改造</t>
  </si>
  <si>
    <t>保障性安居工程支出</t>
  </si>
  <si>
    <t>保障性安居工程支出棚户区改造</t>
  </si>
  <si>
    <t xml:space="preserve">      老旧小区改造</t>
  </si>
  <si>
    <t>保障性安居工程支出农村危房管理</t>
  </si>
  <si>
    <t xml:space="preserve">      其他保障性安居工程支出</t>
  </si>
  <si>
    <t>保障性安居工程支出其他保障性安居工程支出</t>
  </si>
  <si>
    <t xml:space="preserve">    住房改革支出</t>
  </si>
  <si>
    <t xml:space="preserve">      住房公积金</t>
  </si>
  <si>
    <t>住房改革支出</t>
  </si>
  <si>
    <t>住房改革支出住房公积金</t>
  </si>
  <si>
    <t>十七、粮油物资储备支出</t>
  </si>
  <si>
    <t xml:space="preserve">    粮油事务</t>
  </si>
  <si>
    <t xml:space="preserve">      粮食风险基金</t>
  </si>
  <si>
    <t>粮油事务</t>
  </si>
  <si>
    <t>粮油事务粮食风险基金</t>
  </si>
  <si>
    <t xml:space="preserve">      其他粮油事务支出</t>
  </si>
  <si>
    <t>粮油事务其他粮油事务支出</t>
  </si>
  <si>
    <t xml:space="preserve">    粮油储备</t>
  </si>
  <si>
    <t xml:space="preserve">      储备粮（油）库建设</t>
  </si>
  <si>
    <t>粮油储备</t>
  </si>
  <si>
    <t>粮油储备储备粮（油）库建设</t>
  </si>
  <si>
    <t xml:space="preserve">    重要商品储备</t>
  </si>
  <si>
    <t xml:space="preserve">      化肥储备</t>
  </si>
  <si>
    <t>重要商品储备</t>
  </si>
  <si>
    <t>重要商品储备化肥储备</t>
  </si>
  <si>
    <t>十八、灾害防治及应急管理支出</t>
  </si>
  <si>
    <t xml:space="preserve">    应急管理事务</t>
  </si>
  <si>
    <t xml:space="preserve">      应急救援</t>
  </si>
  <si>
    <r>
      <rPr>
        <sz val="12"/>
        <rFont val="宋体"/>
        <family val="3"/>
        <charset val="134"/>
      </rPr>
      <t xml:space="preserve"> </t>
    </r>
    <r>
      <rPr>
        <sz val="12"/>
        <rFont val="宋体"/>
        <family val="3"/>
        <charset val="134"/>
      </rPr>
      <t xml:space="preserve">     </t>
    </r>
    <r>
      <rPr>
        <sz val="12"/>
        <rFont val="宋体"/>
        <family val="3"/>
        <charset val="134"/>
      </rPr>
      <t>应急管理</t>
    </r>
  </si>
  <si>
    <t xml:space="preserve">      其他应急管理支出</t>
  </si>
  <si>
    <t xml:space="preserve">    消防事务</t>
  </si>
  <si>
    <t xml:space="preserve">      消防应急救援</t>
  </si>
  <si>
    <t xml:space="preserve">   森林消防事务</t>
  </si>
  <si>
    <r>
      <rPr>
        <sz val="12"/>
        <rFont val="宋体"/>
        <family val="3"/>
        <charset val="134"/>
      </rPr>
      <t xml:space="preserve"> </t>
    </r>
    <r>
      <rPr>
        <sz val="12"/>
        <rFont val="宋体"/>
        <family val="3"/>
        <charset val="134"/>
      </rPr>
      <t xml:space="preserve">     </t>
    </r>
    <r>
      <rPr>
        <sz val="12"/>
        <rFont val="宋体"/>
        <family val="3"/>
        <charset val="134"/>
      </rPr>
      <t>其他森林消防事务支出</t>
    </r>
  </si>
  <si>
    <t xml:space="preserve">    自然灾害防治</t>
  </si>
  <si>
    <t xml:space="preserve">     其他自然灾害防治支出</t>
  </si>
  <si>
    <t xml:space="preserve">    自然灾害救灾及恢复重建支出</t>
  </si>
  <si>
    <t>十九、其他支出(类)</t>
  </si>
  <si>
    <t>十八、其他支出(类)</t>
  </si>
  <si>
    <t xml:space="preserve">    年初预留</t>
  </si>
  <si>
    <t>年初预留</t>
  </si>
  <si>
    <t>年初预留    年初预留</t>
  </si>
  <si>
    <t xml:space="preserve">    其他支出(款)</t>
  </si>
  <si>
    <t xml:space="preserve">      其他支出(项)</t>
  </si>
  <si>
    <t>其他支出(款)</t>
  </si>
  <si>
    <t>其他支出(款)其他支出(项)</t>
  </si>
  <si>
    <t>二十、债务发行费用支出</t>
  </si>
  <si>
    <t>十九、债务发行费用支出</t>
  </si>
  <si>
    <t xml:space="preserve">    地方政府一般债务发行费用支出</t>
  </si>
  <si>
    <t>二十一、债务付息支出</t>
  </si>
  <si>
    <t>二十、债务付息支出</t>
  </si>
  <si>
    <r>
      <rPr>
        <b/>
        <sz val="12"/>
        <rFont val="宋体"/>
        <family val="3"/>
        <charset val="134"/>
      </rPr>
      <t xml:space="preserve">    </t>
    </r>
    <r>
      <rPr>
        <b/>
        <sz val="12"/>
        <color indexed="8"/>
        <rFont val="宋体"/>
        <family val="3"/>
        <charset val="134"/>
      </rPr>
      <t>地方政府一般债务付息支出</t>
    </r>
  </si>
  <si>
    <t xml:space="preserve">    地方政府一般债务付息支出</t>
  </si>
  <si>
    <r>
      <rPr>
        <sz val="12"/>
        <rFont val="宋体"/>
        <family val="3"/>
        <charset val="134"/>
      </rPr>
      <t xml:space="preserve">      </t>
    </r>
    <r>
      <rPr>
        <sz val="12"/>
        <color indexed="8"/>
        <rFont val="宋体"/>
        <family val="3"/>
        <charset val="134"/>
      </rPr>
      <t>地方政府一般债券付息支出</t>
    </r>
  </si>
  <si>
    <t>地方政府一般债务付息支出</t>
  </si>
  <si>
    <t>地方政府一般债务付息支出地方政府一般债务付息支出</t>
  </si>
  <si>
    <t>二十二、预备费支出</t>
  </si>
  <si>
    <t xml:space="preserve">      返还性支出</t>
  </si>
  <si>
    <t xml:space="preserve">      一般性转移支付支出</t>
  </si>
  <si>
    <t xml:space="preserve">      专项转移支付支出</t>
  </si>
  <si>
    <t xml:space="preserve">   上解上级支出</t>
  </si>
  <si>
    <t>支出总计</t>
  </si>
  <si>
    <t>附表1-5</t>
  </si>
  <si>
    <t>2021年度本级一般公共预算支出经济分类情况表</t>
  </si>
  <si>
    <t>项   目</t>
  </si>
  <si>
    <t>合  计</t>
  </si>
  <si>
    <t>一、机关工资福利支出</t>
  </si>
  <si>
    <t>二、机关商品和服务支出</t>
  </si>
  <si>
    <t>三、机关资本性支出（一）</t>
  </si>
  <si>
    <t>四、机关资本性支出（二）</t>
  </si>
  <si>
    <t>五、对事业单位经常性补助</t>
  </si>
  <si>
    <t>六、对事业单位资本性补助</t>
  </si>
  <si>
    <t>七、对企业补助</t>
  </si>
  <si>
    <t>八、对企业资本性支出</t>
  </si>
  <si>
    <t>九、对个人和家庭的补助</t>
  </si>
  <si>
    <t>十、对社会保障基金补助</t>
  </si>
  <si>
    <t>十一、债务利息及费用支出</t>
  </si>
  <si>
    <t>十二、债务还本支出</t>
  </si>
  <si>
    <t>十三、转移性支出</t>
  </si>
  <si>
    <t>十四、预备费及预留</t>
  </si>
  <si>
    <t>十五、其他支出</t>
  </si>
  <si>
    <t>附表1-6</t>
  </si>
  <si>
    <t>2021年度本级一般公共预算基本支出经济分类情况表</t>
  </si>
  <si>
    <t>合   计</t>
  </si>
  <si>
    <t>工资奖金津补贴</t>
  </si>
  <si>
    <t>社会保障缴费</t>
  </si>
  <si>
    <t>住房公积金</t>
  </si>
  <si>
    <t>其他工资福利支出</t>
  </si>
  <si>
    <t>办公经费</t>
  </si>
  <si>
    <t>会议费</t>
  </si>
  <si>
    <t>培训费</t>
  </si>
  <si>
    <t>专用材料购置费</t>
  </si>
  <si>
    <t>委托业务费</t>
  </si>
  <si>
    <t>公务接待费</t>
  </si>
  <si>
    <t>因公出国（境）费用</t>
  </si>
  <si>
    <t>公务用车运行维护费</t>
  </si>
  <si>
    <t>维修（护）费</t>
  </si>
  <si>
    <t>其他商品和服务支出</t>
  </si>
  <si>
    <t>房屋建筑物购建</t>
  </si>
  <si>
    <t>基础设施建设</t>
  </si>
  <si>
    <t>公务用车购置</t>
  </si>
  <si>
    <t>土地征迁补偿和安置支出</t>
  </si>
  <si>
    <t>设备购置</t>
  </si>
  <si>
    <t>大型修缮</t>
  </si>
  <si>
    <t>其他资本性支出</t>
  </si>
  <si>
    <t>工资福利支出</t>
  </si>
  <si>
    <t>商品和服务支出</t>
  </si>
  <si>
    <t>其他对事业单位补助</t>
  </si>
  <si>
    <t>资本性支出（一）</t>
  </si>
  <si>
    <t>资本性支出（二）</t>
  </si>
  <si>
    <t>费用补贴</t>
  </si>
  <si>
    <t>利息补贴</t>
  </si>
  <si>
    <t>其他对企业补助</t>
  </si>
  <si>
    <t>对企业资本性支出（一）</t>
  </si>
  <si>
    <t>对企业资本性支出（二）</t>
  </si>
  <si>
    <t>社会福利和救助</t>
  </si>
  <si>
    <t>助学金</t>
  </si>
  <si>
    <t>个人农业生产补贴</t>
  </si>
  <si>
    <t>离退休费</t>
  </si>
  <si>
    <t>其他对个人和家庭补助</t>
  </si>
  <si>
    <t>对社会保险基金补助</t>
  </si>
  <si>
    <t>补充全国社会保障基金</t>
  </si>
  <si>
    <t>国内债务付息</t>
  </si>
  <si>
    <t>国外债务付息</t>
  </si>
  <si>
    <t>国内债务发行费用</t>
  </si>
  <si>
    <t>国外债务发行费用</t>
  </si>
  <si>
    <t>国内债务还本</t>
  </si>
  <si>
    <t>国外债务还本</t>
  </si>
  <si>
    <t>上下级政府间转移性支出</t>
  </si>
  <si>
    <t>援助其他地区支出</t>
  </si>
  <si>
    <t>债务转贷</t>
  </si>
  <si>
    <t>调出资金</t>
  </si>
  <si>
    <t>预备费</t>
  </si>
  <si>
    <t>预留</t>
  </si>
  <si>
    <t>赠与</t>
  </si>
  <si>
    <t>国家赔偿费用支出</t>
  </si>
  <si>
    <t>对民间非营利组织和群众性自治组织补贴</t>
  </si>
  <si>
    <t>其他支出</t>
  </si>
  <si>
    <t>附表1-7</t>
  </si>
  <si>
    <t> 单位：万元</t>
  </si>
  <si>
    <t>金额</t>
  </si>
  <si>
    <t>一、税收返还</t>
  </si>
  <si>
    <t>1.增值税和消费税税收返还支出</t>
  </si>
  <si>
    <t>2.所得税基数返还支出</t>
  </si>
  <si>
    <t>3.成品油税费改革税收返还支出</t>
  </si>
  <si>
    <t>二、一般性转移支付</t>
  </si>
  <si>
    <t>1.体制补助支出</t>
  </si>
  <si>
    <t>2.均衡性转移支付支出</t>
  </si>
  <si>
    <t>3.革命老区及边疆地区转移支付支出</t>
  </si>
  <si>
    <t>4.县级基本财力保障机制奖补资金支出</t>
  </si>
  <si>
    <t>5.结算补助支出</t>
  </si>
  <si>
    <t>6.成品油税费改革转移支付补助支出</t>
  </si>
  <si>
    <t>7.基层公检法司转移支付支出</t>
  </si>
  <si>
    <t>8.城乡义务教育转移支付支出</t>
  </si>
  <si>
    <t>9.基本养老金转移支付支出</t>
  </si>
  <si>
    <t>10.新型农村合作医疗等转移支付支出</t>
  </si>
  <si>
    <t>11.农村综合改革转移支付支出</t>
  </si>
  <si>
    <t>12.产粮（油）大县奖励资金支出</t>
  </si>
  <si>
    <t>13.重点生态功能区转移支付支出</t>
  </si>
  <si>
    <t>14.固定数额补助支出</t>
  </si>
  <si>
    <t>15.其他一般性转移支付支出</t>
  </si>
  <si>
    <t>三、专项转移支付</t>
  </si>
  <si>
    <t>附表1-8</t>
  </si>
  <si>
    <t>地    区</t>
  </si>
  <si>
    <t>小计</t>
  </si>
  <si>
    <t>税收返还</t>
  </si>
  <si>
    <t>一般性转移支付</t>
  </si>
  <si>
    <t>专项转移支付</t>
  </si>
  <si>
    <t>常太镇</t>
  </si>
  <si>
    <t>华亭镇</t>
  </si>
  <si>
    <t>灵川镇</t>
  </si>
  <si>
    <t>东海镇</t>
  </si>
  <si>
    <t>未落实到地区数</t>
  </si>
  <si>
    <t>附表1-9</t>
  </si>
  <si>
    <t>合计</t>
  </si>
  <si>
    <t>1、因公出国（境）费用</t>
  </si>
  <si>
    <t>2、公务接待费</t>
  </si>
  <si>
    <t>3、公务用车购置及运行费</t>
  </si>
  <si>
    <t>其中：（1）公务用车运行费</t>
  </si>
  <si>
    <t xml:space="preserve">      （2）公务用车购置费</t>
  </si>
  <si>
    <t>备注：</t>
  </si>
  <si>
    <t xml:space="preserve">1.按照党中央、国务院有关文件及部门预算管理有关规定，“三公”经费包括因公出国（境）费、公务用车购置及运行费和公务接待费。（1）因公出国（境）费，指单位工作人员公务出国（境）的国际旅费、国外城市间交通费、住宿费、伙食费、培训费、公杂费等支出。（2）公务用车购置及运行费，指单位公务用车购置费(含车辆购置税、牌照费)及燃料费、维修费、过桥过路费、保险费、安全奖励费用等支出，公务用车指车改后单位按规定保留的用于履行公务的机动车辆，包括领导干部用车、一般公务用车和执法执勤用车等。（3）公务接待费，指单位按规定开支的各类公务接待（含外宾接待）费用。     </t>
  </si>
  <si>
    <t>2.经汇总，本级2021年使用一般公共预算拨款安排的“三公”经费预算数为700.67万元，比上年预算数减少9.35万元。其中，因公出国（境）经费96.4万元，与上年预算数相比下降4.37%；公务接待费135.62万元，与上年预算数相比下降1.6%；公务用车购置经费79万元，与上年预算数相比增长163.33%，主要为购买车辆用于执法检查监管等；公务用车运行经费389.65万元，与上年预算数相比下降11.72%。“三公”经费预算下降的主要原因是我区认真贯彻厉行节约反对浪费有关精神，压缩一般性支出，严格控制“三公”经费预算。</t>
  </si>
  <si>
    <t>附表1-10</t>
  </si>
  <si>
    <t>项      目</t>
  </si>
  <si>
    <t>当年预算数为上年执行数(或上年预算数)的％</t>
  </si>
  <si>
    <t>非税收入</t>
  </si>
  <si>
    <t xml:space="preserve">   政府性基金收入</t>
  </si>
  <si>
    <t xml:space="preserve">      港口建设费收入</t>
  </si>
  <si>
    <t xml:space="preserve">      国家电影事业发展专项资金收入</t>
  </si>
  <si>
    <t xml:space="preserve">      国有土地收益基金收入</t>
  </si>
  <si>
    <t xml:space="preserve">      农业土地开发资金收入</t>
  </si>
  <si>
    <t xml:space="preserve">      国有土地使用权出让收入</t>
  </si>
  <si>
    <t xml:space="preserve">      大中型水库库区基金收入</t>
  </si>
  <si>
    <t xml:space="preserve">      彩票公益金收入</t>
  </si>
  <si>
    <t xml:space="preserve">      城市基础设施配套费收入</t>
  </si>
  <si>
    <t xml:space="preserve">      小型水库移民扶助基金收入</t>
  </si>
  <si>
    <t xml:space="preserve">      国家重大水利工程建设基金收入</t>
  </si>
  <si>
    <t xml:space="preserve">      污水处理费收入</t>
  </si>
  <si>
    <t xml:space="preserve">      彩票发行机构和彩票销售机构的业务费用</t>
  </si>
  <si>
    <t xml:space="preserve">      其他政府性基金收入</t>
  </si>
  <si>
    <t>本年收入小计</t>
  </si>
  <si>
    <t>债务收入</t>
  </si>
  <si>
    <t>转移性收入</t>
  </si>
  <si>
    <t xml:space="preserve">      上级补助收入</t>
  </si>
  <si>
    <t xml:space="preserve">      下级上解收入</t>
  </si>
  <si>
    <t xml:space="preserve">      上年结余收入</t>
  </si>
  <si>
    <t xml:space="preserve">      调入资金</t>
  </si>
  <si>
    <t xml:space="preserve">      债务转贷收入 </t>
  </si>
  <si>
    <t>附表1-11</t>
  </si>
  <si>
    <t>一、文化体育与传媒支出</t>
  </si>
  <si>
    <t>二、社会保障和就业支出</t>
  </si>
  <si>
    <t>三、节能环保支出</t>
  </si>
  <si>
    <t>四、城乡社区支出</t>
  </si>
  <si>
    <t>五、农林水支出</t>
  </si>
  <si>
    <t>六、交通运输支出</t>
  </si>
  <si>
    <t>七、资源勘探信息等支出</t>
  </si>
  <si>
    <t>八、商业服务业等支出</t>
  </si>
  <si>
    <t>九、其他支出</t>
  </si>
  <si>
    <t>十、债务付息支出</t>
  </si>
  <si>
    <t>十一、债务发行费用支出</t>
  </si>
  <si>
    <t>本年支出小计</t>
  </si>
  <si>
    <t>补助下级支出</t>
  </si>
  <si>
    <t>上解上级支出</t>
  </si>
  <si>
    <t xml:space="preserve">债务转贷支出 </t>
  </si>
  <si>
    <t>年终结余</t>
  </si>
  <si>
    <t>附表1-12</t>
  </si>
  <si>
    <t>2021年度本级政府性基金收入预算表</t>
  </si>
  <si>
    <t>表13</t>
  </si>
  <si>
    <t>单位:万元</t>
  </si>
  <si>
    <t>项        目</t>
  </si>
  <si>
    <t>一、社会保障和就业支出</t>
  </si>
  <si>
    <t>大中型水库移民后期扶持基金支出</t>
  </si>
  <si>
    <t>移民补助</t>
  </si>
  <si>
    <t>基础设施建设和经济发展</t>
  </si>
  <si>
    <t>其他大中型水库移民后期扶持基金支出</t>
  </si>
  <si>
    <t>小型水库移民扶助基金及对应专项债务收入安排的支出</t>
  </si>
  <si>
    <t>二、城乡社区支出</t>
  </si>
  <si>
    <t xml:space="preserve">    国有土地使用权出让收入及对应专项债务收入安排的支出</t>
  </si>
  <si>
    <t xml:space="preserve">      征地和拆迁补偿支出</t>
  </si>
  <si>
    <t xml:space="preserve">      土地开发支出</t>
  </si>
  <si>
    <t xml:space="preserve">      城市建设支出</t>
  </si>
  <si>
    <t xml:space="preserve">      农村基础设施建设支出</t>
  </si>
  <si>
    <t xml:space="preserve">      补助被征地农民支出</t>
  </si>
  <si>
    <t xml:space="preserve">      土地出让业务支出</t>
  </si>
  <si>
    <t xml:space="preserve">      廉租住房支出</t>
  </si>
  <si>
    <t xml:space="preserve">      公共租赁住房支出</t>
  </si>
  <si>
    <t xml:space="preserve">      其他国有土地使用权出让收入安排的支出</t>
  </si>
  <si>
    <t xml:space="preserve">    农业土地开发资金及对应专项债务收入安排的支出</t>
  </si>
  <si>
    <t xml:space="preserve">    新增建设用地有偿使用费及对应专项债务收入安排的支出</t>
  </si>
  <si>
    <t>耕地开发专项支出</t>
  </si>
  <si>
    <t>基本农田建设和保护支出</t>
  </si>
  <si>
    <t>土地整理支出</t>
  </si>
  <si>
    <t>三、农林水支出</t>
  </si>
  <si>
    <t xml:space="preserve">    大中型水库库区基金及对应专项债务收入安排的支出</t>
  </si>
  <si>
    <t>基础设施建设和经济发展（大中型水库库区基金支出）</t>
  </si>
  <si>
    <t>其他大中型水库库区基金支出</t>
  </si>
  <si>
    <t xml:space="preserve">    国家重大水利工程建设基金及对应专项债务收入安排的支出</t>
  </si>
  <si>
    <t>地方重大水利工程建设</t>
  </si>
  <si>
    <t>其他重大水利工程建设基金支出</t>
  </si>
  <si>
    <t>四、资源勘探信息等支出</t>
  </si>
  <si>
    <t xml:space="preserve">    散装水泥专项资金及对应专项债务收入安排的支出</t>
  </si>
  <si>
    <t xml:space="preserve">      其他散装水泥专项资金支出</t>
  </si>
  <si>
    <t xml:space="preserve">    新型墙体材料专项基金及对应专项债务收入安排的支出</t>
  </si>
  <si>
    <t xml:space="preserve">      其他新型墙体材料专项基金支出</t>
  </si>
  <si>
    <t>五、商业服务业等支出</t>
  </si>
  <si>
    <t xml:space="preserve">    旅游发展基金支出</t>
  </si>
  <si>
    <t xml:space="preserve">      其他旅游开发项目补助</t>
  </si>
  <si>
    <t>六、其他支出</t>
  </si>
  <si>
    <t xml:space="preserve">    彩票发行销售机构业务费安排的支出</t>
  </si>
  <si>
    <t>福利彩票销售机构的业务费支出</t>
  </si>
  <si>
    <t>体育彩票销售机构的业务费支出</t>
  </si>
  <si>
    <t xml:space="preserve">    彩票公益金及对应专项债务收入安排的支出</t>
  </si>
  <si>
    <t>用于社会福利的彩票公益金支出</t>
  </si>
  <si>
    <t>用于体育事业的彩票公益金支出</t>
  </si>
  <si>
    <t>用于教育事业的彩票公益金支出</t>
  </si>
  <si>
    <t>用于残疾人事业的彩票公益金支出</t>
  </si>
  <si>
    <t>用于文化事业的彩票公益金支出</t>
  </si>
  <si>
    <t xml:space="preserve">    其他政府性基金及对应专项债务收入安排的支出</t>
  </si>
  <si>
    <t xml:space="preserve">       其他地方自行试点项目收益专项债券收 
       入安排的支出</t>
  </si>
  <si>
    <t>七、债务付息支出</t>
  </si>
  <si>
    <t xml:space="preserve">    地方政府专项债务付息支出</t>
  </si>
  <si>
    <t xml:space="preserve">      国有土地使用权出让金债务付息支出</t>
  </si>
  <si>
    <t>八、债务发行费用支出</t>
  </si>
  <si>
    <t xml:space="preserve">    地方政府专项债务发行费支出</t>
  </si>
  <si>
    <t xml:space="preserve">      国有土地使用权出让金债务发行费用支出</t>
  </si>
  <si>
    <t>附表1-14</t>
  </si>
  <si>
    <t>无</t>
  </si>
  <si>
    <t>备注：2021年无政府性基金转移支付预算。</t>
  </si>
  <si>
    <t>附表1-15</t>
  </si>
  <si>
    <t>2021年度国有资本经营收入预算表</t>
  </si>
  <si>
    <t>一、利润收入</t>
  </si>
  <si>
    <t>二、股利、股息收入</t>
  </si>
  <si>
    <t>三、产权转让收入</t>
  </si>
  <si>
    <t>四、清算收入</t>
  </si>
  <si>
    <t>五、其他国有资本经营预算收入</t>
  </si>
  <si>
    <t xml:space="preserve">    国有资本经营预算转移支付收入</t>
  </si>
  <si>
    <t xml:space="preserve">    上年结转收入</t>
  </si>
  <si>
    <t>附表1-16</t>
  </si>
  <si>
    <t>一、解决历史遗留问题及改革成本支出</t>
  </si>
  <si>
    <t>二、国有企业资本金注入</t>
  </si>
  <si>
    <t>三、国有企业政策性补贴</t>
  </si>
  <si>
    <t>四、金融国有资本经营预算支出</t>
  </si>
  <si>
    <t>五、其他国有资本经营预算支出</t>
  </si>
  <si>
    <t xml:space="preserve">    国有资本经营预算转移支付支出</t>
  </si>
  <si>
    <t xml:space="preserve">    调出资金</t>
  </si>
  <si>
    <t>附表1-17</t>
  </si>
  <si>
    <t xml:space="preserve">  其中：国有控股公司股利、股息收入</t>
  </si>
  <si>
    <t xml:space="preserve"> 国有参股公司股利、股息收入</t>
  </si>
  <si>
    <t xml:space="preserve"> 金融企业股利、股息收入</t>
  </si>
  <si>
    <t xml:space="preserve"> 其他国有企业股利、股息收入</t>
  </si>
  <si>
    <t>附表1-18</t>
  </si>
  <si>
    <t xml:space="preserve"> 其中：厂办大集体改革支出</t>
  </si>
  <si>
    <t>“三供一业”移交补助支出</t>
  </si>
  <si>
    <t>国有企业办职教幼教补助支出</t>
  </si>
  <si>
    <t>国有企业办公共服务机构移交补助支出</t>
  </si>
  <si>
    <t>国有企业退休人员社会化管理补助支出</t>
  </si>
  <si>
    <t>国有企业棚户区改造支出</t>
  </si>
  <si>
    <t>国有企业改革成本支出</t>
  </si>
  <si>
    <t>离休干部医药补助支出</t>
  </si>
  <si>
    <t>其他解决历史遗留问题及改革成本支出</t>
  </si>
  <si>
    <t xml:space="preserve"> 其中：国有经济结构调整支出</t>
  </si>
  <si>
    <t>公益性设施投资支出</t>
  </si>
  <si>
    <t>前瞻性战略性产业发展支出</t>
  </si>
  <si>
    <t>生态环境保护支出</t>
  </si>
  <si>
    <t>支持科技进步支出</t>
  </si>
  <si>
    <t>保障国有经济安全支出</t>
  </si>
  <si>
    <t>对外投资合作支出</t>
  </si>
  <si>
    <t>其他国有企业资本金注入</t>
  </si>
  <si>
    <t xml:space="preserve"> 其中：国有企业政策性补贴</t>
  </si>
  <si>
    <t xml:space="preserve"> 其中：资本性支出</t>
  </si>
  <si>
    <t xml:space="preserve">       改革性支出</t>
  </si>
  <si>
    <t xml:space="preserve">       其他金融国有资本经营预算支出</t>
  </si>
  <si>
    <t>本年支出合计</t>
  </si>
  <si>
    <t>附表1-19</t>
  </si>
  <si>
    <t>一、企业职工基本养老保险基金收入</t>
  </si>
  <si>
    <t>二、城乡居民基本养老保险基金收入</t>
  </si>
  <si>
    <t>三、机关事业单位基本养老保险基金收入</t>
  </si>
  <si>
    <t>四、职工基本医疗保险基金收入</t>
  </si>
  <si>
    <t>五、居民基本医疗保险基金收入</t>
  </si>
  <si>
    <r>
      <rPr>
        <sz val="11"/>
        <color indexed="8"/>
        <rFont val="Times New Roman"/>
        <family val="1"/>
        <charset val="134"/>
      </rPr>
      <t xml:space="preserve"> (</t>
    </r>
    <r>
      <rPr>
        <sz val="11"/>
        <color indexed="8"/>
        <rFont val="宋体"/>
        <family val="3"/>
        <charset val="134"/>
      </rPr>
      <t>一</t>
    </r>
    <r>
      <rPr>
        <sz val="11"/>
        <color indexed="8"/>
        <rFont val="Times New Roman"/>
        <family val="1"/>
        <charset val="134"/>
      </rPr>
      <t xml:space="preserve">) </t>
    </r>
    <r>
      <rPr>
        <sz val="11"/>
        <color indexed="8"/>
        <rFont val="宋体"/>
        <family val="3"/>
        <charset val="134"/>
      </rPr>
      <t>城乡居民基本医疗保险基金收入</t>
    </r>
  </si>
  <si>
    <t>(二) 新型农村合作医疗基金收入</t>
  </si>
  <si>
    <r>
      <rPr>
        <sz val="11"/>
        <color indexed="8"/>
        <rFont val="Times New Roman"/>
        <family val="1"/>
        <charset val="134"/>
      </rPr>
      <t xml:space="preserve"> (</t>
    </r>
    <r>
      <rPr>
        <sz val="11"/>
        <color indexed="8"/>
        <rFont val="宋体"/>
        <family val="3"/>
        <charset val="134"/>
      </rPr>
      <t>三</t>
    </r>
    <r>
      <rPr>
        <sz val="11"/>
        <color indexed="8"/>
        <rFont val="Times New Roman"/>
        <family val="1"/>
        <charset val="134"/>
      </rPr>
      <t xml:space="preserve">) </t>
    </r>
    <r>
      <rPr>
        <sz val="11"/>
        <color indexed="8"/>
        <rFont val="宋体"/>
        <family val="3"/>
        <charset val="134"/>
      </rPr>
      <t>城镇居民基本医疗保险基金收入</t>
    </r>
  </si>
  <si>
    <t>六、工伤保险基金收入</t>
  </si>
  <si>
    <t>七、失业保险基金收入</t>
  </si>
  <si>
    <t>八、生育保险基金收入</t>
  </si>
  <si>
    <t>合    计</t>
  </si>
  <si>
    <t>注：企业职工基本养老保险基金收入为省级统一公开；职工基本医疗保险基金收入、居民基本医疗保险基金收入、工伤保险基金收入、失业保险基金收入、生育保险基金收入为市级统一公开。</t>
  </si>
  <si>
    <t>附表1-20</t>
  </si>
  <si>
    <t>上年执行数上年预算数</t>
  </si>
  <si>
    <t>一、企业职工基本养老保险基金支出</t>
  </si>
  <si>
    <t>二、城乡居民基本养老保险基金支出</t>
  </si>
  <si>
    <t>三、机关事业单位基本养老保险基金支出</t>
  </si>
  <si>
    <t>四、职工基本医疗保险基金支出</t>
  </si>
  <si>
    <t>五、居民基本医疗保险基金支出</t>
  </si>
  <si>
    <t xml:space="preserve"> (一) 城乡居民基本医疗保险基金支出</t>
  </si>
  <si>
    <t>(二) 新型农村合作医疗基金支出</t>
  </si>
  <si>
    <t xml:space="preserve"> (三) 城镇居民基本医疗保险基金支出</t>
  </si>
  <si>
    <t>六、工伤保险基金支出</t>
  </si>
  <si>
    <t>七、失业保险基金支出</t>
  </si>
  <si>
    <t>八、生育保险基金支出</t>
  </si>
  <si>
    <t>注：企业职工基本养老保险基金支出为省级统一公开；职工基本医疗保险基金支出、居民基本医疗保险基金支出、工伤保险基金支出、失业保险基金支出、生育保险基金支出为市级统一公开。</t>
  </si>
  <si>
    <t>附表1-21</t>
  </si>
  <si>
    <t>项　目</t>
  </si>
  <si>
    <t xml:space="preserve">    其中：保险费收入</t>
  </si>
  <si>
    <t xml:space="preserve">          财政补贴收入</t>
  </si>
  <si>
    <t xml:space="preserve">          利息收入</t>
  </si>
  <si>
    <t xml:space="preserve">          其他收入</t>
  </si>
  <si>
    <t xml:space="preserve">          动用上年结余收入</t>
  </si>
  <si>
    <t xml:space="preserve"> (一) 城乡居民基本医疗保险基金收入</t>
  </si>
  <si>
    <t xml:space="preserve"> (三) 城镇居民基本医疗保险基金收入</t>
  </si>
  <si>
    <r>
      <rPr>
        <sz val="11"/>
        <color indexed="8"/>
        <rFont val="Times New Roman"/>
        <family val="1"/>
        <charset val="134"/>
      </rPr>
      <t xml:space="preserve">       </t>
    </r>
    <r>
      <rPr>
        <sz val="11"/>
        <color indexed="8"/>
        <rFont val="宋体"/>
        <family val="3"/>
        <charset val="134"/>
      </rPr>
      <t>其中：保险费收入</t>
    </r>
  </si>
  <si>
    <r>
      <rPr>
        <sz val="11"/>
        <color indexed="8"/>
        <rFont val="Times New Roman"/>
        <family val="1"/>
        <charset val="134"/>
      </rPr>
      <t xml:space="preserve">                  </t>
    </r>
    <r>
      <rPr>
        <sz val="11"/>
        <color indexed="8"/>
        <rFont val="宋体"/>
        <family val="3"/>
        <charset val="134"/>
      </rPr>
      <t>财政补贴收入</t>
    </r>
  </si>
  <si>
    <r>
      <rPr>
        <sz val="11"/>
        <color indexed="8"/>
        <rFont val="Times New Roman"/>
        <family val="1"/>
        <charset val="134"/>
      </rPr>
      <t xml:space="preserve">                  </t>
    </r>
    <r>
      <rPr>
        <sz val="11"/>
        <color indexed="8"/>
        <rFont val="宋体"/>
        <family val="3"/>
        <charset val="134"/>
      </rPr>
      <t>利息收入</t>
    </r>
  </si>
  <si>
    <t>附表1-22</t>
  </si>
  <si>
    <t xml:space="preserve">    其中：基本养老金</t>
  </si>
  <si>
    <t xml:space="preserve">          医疗补助金</t>
  </si>
  <si>
    <t xml:space="preserve">          丧葬抚恤补助</t>
  </si>
  <si>
    <t xml:space="preserve">          其他企业职工基本养老保险基金支出</t>
  </si>
  <si>
    <t xml:space="preserve">    其中：基础养老金支出</t>
  </si>
  <si>
    <t xml:space="preserve">          个人账户养老金支出</t>
  </si>
  <si>
    <t xml:space="preserve">          丧葬抚恤补助支出</t>
  </si>
  <si>
    <t xml:space="preserve">          其他城乡居民基本养老保险基金支出</t>
  </si>
  <si>
    <t xml:space="preserve">    其中：基本养老金支出</t>
  </si>
  <si>
    <t xml:space="preserve">          其他机关事业单位基本养老保险基金支出</t>
  </si>
  <si>
    <t xml:space="preserve">    其中：职工基本医疗保险统筹基金</t>
  </si>
  <si>
    <t xml:space="preserve">          职工医疗保险个人账户基金</t>
  </si>
  <si>
    <t xml:space="preserve">          其他职工基本医疗保险基金支出</t>
  </si>
  <si>
    <t xml:space="preserve">    其中：城乡居民基本医疗保险基金医疗待遇支出</t>
  </si>
  <si>
    <t xml:space="preserve">          大病医疗保险支出</t>
  </si>
  <si>
    <t xml:space="preserve">          其他城乡居民基本医疗保险基金支出</t>
  </si>
  <si>
    <t xml:space="preserve">     其中：新型农村合作医疗基金医疗待遇支出</t>
  </si>
  <si>
    <t xml:space="preserve">           大病医疗保险支出</t>
  </si>
  <si>
    <t xml:space="preserve">           其他新型农村合作医疗基金支出</t>
  </si>
  <si>
    <t xml:space="preserve">     其中：城镇居民基本医疗保险基金医疗待遇支出</t>
  </si>
  <si>
    <t xml:space="preserve">           其他城镇居民基本医疗保险基金支出</t>
  </si>
  <si>
    <t xml:space="preserve">    其中：工伤保险待遇支出</t>
  </si>
  <si>
    <t xml:space="preserve">          劳动能力鉴定支出</t>
  </si>
  <si>
    <t xml:space="preserve">          工伤预防费用支出</t>
  </si>
  <si>
    <t xml:space="preserve">          其他工伤保险基金支出</t>
  </si>
  <si>
    <t xml:space="preserve">    其中：失业保险金</t>
  </si>
  <si>
    <t xml:space="preserve">          医疗保险费</t>
  </si>
  <si>
    <t xml:space="preserve">          职业培训和职业介绍补贴</t>
  </si>
  <si>
    <t xml:space="preserve">          其他失业保险基金支出</t>
  </si>
  <si>
    <t xml:space="preserve">    其中：生育医疗费用支出</t>
  </si>
  <si>
    <t xml:space="preserve">          生育津贴支出</t>
  </si>
  <si>
    <t xml:space="preserve">          其他生育保险基金支出</t>
  </si>
  <si>
    <t>附表5-1</t>
  </si>
  <si>
    <t>2020年度政府一般债务余额和限额情况表</t>
  </si>
  <si>
    <t>政府债务余额</t>
  </si>
  <si>
    <t>1. 2019年末一般债务余额</t>
  </si>
  <si>
    <t>2. 2020年新增一般债务额</t>
  </si>
  <si>
    <t>3. 2020年偿还一般债务本金</t>
  </si>
  <si>
    <t>4. 2020年末一般债务余额</t>
  </si>
  <si>
    <t>政府债务限额</t>
  </si>
  <si>
    <t>1．2019年一般债务限额</t>
  </si>
  <si>
    <t>2．2020年新增一般债务限额</t>
  </si>
  <si>
    <t>3．2020年一般债务限额</t>
  </si>
  <si>
    <t>附表5-2</t>
  </si>
  <si>
    <t>2020年度本级政府一般债务余额和限额情况表</t>
  </si>
  <si>
    <t>附表5-3</t>
  </si>
  <si>
    <t>2020年度政府专项债务余额和限额情况表</t>
  </si>
  <si>
    <t>1. 2019年末专项债务余额</t>
  </si>
  <si>
    <t>2. 2020年新增专项债务额</t>
  </si>
  <si>
    <t>3. 2020年偿还专项债务本金</t>
  </si>
  <si>
    <t>4. 2020年末专项债务余额</t>
  </si>
  <si>
    <t>1．2019年专项债务限额</t>
  </si>
  <si>
    <t>2．2020年新增专项债务限额</t>
  </si>
  <si>
    <t>3．2020年专项债务限额</t>
  </si>
  <si>
    <t>附表5-4</t>
  </si>
  <si>
    <t>2020年度本级政府专项债务余额和限额情况表</t>
  </si>
</sst>
</file>

<file path=xl/styles.xml><?xml version="1.0" encoding="utf-8"?>
<styleSheet xmlns="http://schemas.openxmlformats.org/spreadsheetml/2006/main">
  <numFmts count="25">
    <numFmt numFmtId="176" formatCode="\$#,##0.00;\(\$#,##0.00\)"/>
    <numFmt numFmtId="177" formatCode="_-* #,##0.0000_-;\-* #,##0.0000_-;_-* &quot;-&quot;??_-;_-@_-"/>
    <numFmt numFmtId="178" formatCode="_-* #,##0_-;\-* #,##0_-;_-* &quot;-&quot;_-;_-@_-"/>
    <numFmt numFmtId="179" formatCode="_-\¥* #,##0_-;\-\¥* #,##0_-;_-\¥* &quot;-&quot;_-;_-@_-"/>
    <numFmt numFmtId="180" formatCode="0.0%"/>
    <numFmt numFmtId="181" formatCode="_(&quot;$&quot;* #,##0.00_);_(&quot;$&quot;* \(#,##0.00\);_(&quot;$&quot;* &quot;-&quot;??_);_(@_)"/>
    <numFmt numFmtId="182" formatCode="_ \¥* #,##0.00_ ;_ \¥* \-#,##0.00_ ;_ \¥* &quot;-&quot;??_ ;_ @_ "/>
    <numFmt numFmtId="44" formatCode="_ &quot;￥&quot;* #,##0.00_ ;_ &quot;￥&quot;* \-#,##0.00_ ;_ &quot;￥&quot;* &quot;-&quot;??_ ;_ @_ "/>
    <numFmt numFmtId="41" formatCode="_ * #,##0_ ;_ * \-#,##0_ ;_ * &quot;-&quot;_ ;_ @_ "/>
    <numFmt numFmtId="43" formatCode="_ * #,##0.00_ ;_ * \-#,##0.00_ ;_ * &quot;-&quot;??_ ;_ @_ "/>
    <numFmt numFmtId="42" formatCode="_ &quot;￥&quot;* #,##0_ ;_ &quot;￥&quot;* \-#,##0_ ;_ &quot;￥&quot;* &quot;-&quot;_ ;_ @_ "/>
    <numFmt numFmtId="183" formatCode="0.0_ "/>
    <numFmt numFmtId="184" formatCode="_(* #,##0.00_);_(* \(#,##0.00\);_(* &quot;-&quot;??_);_(@_)"/>
    <numFmt numFmtId="185" formatCode="_-* #,##0.00_-;\-* #,##0.00_-;_-* &quot;-&quot;??_-;_-@_-"/>
    <numFmt numFmtId="186" formatCode="0.00_ ;[Red]\-0.00\ "/>
    <numFmt numFmtId="187" formatCode="_-&quot;$&quot;* #,##0_-;\-&quot;$&quot;* #,##0_-;_-&quot;$&quot;* &quot;-&quot;_-;_-@_-"/>
    <numFmt numFmtId="188" formatCode="0.0"/>
    <numFmt numFmtId="189" formatCode="0_ "/>
    <numFmt numFmtId="190" formatCode="\$#,##0;\(\$#,##0\)"/>
    <numFmt numFmtId="191" formatCode="#,##0;\-#,##0;&quot;-&quot;"/>
    <numFmt numFmtId="192" formatCode="#,##0_ ;[Red]\-#,##0\ "/>
    <numFmt numFmtId="193" formatCode="#,##0;\(#,##0\)"/>
    <numFmt numFmtId="194" formatCode="0.00_ "/>
    <numFmt numFmtId="195" formatCode="#,##0.000_ "/>
    <numFmt numFmtId="196" formatCode="0.00_);[Red]\(0.00\)"/>
  </numFmts>
  <fonts count="75">
    <font>
      <sz val="12"/>
      <name val="宋体"/>
      <charset val="134"/>
    </font>
    <font>
      <sz val="12"/>
      <name val="宋体"/>
      <family val="3"/>
      <charset val="134"/>
    </font>
    <font>
      <sz val="12"/>
      <name val="Arial"/>
      <family val="2"/>
      <charset val="134"/>
    </font>
    <font>
      <b/>
      <sz val="11"/>
      <color indexed="63"/>
      <name val="宋体"/>
      <family val="3"/>
      <charset val="134"/>
    </font>
    <font>
      <sz val="11"/>
      <color indexed="62"/>
      <name val="宋体"/>
      <family val="3"/>
      <charset val="134"/>
    </font>
    <font>
      <sz val="11"/>
      <color indexed="9"/>
      <name val="宋体"/>
      <family val="3"/>
      <charset val="134"/>
    </font>
    <font>
      <sz val="11"/>
      <color indexed="8"/>
      <name val="宋体"/>
      <family val="3"/>
      <charset val="134"/>
    </font>
    <font>
      <sz val="10"/>
      <name val="Arial"/>
      <family val="2"/>
      <charset val="134"/>
    </font>
    <font>
      <b/>
      <sz val="15"/>
      <color indexed="56"/>
      <name val="宋体"/>
      <family val="3"/>
      <charset val="134"/>
    </font>
    <font>
      <b/>
      <sz val="18"/>
      <color indexed="62"/>
      <name val="宋体"/>
      <family val="3"/>
      <charset val="134"/>
    </font>
    <font>
      <b/>
      <sz val="11"/>
      <color indexed="9"/>
      <name val="宋体"/>
      <family val="3"/>
      <charset val="134"/>
    </font>
    <font>
      <b/>
      <sz val="15"/>
      <color indexed="62"/>
      <name val="宋体"/>
      <family val="3"/>
      <charset val="134"/>
    </font>
    <font>
      <sz val="10"/>
      <name val="宋体"/>
      <family val="3"/>
      <charset val="134"/>
    </font>
    <font>
      <sz val="11"/>
      <color indexed="52"/>
      <name val="宋体"/>
      <family val="3"/>
      <charset val="134"/>
    </font>
    <font>
      <i/>
      <sz val="11"/>
      <color indexed="23"/>
      <name val="宋体"/>
      <family val="3"/>
      <charset val="134"/>
    </font>
    <font>
      <sz val="11"/>
      <color indexed="20"/>
      <name val="宋体"/>
      <family val="3"/>
      <charset val="134"/>
    </font>
    <font>
      <b/>
      <sz val="11"/>
      <color indexed="56"/>
      <name val="宋体"/>
      <family val="3"/>
      <charset val="134"/>
    </font>
    <font>
      <sz val="11"/>
      <color indexed="17"/>
      <name val="宋体"/>
      <family val="3"/>
      <charset val="134"/>
    </font>
    <font>
      <sz val="11"/>
      <color indexed="42"/>
      <name val="宋体"/>
      <family val="3"/>
      <charset val="134"/>
    </font>
    <font>
      <b/>
      <sz val="11"/>
      <color indexed="8"/>
      <name val="宋体"/>
      <family val="3"/>
      <charset val="134"/>
    </font>
    <font>
      <b/>
      <sz val="11"/>
      <color indexed="42"/>
      <name val="宋体"/>
      <family val="3"/>
      <charset val="134"/>
    </font>
    <font>
      <sz val="11"/>
      <name val="宋体"/>
      <family val="3"/>
      <charset val="134"/>
    </font>
    <font>
      <sz val="9"/>
      <color indexed="8"/>
      <name val="宋体"/>
      <family val="3"/>
      <charset val="134"/>
    </font>
    <font>
      <b/>
      <sz val="21"/>
      <name val="楷体_GB2312"/>
      <family val="3"/>
      <charset val="134"/>
    </font>
    <font>
      <b/>
      <sz val="13"/>
      <color indexed="56"/>
      <name val="宋体"/>
      <family val="3"/>
      <charset val="134"/>
    </font>
    <font>
      <b/>
      <sz val="13"/>
      <color indexed="54"/>
      <name val="宋体"/>
      <family val="3"/>
      <charset val="134"/>
    </font>
    <font>
      <b/>
      <sz val="11"/>
      <color indexed="52"/>
      <name val="宋体"/>
      <family val="3"/>
      <charset val="134"/>
    </font>
    <font>
      <sz val="12"/>
      <name val="宋体"/>
      <family val="7"/>
      <charset val="134"/>
    </font>
    <font>
      <sz val="11"/>
      <color indexed="10"/>
      <name val="宋体"/>
      <family val="3"/>
      <charset val="134"/>
    </font>
    <font>
      <b/>
      <sz val="18"/>
      <color indexed="56"/>
      <name val="宋体"/>
      <family val="3"/>
      <charset val="134"/>
    </font>
    <font>
      <sz val="11"/>
      <color indexed="8"/>
      <name val="宋体"/>
      <family val="2"/>
      <charset val="134"/>
    </font>
    <font>
      <u/>
      <sz val="12"/>
      <color indexed="36"/>
      <name val="宋体"/>
      <family val="3"/>
      <charset val="134"/>
    </font>
    <font>
      <sz val="11"/>
      <color indexed="60"/>
      <name val="宋体"/>
      <family val="3"/>
      <charset val="134"/>
    </font>
    <font>
      <sz val="12"/>
      <color indexed="20"/>
      <name val="宋体"/>
      <family val="3"/>
      <charset val="134"/>
    </font>
    <font>
      <b/>
      <sz val="11"/>
      <color indexed="62"/>
      <name val="宋体"/>
      <family val="3"/>
      <charset val="134"/>
    </font>
    <font>
      <b/>
      <sz val="15"/>
      <color indexed="54"/>
      <name val="宋体"/>
      <family val="3"/>
      <charset val="134"/>
    </font>
    <font>
      <sz val="12"/>
      <name val="Helv"/>
      <family val="2"/>
      <charset val="134"/>
    </font>
    <font>
      <sz val="9"/>
      <name val="宋体"/>
      <family val="3"/>
      <charset val="134"/>
    </font>
    <font>
      <sz val="10"/>
      <name val="Arial Narrow"/>
      <family val="2"/>
      <charset val="134"/>
    </font>
    <font>
      <b/>
      <sz val="11"/>
      <color indexed="54"/>
      <name val="宋体"/>
      <family val="3"/>
      <charset val="134"/>
    </font>
    <font>
      <b/>
      <sz val="13"/>
      <color indexed="62"/>
      <name val="宋体"/>
      <family val="3"/>
      <charset val="134"/>
    </font>
    <font>
      <sz val="7"/>
      <name val="Small Fonts"/>
      <family val="2"/>
      <charset val="134"/>
    </font>
    <font>
      <u/>
      <sz val="12"/>
      <color indexed="12"/>
      <name val="宋体"/>
      <family val="3"/>
      <charset val="134"/>
    </font>
    <font>
      <sz val="10"/>
      <name val="Times New Roman"/>
      <family val="1"/>
      <charset val="134"/>
    </font>
    <font>
      <sz val="10"/>
      <color indexed="8"/>
      <name val="Arial"/>
      <family val="2"/>
      <charset val="134"/>
    </font>
    <font>
      <b/>
      <sz val="18"/>
      <name val="Arial"/>
      <family val="2"/>
      <charset val="134"/>
    </font>
    <font>
      <b/>
      <sz val="12"/>
      <name val="Arial"/>
      <family val="2"/>
      <charset val="134"/>
    </font>
    <font>
      <sz val="8"/>
      <name val="Times New Roman"/>
      <family val="1"/>
      <charset val="134"/>
    </font>
    <font>
      <sz val="12"/>
      <color indexed="17"/>
      <name val="宋体"/>
      <family val="3"/>
      <charset val="134"/>
    </font>
    <font>
      <sz val="18"/>
      <color indexed="54"/>
      <name val="宋体"/>
      <family val="3"/>
      <charset val="134"/>
    </font>
    <font>
      <sz val="10"/>
      <name val="MS Sans Serif"/>
      <family val="2"/>
      <charset val="134"/>
    </font>
    <font>
      <sz val="12"/>
      <name val="奔覆眉"/>
      <family val="3"/>
      <charset val="134"/>
    </font>
    <font>
      <sz val="12"/>
      <name val="Courier"/>
      <family val="3"/>
      <charset val="134"/>
    </font>
    <font>
      <sz val="16"/>
      <color indexed="8"/>
      <name val="方正小标宋_GBK"/>
      <family val="4"/>
      <charset val="134"/>
    </font>
    <font>
      <sz val="11"/>
      <color indexed="8"/>
      <name val="Arial"/>
      <family val="2"/>
      <charset val="134"/>
    </font>
    <font>
      <sz val="16"/>
      <color indexed="8"/>
      <name val="方正小标宋_GBK"/>
      <charset val="134"/>
    </font>
    <font>
      <sz val="12"/>
      <color indexed="9"/>
      <name val="宋体"/>
      <family val="3"/>
      <charset val="134"/>
    </font>
    <font>
      <sz val="11"/>
      <color indexed="8"/>
      <name val="黑体"/>
      <family val="3"/>
      <charset val="134"/>
    </font>
    <font>
      <b/>
      <sz val="11"/>
      <name val="宋体"/>
      <family val="3"/>
      <charset val="134"/>
    </font>
    <font>
      <sz val="11"/>
      <color indexed="8"/>
      <name val="Times New Roman"/>
      <family val="1"/>
      <charset val="134"/>
    </font>
    <font>
      <b/>
      <sz val="12"/>
      <name val="宋体"/>
      <family val="3"/>
      <charset val="134"/>
    </font>
    <font>
      <sz val="16"/>
      <name val="方正小标宋_GBK"/>
      <charset val="134"/>
    </font>
    <font>
      <sz val="12"/>
      <color indexed="8"/>
      <name val="宋体"/>
      <family val="3"/>
      <charset val="134"/>
    </font>
    <font>
      <b/>
      <sz val="12"/>
      <color indexed="8"/>
      <name val="宋体"/>
      <family val="3"/>
      <charset val="134"/>
    </font>
    <font>
      <sz val="12"/>
      <name val="华文楷体"/>
      <family val="3"/>
      <charset val="134"/>
    </font>
    <font>
      <sz val="11"/>
      <name val="华文楷体"/>
      <family val="3"/>
      <charset val="134"/>
    </font>
    <font>
      <sz val="11"/>
      <name val="楷体"/>
      <family val="3"/>
      <charset val="134"/>
    </font>
    <font>
      <sz val="16"/>
      <name val="方正小标宋_GBK"/>
      <family val="4"/>
      <charset val="134"/>
    </font>
    <font>
      <b/>
      <sz val="11"/>
      <color indexed="8"/>
      <name val="楷体"/>
      <family val="3"/>
      <charset val="134"/>
    </font>
    <font>
      <sz val="12"/>
      <color indexed="0"/>
      <name val="宋体"/>
      <family val="3"/>
      <charset val="134"/>
    </font>
    <font>
      <sz val="12"/>
      <name val="黑体"/>
      <family val="3"/>
      <charset val="134"/>
    </font>
    <font>
      <sz val="11"/>
      <name val="黑体"/>
      <family val="3"/>
      <charset val="134"/>
    </font>
    <font>
      <sz val="16"/>
      <name val="宋体"/>
      <family val="3"/>
      <charset val="134"/>
    </font>
    <font>
      <sz val="28"/>
      <name val="宋体"/>
      <family val="3"/>
      <charset val="134"/>
    </font>
    <font>
      <sz val="20"/>
      <name val="方正小标宋简体"/>
      <family val="3"/>
      <charset val="134"/>
    </font>
  </fonts>
  <fills count="27">
    <fill>
      <patternFill patternType="none"/>
    </fill>
    <fill>
      <patternFill patternType="gray125"/>
    </fill>
    <fill>
      <patternFill patternType="solid">
        <fgColor indexed="9"/>
        <bgColor indexed="64"/>
      </patternFill>
    </fill>
    <fill>
      <patternFill patternType="solid">
        <fgColor indexed="13"/>
        <bgColor indexed="64"/>
      </patternFill>
    </fill>
    <fill>
      <patternFill patternType="solid">
        <fgColor indexed="22"/>
        <bgColor indexed="64"/>
      </patternFill>
    </fill>
    <fill>
      <patternFill patternType="solid">
        <fgColor indexed="47"/>
        <bgColor indexed="64"/>
      </patternFill>
    </fill>
    <fill>
      <patternFill patternType="solid">
        <fgColor indexed="44"/>
        <bgColor indexed="64"/>
      </patternFill>
    </fill>
    <fill>
      <patternFill patternType="solid">
        <fgColor indexed="11"/>
        <bgColor indexed="64"/>
      </patternFill>
    </fill>
    <fill>
      <patternFill patternType="solid">
        <fgColor indexed="30"/>
        <bgColor indexed="64"/>
      </patternFill>
    </fill>
    <fill>
      <patternFill patternType="solid">
        <fgColor indexed="55"/>
        <bgColor indexed="64"/>
      </patternFill>
    </fill>
    <fill>
      <patternFill patternType="solid">
        <fgColor indexed="31"/>
        <bgColor indexed="64"/>
      </patternFill>
    </fill>
    <fill>
      <patternFill patternType="solid">
        <fgColor indexed="45"/>
        <bgColor indexed="64"/>
      </patternFill>
    </fill>
    <fill>
      <patternFill patternType="solid">
        <fgColor indexed="36"/>
        <bgColor indexed="64"/>
      </patternFill>
    </fill>
    <fill>
      <patternFill patternType="solid">
        <fgColor indexed="49"/>
        <bgColor indexed="64"/>
      </patternFill>
    </fill>
    <fill>
      <patternFill patternType="solid">
        <fgColor indexed="42"/>
        <bgColor indexed="64"/>
      </patternFill>
    </fill>
    <fill>
      <patternFill patternType="solid">
        <fgColor indexed="46"/>
        <bgColor indexed="64"/>
      </patternFill>
    </fill>
    <fill>
      <patternFill patternType="solid">
        <fgColor indexed="27"/>
        <bgColor indexed="64"/>
      </patternFill>
    </fill>
    <fill>
      <patternFill patternType="solid">
        <fgColor indexed="54"/>
        <bgColor indexed="64"/>
      </patternFill>
    </fill>
    <fill>
      <patternFill patternType="solid">
        <fgColor indexed="26"/>
        <bgColor indexed="64"/>
      </patternFill>
    </fill>
    <fill>
      <patternFill patternType="solid">
        <fgColor indexed="29"/>
        <bgColor indexed="64"/>
      </patternFill>
    </fill>
    <fill>
      <patternFill patternType="solid">
        <fgColor indexed="51"/>
        <bgColor indexed="64"/>
      </patternFill>
    </fill>
    <fill>
      <patternFill patternType="solid">
        <fgColor indexed="10"/>
        <bgColor indexed="64"/>
      </patternFill>
    </fill>
    <fill>
      <patternFill patternType="solid">
        <fgColor indexed="43"/>
        <bgColor indexed="64"/>
      </patternFill>
    </fill>
    <fill>
      <patternFill patternType="solid">
        <fgColor indexed="52"/>
        <bgColor indexed="64"/>
      </patternFill>
    </fill>
    <fill>
      <patternFill patternType="solid">
        <fgColor indexed="62"/>
        <bgColor indexed="64"/>
      </patternFill>
    </fill>
    <fill>
      <patternFill patternType="solid">
        <fgColor indexed="57"/>
        <bgColor indexed="64"/>
      </patternFill>
    </fill>
    <fill>
      <patternFill patternType="solid">
        <fgColor indexed="53"/>
        <bgColor indexed="64"/>
      </patternFill>
    </fill>
  </fills>
  <borders count="28">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8"/>
      </left>
      <right style="thin">
        <color indexed="8"/>
      </right>
      <top style="thin">
        <color indexed="8"/>
      </top>
      <bottom style="thin">
        <color indexed="8"/>
      </bottom>
      <diagonal/>
    </border>
    <border>
      <left/>
      <right style="thin">
        <color indexed="64"/>
      </right>
      <top style="thin">
        <color indexed="64"/>
      </top>
      <bottom style="thin">
        <color indexed="64"/>
      </bottom>
      <diagonal/>
    </border>
    <border>
      <left style="thin">
        <color indexed="8"/>
      </left>
      <right/>
      <top style="thin">
        <color indexed="8"/>
      </top>
      <bottom style="thin">
        <color indexed="8"/>
      </bottom>
      <diagonal/>
    </border>
    <border>
      <left style="thin">
        <color indexed="64"/>
      </left>
      <right/>
      <top style="thin">
        <color indexed="64"/>
      </top>
      <bottom style="thin">
        <color indexed="64"/>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double">
        <color indexed="52"/>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22"/>
      </bottom>
      <diagonal/>
    </border>
    <border>
      <left/>
      <right/>
      <top/>
      <bottom style="thick">
        <color indexed="44"/>
      </bottom>
      <diagonal/>
    </border>
    <border>
      <left/>
      <right/>
      <top/>
      <bottom style="medium">
        <color indexed="30"/>
      </bottom>
      <diagonal/>
    </border>
    <border>
      <left/>
      <right/>
      <top/>
      <bottom style="medium">
        <color indexed="49"/>
      </bottom>
      <diagonal/>
    </border>
    <border>
      <left/>
      <right/>
      <top style="thin">
        <color indexed="49"/>
      </top>
      <bottom style="double">
        <color indexed="49"/>
      </bottom>
      <diagonal/>
    </border>
    <border>
      <left/>
      <right/>
      <top style="medium">
        <color indexed="64"/>
      </top>
      <bottom style="medium">
        <color indexed="64"/>
      </bottom>
      <diagonal/>
    </border>
    <border>
      <left/>
      <right/>
      <top style="thin">
        <color indexed="64"/>
      </top>
      <bottom style="thin">
        <color indexed="64"/>
      </bottom>
      <diagonal/>
    </border>
    <border>
      <left/>
      <right/>
      <top style="thin">
        <color indexed="64"/>
      </top>
      <bottom style="double">
        <color indexed="64"/>
      </bottom>
      <diagonal/>
    </border>
    <border>
      <left/>
      <right/>
      <top/>
      <bottom style="medium">
        <color indexed="44"/>
      </bottom>
      <diagonal/>
    </border>
  </borders>
  <cellStyleXfs count="5011">
    <xf numFmtId="0" fontId="0" fillId="0" borderId="0">
      <alignment vertical="center"/>
    </xf>
    <xf numFmtId="0" fontId="4" fillId="5" borderId="12" applyNumberFormat="0" applyAlignment="0" applyProtection="0">
      <alignment vertical="center"/>
    </xf>
    <xf numFmtId="0" fontId="7"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8" fillId="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44" fontId="0" fillId="0" borderId="0" applyFont="0" applyFill="0" applyBorder="0" applyAlignment="0" applyProtection="0">
      <alignment vertical="center"/>
    </xf>
    <xf numFmtId="0" fontId="19" fillId="0" borderId="17" applyNumberFormat="0" applyFill="0" applyAlignment="0" applyProtection="0">
      <alignment vertical="center"/>
    </xf>
    <xf numFmtId="0" fontId="6" fillId="18" borderId="0" applyNumberFormat="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21" fillId="0" borderId="1">
      <alignment horizontal="distributed" vertical="center" wrapText="1"/>
    </xf>
    <xf numFmtId="41"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7" fillId="0" borderId="0">
      <alignment vertical="center"/>
    </xf>
    <xf numFmtId="4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19"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0"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21"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11" borderId="0" applyNumberFormat="0" applyBorder="0" applyAlignment="0" applyProtection="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20" fillId="9" borderId="14" applyNumberFormat="0" applyAlignment="0" applyProtection="0">
      <alignment vertical="center"/>
    </xf>
    <xf numFmtId="0" fontId="1" fillId="0" borderId="0">
      <alignment vertical="center"/>
    </xf>
    <xf numFmtId="0" fontId="7" fillId="0" borderId="0">
      <alignment vertical="center"/>
    </xf>
    <xf numFmtId="0" fontId="5" fillId="12"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22" fillId="0" borderId="0">
      <alignment vertical="center"/>
    </xf>
    <xf numFmtId="0" fontId="1" fillId="0" borderId="0">
      <alignment vertical="center"/>
    </xf>
    <xf numFmtId="0" fontId="6"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1" borderId="0" applyNumberFormat="0" applyBorder="0" applyAlignment="0" applyProtection="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4" fillId="5" borderId="1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20" fillId="9" borderId="14" applyNumberFormat="0" applyAlignment="0" applyProtection="0">
      <alignment vertical="center"/>
    </xf>
    <xf numFmtId="0" fontId="7" fillId="0" borderId="0">
      <alignment vertical="center"/>
    </xf>
    <xf numFmtId="0" fontId="1" fillId="0" borderId="0">
      <alignment vertical="center"/>
    </xf>
    <xf numFmtId="0" fontId="6" fillId="11" borderId="0" applyNumberFormat="0" applyBorder="0" applyAlignment="0" applyProtection="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4"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1" fillId="0" borderId="0">
      <alignment vertical="center"/>
    </xf>
    <xf numFmtId="0" fontId="14" fillId="0" borderId="0" applyNumberFormat="0" applyFill="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8" fillId="17" borderId="0" applyNumberFormat="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26" fillId="2" borderId="12" applyNumberFormat="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18"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23"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5" fillId="23" borderId="0" applyNumberFormat="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1"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12" fillId="0" borderId="0">
      <alignment vertical="center"/>
    </xf>
    <xf numFmtId="0" fontId="1" fillId="0" borderId="0">
      <alignment vertical="center"/>
    </xf>
    <xf numFmtId="177" fontId="0" fillId="0" borderId="0" applyFont="0" applyFill="0" applyBorder="0" applyAlignment="0" applyProtection="0">
      <alignment vertical="center"/>
    </xf>
    <xf numFmtId="0" fontId="12" fillId="0" borderId="0">
      <alignment vertical="center"/>
    </xf>
    <xf numFmtId="0" fontId="1" fillId="0" borderId="0">
      <alignment vertical="center"/>
    </xf>
    <xf numFmtId="0" fontId="12" fillId="0" borderId="0">
      <alignment vertical="center"/>
    </xf>
    <xf numFmtId="0" fontId="18" fillId="19" borderId="0" applyNumberFormat="0" applyBorder="0" applyAlignment="0" applyProtection="0">
      <alignment vertical="center"/>
    </xf>
    <xf numFmtId="0" fontId="5" fillId="7" borderId="0" applyNumberFormat="0" applyBorder="0" applyAlignment="0" applyProtection="0">
      <alignment vertical="center"/>
    </xf>
    <xf numFmtId="0" fontId="1" fillId="0" borderId="0">
      <alignment vertical="center"/>
    </xf>
    <xf numFmtId="0" fontId="12" fillId="0" borderId="0">
      <alignment vertical="center"/>
    </xf>
    <xf numFmtId="0" fontId="1" fillId="0" borderId="0">
      <alignment vertical="center"/>
    </xf>
    <xf numFmtId="0" fontId="12" fillId="0" borderId="0">
      <alignment vertical="center"/>
    </xf>
    <xf numFmtId="0" fontId="1" fillId="0" borderId="0">
      <alignment vertical="center"/>
    </xf>
    <xf numFmtId="0" fontId="5" fillId="24" borderId="0" applyNumberFormat="0" applyBorder="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10" fillId="9" borderId="14" applyNumberFormat="0" applyAlignment="0" applyProtection="0">
      <alignment vertical="center"/>
    </xf>
    <xf numFmtId="0" fontId="12"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2" fillId="0" borderId="0">
      <alignment vertical="center"/>
    </xf>
    <xf numFmtId="0" fontId="1" fillId="0" borderId="0">
      <alignment vertical="center"/>
    </xf>
    <xf numFmtId="0" fontId="21" fillId="0" borderId="1">
      <alignment horizontal="distributed" vertical="center" wrapText="1"/>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2"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3" fillId="0" borderId="16" applyNumberFormat="0" applyFill="0" applyAlignment="0" applyProtection="0">
      <alignment vertical="center"/>
    </xf>
    <xf numFmtId="0" fontId="1" fillId="0" borderId="0">
      <alignment vertical="center"/>
    </xf>
    <xf numFmtId="0" fontId="14" fillId="0" borderId="0" applyNumberFormat="0" applyFill="0" applyBorder="0" applyAlignment="0" applyProtection="0">
      <alignment vertical="center"/>
    </xf>
    <xf numFmtId="182" fontId="0" fillId="0" borderId="0" applyFont="0" applyFill="0" applyBorder="0" applyAlignment="0" applyProtection="0">
      <alignment vertical="center"/>
    </xf>
    <xf numFmtId="0" fontId="12" fillId="0" borderId="0">
      <alignment vertical="center"/>
    </xf>
    <xf numFmtId="0" fontId="23" fillId="0" borderId="0">
      <alignment horizontal="centerContinuous"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1" fillId="0" borderId="1">
      <alignment horizontal="distributed" vertical="center" wrapText="1"/>
    </xf>
    <xf numFmtId="0" fontId="1" fillId="0" borderId="0">
      <alignment vertical="center"/>
    </xf>
    <xf numFmtId="0" fontId="0" fillId="18" borderId="18" applyNumberFormat="0" applyFont="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8" fillId="5" borderId="0" applyNumberFormat="0" applyBorder="0" applyAlignment="0" applyProtection="0">
      <alignment vertical="center"/>
    </xf>
    <xf numFmtId="0" fontId="1" fillId="0" borderId="0">
      <alignment vertical="center"/>
    </xf>
    <xf numFmtId="0" fontId="18" fillId="19"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2" fillId="0" borderId="0">
      <alignment vertical="center"/>
    </xf>
    <xf numFmtId="0" fontId="1" fillId="0" borderId="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30" fillId="0" borderId="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79" fontId="0" fillId="0" borderId="0" applyFont="0" applyFill="0" applyBorder="0" applyAlignment="0" applyProtection="0">
      <alignment vertical="center"/>
    </xf>
    <xf numFmtId="0" fontId="16" fillId="0" borderId="0" applyNumberFormat="0" applyFill="0" applyBorder="0" applyAlignment="0" applyProtection="0">
      <alignment vertical="center"/>
    </xf>
    <xf numFmtId="0" fontId="1" fillId="0" borderId="0">
      <alignment vertical="center"/>
    </xf>
    <xf numFmtId="0" fontId="1" fillId="0" borderId="0">
      <alignment vertical="center"/>
    </xf>
    <xf numFmtId="0" fontId="6" fillId="22" borderId="0" applyNumberFormat="0" applyBorder="0" applyAlignment="0" applyProtection="0">
      <alignment vertical="center"/>
    </xf>
    <xf numFmtId="0" fontId="6" fillId="16" borderId="0" applyNumberFormat="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13" applyNumberFormat="0" applyFill="0" applyAlignment="0" applyProtection="0">
      <alignment vertical="center"/>
    </xf>
    <xf numFmtId="0" fontId="1" fillId="0" borderId="0">
      <alignment vertical="center"/>
    </xf>
    <xf numFmtId="0" fontId="31" fillId="0" borderId="0" applyNumberFormat="0" applyFill="0" applyBorder="0" applyAlignment="0" applyProtection="0">
      <alignment vertical="top"/>
      <protection locked="0"/>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13" applyNumberFormat="0" applyFill="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6" borderId="0" applyNumberFormat="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5" fontId="0" fillId="0" borderId="0" applyFont="0" applyFill="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21" fillId="0" borderId="1">
      <alignment horizontal="distributed" vertical="center" wrapText="1"/>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8" fillId="0" borderId="13" applyNumberFormat="0" applyFill="0" applyAlignment="0" applyProtection="0">
      <alignment vertical="center"/>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33" fillId="11"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6" fillId="2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5" fillId="12" borderId="0" applyNumberFormat="0" applyBorder="0" applyAlignment="0" applyProtection="0">
      <alignment vertical="center"/>
    </xf>
    <xf numFmtId="0" fontId="6" fillId="2"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8"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20" fillId="9" borderId="14" applyNumberFormat="0" applyAlignment="0" applyProtection="0">
      <alignment vertical="center"/>
    </xf>
    <xf numFmtId="0" fontId="1" fillId="0" borderId="0">
      <alignment vertical="center"/>
    </xf>
    <xf numFmtId="0" fontId="7" fillId="0" borderId="0">
      <alignment vertical="center"/>
    </xf>
    <xf numFmtId="0" fontId="6" fillId="18" borderId="0" applyNumberFormat="0" applyBorder="0" applyAlignment="0" applyProtection="0">
      <alignment vertical="center"/>
    </xf>
    <xf numFmtId="9"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6" fillId="18" borderId="0" applyNumberFormat="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24" fillId="0" borderId="19" applyNumberFormat="0" applyFill="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5" fillId="7"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24" fillId="0" borderId="19"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0" fillId="9" borderId="14" applyNumberFormat="0" applyAlignment="0" applyProtection="0">
      <alignment vertical="center"/>
    </xf>
    <xf numFmtId="188" fontId="21" fillId="0" borderId="1">
      <alignment vertical="center"/>
      <protection locked="0"/>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18" fillId="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24" fillId="0" borderId="19" applyNumberFormat="0" applyFill="0" applyAlignment="0" applyProtection="0">
      <alignment vertical="center"/>
    </xf>
    <xf numFmtId="0" fontId="1" fillId="0" borderId="0">
      <alignment vertical="center"/>
    </xf>
    <xf numFmtId="0" fontId="6"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7" fillId="0" borderId="0">
      <alignment vertical="center"/>
    </xf>
    <xf numFmtId="0" fontId="1" fillId="0" borderId="0">
      <alignment vertical="center"/>
    </xf>
    <xf numFmtId="0" fontId="2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26" fillId="4" borderId="12" applyNumberFormat="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7"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1" fillId="0" borderId="0" applyNumberFormat="0" applyFill="0" applyBorder="0" applyAlignment="0" applyProtection="0">
      <alignment vertical="top"/>
      <protection locked="0"/>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7" fillId="0" borderId="0">
      <alignment vertical="center"/>
    </xf>
    <xf numFmtId="0" fontId="31" fillId="0" borderId="0" applyNumberFormat="0" applyFill="0" applyBorder="0" applyAlignment="0" applyProtection="0">
      <alignment vertical="top"/>
      <protection locked="0"/>
    </xf>
    <xf numFmtId="0" fontId="1" fillId="0" borderId="0">
      <alignment vertical="center"/>
    </xf>
    <xf numFmtId="0" fontId="1" fillId="0" borderId="0">
      <alignment vertical="center"/>
    </xf>
    <xf numFmtId="0" fontId="35"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0" fillId="9" borderId="14" applyNumberFormat="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6" fillId="18"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6" fillId="16"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8" fillId="19" borderId="0" applyNumberFormat="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5" fillId="12"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0" fillId="9"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1" fillId="0" borderId="0">
      <alignment vertical="center"/>
    </xf>
    <xf numFmtId="0" fontId="6" fillId="11" borderId="0" applyNumberFormat="0" applyBorder="0" applyAlignment="0" applyProtection="0">
      <alignment vertical="center"/>
    </xf>
    <xf numFmtId="0" fontId="1" fillId="0" borderId="0">
      <alignment vertical="center"/>
    </xf>
    <xf numFmtId="0" fontId="5" fillId="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1" fillId="0" borderId="15"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8" fillId="0" borderId="13"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7" borderId="0" applyNumberFormat="0" applyBorder="0" applyAlignment="0" applyProtection="0">
      <alignment vertical="center"/>
    </xf>
    <xf numFmtId="0" fontId="1" fillId="0" borderId="0">
      <alignment vertical="center"/>
    </xf>
    <xf numFmtId="0" fontId="1" fillId="0" borderId="0">
      <alignment vertical="center"/>
    </xf>
    <xf numFmtId="0" fontId="18" fillId="17"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8" fillId="13" borderId="0" applyNumberFormat="0" applyBorder="0" applyAlignment="0" applyProtection="0">
      <alignment vertical="center"/>
    </xf>
    <xf numFmtId="0" fontId="1" fillId="0" borderId="0">
      <alignment vertical="center"/>
    </xf>
    <xf numFmtId="0" fontId="1" fillId="0" borderId="0">
      <alignment vertical="center"/>
    </xf>
    <xf numFmtId="0" fontId="31" fillId="0" borderId="0" applyNumberFormat="0" applyFill="0" applyBorder="0" applyAlignment="0" applyProtection="0">
      <alignment vertical="top"/>
      <protection locked="0"/>
    </xf>
    <xf numFmtId="0" fontId="17" fillId="14" borderId="0" applyNumberFormat="0" applyBorder="0" applyAlignment="0" applyProtection="0">
      <alignment vertical="center"/>
    </xf>
    <xf numFmtId="0" fontId="7" fillId="0" borderId="0">
      <alignment vertical="center"/>
    </xf>
    <xf numFmtId="0" fontId="16" fillId="0" borderId="21" applyNumberFormat="0" applyFill="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26" fillId="2" borderId="12" applyNumberFormat="0" applyAlignment="0" applyProtection="0">
      <alignment vertical="center"/>
    </xf>
    <xf numFmtId="0" fontId="18" fillId="22"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8" fillId="13" borderId="0" applyNumberFormat="0" applyBorder="0" applyAlignment="0" applyProtection="0">
      <alignment vertical="center"/>
    </xf>
    <xf numFmtId="0" fontId="1" fillId="0" borderId="0">
      <alignment vertical="center"/>
    </xf>
    <xf numFmtId="0" fontId="1" fillId="0" borderId="0">
      <alignment vertical="center"/>
    </xf>
    <xf numFmtId="0" fontId="18" fillId="5" borderId="0" applyNumberFormat="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2" borderId="11"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6" fillId="0" borderId="0">
      <alignment vertical="center"/>
    </xf>
    <xf numFmtId="0" fontId="5" fillId="23"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1" fillId="0" borderId="0">
      <alignment vertical="center"/>
    </xf>
    <xf numFmtId="0" fontId="1" fillId="0" borderId="0">
      <alignment vertical="center"/>
    </xf>
    <xf numFmtId="0" fontId="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5" fillId="23"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6" fillId="4"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6" fillId="10" borderId="0" applyNumberFormat="0" applyBorder="0" applyAlignment="0" applyProtection="0">
      <alignment vertical="center"/>
    </xf>
    <xf numFmtId="0" fontId="1" fillId="0" borderId="0">
      <alignment vertical="center"/>
    </xf>
    <xf numFmtId="0" fontId="1" fillId="0" borderId="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8" fillId="21"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37" fillId="0" borderId="0">
      <alignment vertical="center"/>
    </xf>
    <xf numFmtId="0" fontId="34" fillId="0" borderId="0" applyNumberFormat="0" applyFill="0" applyBorder="0" applyAlignment="0" applyProtection="0">
      <alignment vertical="center"/>
    </xf>
    <xf numFmtId="0" fontId="1" fillId="0" borderId="0">
      <alignment vertical="center"/>
    </xf>
    <xf numFmtId="0" fontId="34" fillId="0" borderId="0" applyNumberFormat="0" applyFill="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2"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34" fillId="0" borderId="0" applyNumberFormat="0" applyFill="0" applyBorder="0" applyAlignment="0" applyProtection="0">
      <alignment vertical="center"/>
    </xf>
    <xf numFmtId="0" fontId="1" fillId="0" borderId="0">
      <alignment vertical="center"/>
    </xf>
    <xf numFmtId="0" fontId="1" fillId="0" borderId="0">
      <alignment vertical="center"/>
    </xf>
    <xf numFmtId="0" fontId="38" fillId="0" borderId="0">
      <alignment vertical="center"/>
    </xf>
    <xf numFmtId="0" fontId="39" fillId="0" borderId="0" applyNumberFormat="0" applyFill="0" applyBorder="0" applyAlignment="0" applyProtection="0">
      <alignment vertical="center"/>
    </xf>
    <xf numFmtId="0" fontId="1" fillId="0" borderId="0">
      <alignment vertical="center"/>
    </xf>
    <xf numFmtId="0" fontId="1" fillId="0" borderId="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29" fillId="0" borderId="0" applyNumberFormat="0" applyFill="0" applyBorder="0" applyAlignment="0" applyProtection="0">
      <alignment vertical="center"/>
    </xf>
    <xf numFmtId="0" fontId="34" fillId="0" borderId="22"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11"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4" fillId="5" borderId="12"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18" fillId="17" borderId="0" applyNumberFormat="0" applyBorder="0" applyAlignment="0" applyProtection="0">
      <alignment vertical="center"/>
    </xf>
    <xf numFmtId="0" fontId="1" fillId="0" borderId="0">
      <alignment vertical="center"/>
    </xf>
    <xf numFmtId="0" fontId="40" fillId="0" borderId="19"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40" fillId="0" borderId="19" applyNumberFormat="0" applyFill="0" applyAlignment="0" applyProtection="0">
      <alignment vertical="center"/>
    </xf>
    <xf numFmtId="0" fontId="1" fillId="0" borderId="0">
      <alignment vertical="center"/>
    </xf>
    <xf numFmtId="0" fontId="40" fillId="0" borderId="19" applyNumberFormat="0" applyFill="0" applyAlignment="0" applyProtection="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26" fillId="2" borderId="12" applyNumberFormat="0" applyAlignment="0" applyProtection="0">
      <alignment vertical="center"/>
    </xf>
    <xf numFmtId="0" fontId="6" fillId="16" borderId="0" applyNumberFormat="0" applyBorder="0" applyAlignment="0" applyProtection="0">
      <alignment vertical="center"/>
    </xf>
    <xf numFmtId="0" fontId="5" fillId="12" borderId="0" applyNumberFormat="0" applyBorder="0" applyAlignment="0" applyProtection="0">
      <alignment vertical="center"/>
    </xf>
    <xf numFmtId="0" fontId="7" fillId="0" borderId="0">
      <alignment vertical="center"/>
    </xf>
    <xf numFmtId="9" fontId="0" fillId="0" borderId="0" applyFont="0" applyFill="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9" fillId="0" borderId="17" applyNumberFormat="0" applyFill="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26" fillId="4" borderId="12" applyNumberFormat="0" applyAlignment="0" applyProtection="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1" fillId="0" borderId="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9" borderId="0" applyNumberFormat="0" applyBorder="0" applyAlignment="0" applyProtection="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6" borderId="0" applyNumberFormat="0" applyBorder="0" applyAlignment="0" applyProtection="0">
      <alignment vertical="center"/>
    </xf>
    <xf numFmtId="0" fontId="6" fillId="2" borderId="0" applyNumberFormat="0" applyBorder="0" applyAlignment="0" applyProtection="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32" fillId="22" borderId="0" applyNumberFormat="0" applyBorder="0" applyAlignment="0" applyProtection="0">
      <alignment vertical="center"/>
    </xf>
    <xf numFmtId="0" fontId="5" fillId="25" borderId="0" applyNumberFormat="0" applyBorder="0" applyAlignment="0" applyProtection="0">
      <alignment vertical="center"/>
    </xf>
    <xf numFmtId="0" fontId="5" fillId="13" borderId="0" applyNumberFormat="0" applyBorder="0" applyAlignment="0" applyProtection="0">
      <alignment vertical="center"/>
    </xf>
    <xf numFmtId="0" fontId="6" fillId="2"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5" fillId="8" borderId="0" applyNumberFormat="0" applyBorder="0" applyAlignment="0" applyProtection="0">
      <alignment vertical="center"/>
    </xf>
    <xf numFmtId="0" fontId="6" fillId="10" borderId="0" applyNumberFormat="0" applyBorder="0" applyAlignment="0" applyProtection="0">
      <alignment vertical="center"/>
    </xf>
    <xf numFmtId="0" fontId="5" fillId="21"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6" fillId="22" borderId="0" applyNumberFormat="0" applyBorder="0" applyAlignment="0" applyProtection="0">
      <alignment vertical="center"/>
    </xf>
    <xf numFmtId="9" fontId="0" fillId="0" borderId="0" applyFont="0" applyFill="0" applyBorder="0" applyAlignment="0" applyProtection="0">
      <alignment vertical="center"/>
    </xf>
    <xf numFmtId="0" fontId="6" fillId="10" borderId="0" applyNumberFormat="0" applyBorder="0" applyAlignment="0" applyProtection="0">
      <alignment vertical="center"/>
    </xf>
    <xf numFmtId="0" fontId="5" fillId="7" borderId="0" applyNumberFormat="0" applyBorder="0" applyAlignment="0" applyProtection="0">
      <alignment vertical="center"/>
    </xf>
    <xf numFmtId="0" fontId="6" fillId="10" borderId="0" applyNumberFormat="0" applyBorder="0" applyAlignment="0" applyProtection="0">
      <alignment vertical="center"/>
    </xf>
    <xf numFmtId="0" fontId="5" fillId="7"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5" fillId="7" borderId="0" applyNumberFormat="0" applyBorder="0" applyAlignment="0" applyProtection="0">
      <alignment vertical="center"/>
    </xf>
    <xf numFmtId="0" fontId="6" fillId="10" borderId="0" applyNumberFormat="0" applyBorder="0" applyAlignment="0" applyProtection="0">
      <alignment vertical="center"/>
    </xf>
    <xf numFmtId="0" fontId="1" fillId="0" borderId="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10" borderId="0" applyNumberFormat="0" applyBorder="0" applyAlignment="0" applyProtection="0">
      <alignment vertical="center"/>
    </xf>
    <xf numFmtId="0" fontId="5" fillId="12" borderId="0" applyNumberFormat="0" applyBorder="0" applyAlignment="0" applyProtection="0">
      <alignment vertical="center"/>
    </xf>
    <xf numFmtId="0" fontId="6" fillId="10" borderId="0" applyNumberFormat="0" applyBorder="0" applyAlignment="0" applyProtection="0">
      <alignment vertical="center"/>
    </xf>
    <xf numFmtId="0" fontId="6" fillId="10" borderId="0" applyNumberFormat="0" applyBorder="0" applyAlignment="0" applyProtection="0">
      <alignment vertical="center"/>
    </xf>
    <xf numFmtId="0" fontId="5" fillId="25" borderId="0" applyNumberFormat="0" applyBorder="0" applyAlignment="0" applyProtection="0">
      <alignment vertical="center"/>
    </xf>
    <xf numFmtId="0" fontId="6" fillId="10"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182" fontId="0" fillId="0" borderId="0" applyFont="0" applyFill="0" applyBorder="0" applyAlignment="0" applyProtection="0">
      <alignment vertical="center"/>
    </xf>
    <xf numFmtId="0" fontId="6" fillId="2" borderId="0" applyNumberFormat="0" applyBorder="0" applyAlignment="0" applyProtection="0">
      <alignment vertical="center"/>
    </xf>
    <xf numFmtId="0" fontId="6" fillId="11" borderId="0" applyNumberFormat="0" applyBorder="0" applyAlignment="0" applyProtection="0">
      <alignment vertical="center"/>
    </xf>
    <xf numFmtId="0" fontId="6" fillId="22"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25" fillId="0" borderId="20" applyNumberFormat="0" applyFill="0" applyAlignment="0" applyProtection="0">
      <alignment vertical="center"/>
    </xf>
    <xf numFmtId="0" fontId="6" fillId="11" borderId="0" applyNumberFormat="0" applyBorder="0" applyAlignment="0" applyProtection="0">
      <alignment vertical="center"/>
    </xf>
    <xf numFmtId="0" fontId="18" fillId="13"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5" borderId="0" applyNumberFormat="0" applyBorder="0" applyAlignment="0" applyProtection="0">
      <alignment vertical="center"/>
    </xf>
    <xf numFmtId="0" fontId="6" fillId="11" borderId="0" applyNumberFormat="0" applyBorder="0" applyAlignment="0" applyProtection="0">
      <alignment vertical="center"/>
    </xf>
    <xf numFmtId="0" fontId="1" fillId="0" borderId="0">
      <alignment vertical="center"/>
    </xf>
    <xf numFmtId="0" fontId="6" fillId="11" borderId="0" applyNumberFormat="0" applyBorder="0" applyAlignment="0" applyProtection="0">
      <alignment vertical="center"/>
    </xf>
    <xf numFmtId="0" fontId="20" fillId="9" borderId="14" applyNumberFormat="0" applyAlignment="0" applyProtection="0">
      <alignment vertical="center"/>
    </xf>
    <xf numFmtId="188" fontId="21" fillId="0" borderId="1">
      <alignment vertical="center"/>
      <protection locked="0"/>
    </xf>
    <xf numFmtId="0" fontId="6" fillId="11" borderId="0" applyNumberFormat="0" applyBorder="0" applyAlignment="0" applyProtection="0">
      <alignment vertical="center"/>
    </xf>
    <xf numFmtId="0" fontId="6"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5" fillId="19"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11" borderId="0" applyNumberFormat="0" applyBorder="0" applyAlignment="0" applyProtection="0">
      <alignment vertical="center"/>
    </xf>
    <xf numFmtId="0" fontId="18" fillId="13"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11" borderId="0" applyNumberFormat="0" applyBorder="0" applyAlignment="0" applyProtection="0">
      <alignment vertical="center"/>
    </xf>
    <xf numFmtId="0" fontId="6" fillId="7"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11" borderId="0" applyNumberFormat="0" applyBorder="0" applyAlignment="0" applyProtection="0">
      <alignment vertical="center"/>
    </xf>
    <xf numFmtId="0" fontId="5" fillId="8"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6" fillId="0" borderId="0">
      <alignment vertical="center"/>
    </xf>
    <xf numFmtId="0" fontId="1" fillId="0" borderId="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0" borderId="0">
      <alignment vertical="center"/>
    </xf>
    <xf numFmtId="0" fontId="1" fillId="0" borderId="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0" borderId="0">
      <alignment vertical="center"/>
    </xf>
    <xf numFmtId="0" fontId="1" fillId="0" borderId="0">
      <alignment vertical="center"/>
    </xf>
    <xf numFmtId="0" fontId="6" fillId="11" borderId="0" applyNumberFormat="0" applyBorder="0" applyAlignment="0" applyProtection="0">
      <alignment vertical="center"/>
    </xf>
    <xf numFmtId="0" fontId="6" fillId="6" borderId="0" applyNumberFormat="0" applyBorder="0" applyAlignment="0" applyProtection="0">
      <alignment vertical="center"/>
    </xf>
    <xf numFmtId="0" fontId="6" fillId="11" borderId="0" applyNumberFormat="0" applyBorder="0" applyAlignment="0" applyProtection="0">
      <alignment vertical="center"/>
    </xf>
    <xf numFmtId="0" fontId="6" fillId="0" borderId="0">
      <alignment vertical="center"/>
    </xf>
    <xf numFmtId="0" fontId="6" fillId="0" borderId="0">
      <alignment vertical="center"/>
    </xf>
    <xf numFmtId="0" fontId="6" fillId="11" borderId="0" applyNumberFormat="0" applyBorder="0" applyAlignment="0" applyProtection="0">
      <alignment vertical="center"/>
    </xf>
    <xf numFmtId="0" fontId="1" fillId="0" borderId="0">
      <alignment vertical="center"/>
    </xf>
    <xf numFmtId="0" fontId="6" fillId="11" borderId="0" applyNumberFormat="0" applyBorder="0" applyAlignment="0" applyProtection="0">
      <alignment vertical="center"/>
    </xf>
    <xf numFmtId="0" fontId="18" fillId="2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5"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5" fillId="2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5" borderId="0" applyNumberFormat="0" applyBorder="0" applyAlignment="0" applyProtection="0">
      <alignment vertical="center"/>
    </xf>
    <xf numFmtId="0" fontId="18" fillId="13"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11"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5" fillId="8" borderId="0" applyNumberFormat="0" applyBorder="0" applyAlignment="0" applyProtection="0">
      <alignment vertical="center"/>
    </xf>
    <xf numFmtId="0" fontId="6" fillId="5"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8" fillId="5"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19" fillId="0" borderId="17" applyNumberFormat="0" applyFill="0" applyAlignment="0" applyProtection="0">
      <alignment vertical="center"/>
    </xf>
    <xf numFmtId="0" fontId="6" fillId="18" borderId="0" applyNumberFormat="0" applyBorder="0" applyAlignment="0" applyProtection="0">
      <alignment vertical="center"/>
    </xf>
    <xf numFmtId="0" fontId="1" fillId="0" borderId="0">
      <alignment vertical="center"/>
    </xf>
    <xf numFmtId="0" fontId="1" fillId="0" borderId="0">
      <alignment vertical="center"/>
    </xf>
    <xf numFmtId="0" fontId="6" fillId="18" borderId="0" applyNumberFormat="0" applyBorder="0" applyAlignment="0" applyProtection="0">
      <alignment vertical="center"/>
    </xf>
    <xf numFmtId="0" fontId="19" fillId="0" borderId="23" applyNumberFormat="0" applyFill="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19" fillId="0" borderId="23" applyNumberFormat="0" applyFill="0" applyAlignment="0" applyProtection="0">
      <alignment vertical="center"/>
    </xf>
    <xf numFmtId="0" fontId="6" fillId="0" borderId="0">
      <alignment vertical="center"/>
    </xf>
    <xf numFmtId="0" fontId="6" fillId="18" borderId="0" applyNumberFormat="0" applyBorder="0" applyAlignment="0" applyProtection="0">
      <alignment vertical="center"/>
    </xf>
    <xf numFmtId="0" fontId="19" fillId="0" borderId="23" applyNumberFormat="0" applyFill="0" applyAlignment="0" applyProtection="0">
      <alignment vertical="center"/>
    </xf>
    <xf numFmtId="0" fontId="6" fillId="5" borderId="0" applyNumberFormat="0" applyBorder="0" applyAlignment="0" applyProtection="0">
      <alignment vertical="center"/>
    </xf>
    <xf numFmtId="0" fontId="6" fillId="14" borderId="0" applyNumberFormat="0" applyBorder="0" applyAlignment="0" applyProtection="0">
      <alignment vertical="center"/>
    </xf>
    <xf numFmtId="0" fontId="19" fillId="0" borderId="17" applyNumberFormat="0" applyFill="0" applyAlignment="0" applyProtection="0">
      <alignment vertical="center"/>
    </xf>
    <xf numFmtId="0" fontId="6" fillId="18" borderId="0" applyNumberFormat="0" applyBorder="0" applyAlignment="0" applyProtection="0">
      <alignment vertical="center"/>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182" fontId="0" fillId="0" borderId="0" applyFont="0" applyFill="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6" fillId="14" borderId="0" applyNumberFormat="0" applyBorder="0" applyAlignment="0" applyProtection="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1" fillId="0" borderId="0">
      <alignment vertical="center"/>
    </xf>
    <xf numFmtId="0" fontId="18" fillId="21"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18" fillId="21"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5" fillId="11"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4" borderId="0" applyNumberFormat="0" applyBorder="0" applyAlignment="0" applyProtection="0">
      <alignment vertical="center"/>
    </xf>
    <xf numFmtId="0" fontId="6" fillId="15"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0" fontId="1" fillId="0" borderId="0">
      <alignment vertical="center"/>
    </xf>
    <xf numFmtId="0" fontId="1" fillId="0" borderId="0">
      <alignment vertical="center"/>
    </xf>
    <xf numFmtId="0" fontId="6" fillId="14" borderId="0" applyNumberFormat="0" applyBorder="0" applyAlignment="0" applyProtection="0">
      <alignment vertical="center"/>
    </xf>
    <xf numFmtId="0" fontId="37" fillId="0" borderId="0">
      <alignment vertical="center"/>
    </xf>
    <xf numFmtId="0" fontId="1"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2"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0" borderId="0">
      <alignment vertical="center"/>
    </xf>
    <xf numFmtId="0" fontId="6" fillId="14" borderId="0" applyNumberFormat="0" applyBorder="0" applyAlignment="0" applyProtection="0">
      <alignment vertical="center"/>
    </xf>
    <xf numFmtId="0" fontId="1" fillId="0" borderId="0">
      <alignment vertical="center"/>
    </xf>
    <xf numFmtId="0" fontId="6" fillId="14" borderId="0" applyNumberFormat="0" applyBorder="0" applyAlignment="0" applyProtection="0">
      <alignment vertical="center"/>
    </xf>
    <xf numFmtId="9" fontId="0" fillId="0" borderId="0" applyFont="0" applyFill="0" applyBorder="0" applyAlignment="0" applyProtection="0">
      <alignment vertical="center"/>
    </xf>
    <xf numFmtId="0" fontId="6" fillId="14" borderId="0" applyNumberFormat="0" applyBorder="0" applyAlignment="0" applyProtection="0">
      <alignment vertical="center"/>
    </xf>
    <xf numFmtId="0" fontId="28" fillId="0" borderId="0" applyNumberFormat="0" applyFill="0" applyBorder="0" applyAlignment="0" applyProtection="0">
      <alignment vertical="center"/>
    </xf>
    <xf numFmtId="0" fontId="6" fillId="14" borderId="0" applyNumberFormat="0" applyBorder="0" applyAlignment="0" applyProtection="0">
      <alignment vertical="center"/>
    </xf>
    <xf numFmtId="0" fontId="6" fillId="0" borderId="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6" fillId="14" borderId="0" applyNumberFormat="0" applyBorder="0" applyAlignment="0" applyProtection="0">
      <alignment vertical="center"/>
    </xf>
    <xf numFmtId="0" fontId="1" fillId="0" borderId="0">
      <alignment vertical="center"/>
    </xf>
    <xf numFmtId="0" fontId="6" fillId="18" borderId="0" applyNumberFormat="0" applyBorder="0" applyAlignment="0" applyProtection="0">
      <alignment vertical="center"/>
    </xf>
    <xf numFmtId="0" fontId="6" fillId="18" borderId="0" applyNumberFormat="0" applyBorder="0" applyAlignment="0" applyProtection="0">
      <alignment vertical="center"/>
    </xf>
    <xf numFmtId="0" fontId="5" fillId="8" borderId="0" applyNumberFormat="0" applyBorder="0" applyAlignment="0" applyProtection="0">
      <alignment vertical="center"/>
    </xf>
    <xf numFmtId="0" fontId="6" fillId="18" borderId="0" applyNumberFormat="0" applyBorder="0" applyAlignment="0" applyProtection="0">
      <alignment vertical="center"/>
    </xf>
    <xf numFmtId="0" fontId="9" fillId="0" borderId="0" applyNumberFormat="0" applyFill="0" applyBorder="0" applyAlignment="0" applyProtection="0">
      <alignment vertical="center"/>
    </xf>
    <xf numFmtId="0" fontId="6" fillId="15" borderId="0" applyNumberFormat="0" applyBorder="0" applyAlignment="0" applyProtection="0">
      <alignment vertical="center"/>
    </xf>
    <xf numFmtId="0" fontId="17" fillId="14" borderId="0" applyNumberFormat="0" applyBorder="0" applyAlignment="0" applyProtection="0">
      <alignment vertical="center"/>
    </xf>
    <xf numFmtId="0" fontId="6" fillId="0" borderId="0">
      <alignment vertical="center"/>
    </xf>
    <xf numFmtId="0" fontId="9" fillId="0" borderId="0" applyNumberFormat="0" applyFill="0" applyBorder="0" applyAlignment="0" applyProtection="0">
      <alignment vertical="center"/>
    </xf>
    <xf numFmtId="0" fontId="6" fillId="15" borderId="0" applyNumberFormat="0" applyBorder="0" applyAlignment="0" applyProtection="0">
      <alignment vertical="center"/>
    </xf>
    <xf numFmtId="0" fontId="9" fillId="0" borderId="0" applyNumberFormat="0" applyFill="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0" borderId="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5" borderId="0" applyNumberFormat="0" applyBorder="0" applyAlignment="0" applyProtection="0">
      <alignment vertical="center"/>
    </xf>
    <xf numFmtId="0" fontId="19" fillId="0" borderId="17" applyNumberFormat="0" applyFill="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5" borderId="0" applyNumberFormat="0" applyBorder="0" applyAlignment="0" applyProtection="0">
      <alignment vertical="center"/>
    </xf>
    <xf numFmtId="0" fontId="6" fillId="2" borderId="0" applyNumberFormat="0" applyBorder="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8" borderId="0" applyNumberFormat="0" applyBorder="0" applyAlignment="0" applyProtection="0">
      <alignment vertical="center"/>
    </xf>
    <xf numFmtId="0" fontId="6" fillId="2" borderId="0" applyNumberFormat="0" applyBorder="0" applyAlignment="0" applyProtection="0">
      <alignment vertical="center"/>
    </xf>
    <xf numFmtId="0" fontId="6" fillId="15" borderId="0" applyNumberFormat="0" applyBorder="0" applyAlignment="0" applyProtection="0">
      <alignment vertical="center"/>
    </xf>
    <xf numFmtId="0" fontId="6" fillId="0" borderId="0">
      <alignment vertical="center"/>
    </xf>
    <xf numFmtId="0" fontId="6" fillId="2" borderId="0" applyNumberFormat="0" applyBorder="0" applyAlignment="0" applyProtection="0">
      <alignment vertical="center"/>
    </xf>
    <xf numFmtId="0" fontId="6" fillId="15" borderId="0" applyNumberFormat="0" applyBorder="0" applyAlignment="0" applyProtection="0">
      <alignment vertical="center"/>
    </xf>
    <xf numFmtId="0" fontId="10" fillId="9" borderId="14" applyNumberFormat="0" applyAlignment="0" applyProtection="0">
      <alignment vertical="center"/>
    </xf>
    <xf numFmtId="0" fontId="6" fillId="0" borderId="0">
      <alignment vertical="center"/>
    </xf>
    <xf numFmtId="0" fontId="6" fillId="2" borderId="0" applyNumberFormat="0" applyBorder="0" applyAlignment="0" applyProtection="0">
      <alignment vertical="center"/>
    </xf>
    <xf numFmtId="0" fontId="9" fillId="0" borderId="0" applyNumberFormat="0" applyFill="0" applyBorder="0" applyAlignment="0" applyProtection="0">
      <alignment vertical="center"/>
    </xf>
    <xf numFmtId="0" fontId="18" fillId="21"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6"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9" fillId="0" borderId="0" applyNumberFormat="0" applyFill="0" applyBorder="0" applyAlignment="0" applyProtection="0">
      <alignment vertical="center"/>
    </xf>
    <xf numFmtId="0" fontId="6" fillId="15"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13" fillId="0" borderId="16" applyNumberFormat="0" applyFill="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5" borderId="0" applyNumberFormat="0" applyBorder="0" applyAlignment="0" applyProtection="0">
      <alignment vertical="center"/>
    </xf>
    <xf numFmtId="0" fontId="6" fillId="15" borderId="0" applyNumberFormat="0" applyBorder="0" applyAlignment="0" applyProtection="0">
      <alignment vertical="center"/>
    </xf>
    <xf numFmtId="182" fontId="0" fillId="0" borderId="0" applyFont="0" applyFill="0" applyBorder="0" applyAlignment="0" applyProtection="0">
      <alignment vertical="center"/>
    </xf>
    <xf numFmtId="0" fontId="6" fillId="15"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5" fillId="8"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2" borderId="0" applyNumberFormat="0" applyBorder="0" applyAlignment="0" applyProtection="0">
      <alignment vertical="center"/>
    </xf>
    <xf numFmtId="0" fontId="6" fillId="15" borderId="0" applyNumberFormat="0" applyBorder="0" applyAlignment="0" applyProtection="0">
      <alignment vertical="center"/>
    </xf>
    <xf numFmtId="0" fontId="6" fillId="2" borderId="0" applyNumberFormat="0" applyBorder="0" applyAlignment="0" applyProtection="0">
      <alignment vertical="center"/>
    </xf>
    <xf numFmtId="0" fontId="9" fillId="0" borderId="0" applyNumberFormat="0" applyFill="0" applyBorder="0" applyAlignment="0" applyProtection="0">
      <alignment vertical="center"/>
    </xf>
    <xf numFmtId="0" fontId="6" fillId="16" borderId="0" applyNumberFormat="0" applyBorder="0" applyAlignment="0" applyProtection="0">
      <alignment vertical="center"/>
    </xf>
    <xf numFmtId="0" fontId="6" fillId="0" borderId="0">
      <alignment vertical="center"/>
    </xf>
    <xf numFmtId="0" fontId="9" fillId="0" borderId="0" applyNumberFormat="0" applyFill="0" applyBorder="0" applyAlignment="0" applyProtection="0">
      <alignment vertical="center"/>
    </xf>
    <xf numFmtId="0" fontId="6" fillId="16" borderId="0" applyNumberFormat="0" applyBorder="0" applyAlignment="0" applyProtection="0">
      <alignment vertical="center"/>
    </xf>
    <xf numFmtId="0" fontId="6" fillId="5" borderId="0" applyNumberFormat="0" applyBorder="0" applyAlignment="0" applyProtection="0">
      <alignment vertical="center"/>
    </xf>
    <xf numFmtId="0" fontId="6" fillId="16"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182" fontId="0" fillId="0" borderId="0" applyFont="0" applyFill="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8" fillId="0" borderId="13" applyNumberFormat="0" applyFill="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22" borderId="0" applyNumberFormat="0" applyBorder="0" applyAlignment="0" applyProtection="0">
      <alignment vertical="center"/>
    </xf>
    <xf numFmtId="0" fontId="6" fillId="16" borderId="0" applyNumberFormat="0" applyBorder="0" applyAlignment="0" applyProtection="0">
      <alignment vertical="center"/>
    </xf>
    <xf numFmtId="182" fontId="0" fillId="0" borderId="0" applyFont="0" applyFill="0" applyBorder="0" applyAlignment="0" applyProtection="0">
      <alignment vertical="center"/>
    </xf>
    <xf numFmtId="0" fontId="6" fillId="7"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4"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182" fontId="0" fillId="0" borderId="0" applyFont="0" applyFill="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0" borderId="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8" fillId="13"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0" borderId="0">
      <alignment vertical="center"/>
    </xf>
    <xf numFmtId="1" fontId="7" fillId="0" borderId="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22"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 fillId="0" borderId="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5" borderId="0" applyNumberFormat="0" applyBorder="0" applyAlignment="0" applyProtection="0">
      <alignment vertical="center"/>
    </xf>
    <xf numFmtId="0" fontId="5" fillId="23" borderId="0" applyNumberFormat="0" applyBorder="0" applyAlignment="0" applyProtection="0">
      <alignment vertical="center"/>
    </xf>
    <xf numFmtId="0" fontId="6" fillId="16" borderId="0" applyNumberFormat="0" applyBorder="0" applyAlignment="0" applyProtection="0">
      <alignment vertical="center"/>
    </xf>
    <xf numFmtId="0" fontId="21" fillId="0" borderId="1">
      <alignment horizontal="distributed" vertical="center" wrapText="1"/>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7" fillId="0" borderId="0">
      <alignment vertical="center"/>
    </xf>
    <xf numFmtId="0" fontId="5" fillId="23" borderId="0" applyNumberFormat="0" applyBorder="0" applyAlignment="0" applyProtection="0">
      <alignment vertical="center"/>
    </xf>
    <xf numFmtId="0" fontId="6" fillId="16" borderId="0" applyNumberFormat="0" applyBorder="0" applyAlignment="0" applyProtection="0">
      <alignment vertical="center"/>
    </xf>
    <xf numFmtId="0" fontId="6" fillId="16" borderId="0" applyNumberFormat="0" applyBorder="0" applyAlignment="0" applyProtection="0">
      <alignment vertical="center"/>
    </xf>
    <xf numFmtId="0" fontId="6" fillId="5" borderId="0" applyNumberFormat="0" applyBorder="0" applyAlignment="0" applyProtection="0">
      <alignment vertical="center"/>
    </xf>
    <xf numFmtId="0" fontId="6" fillId="16" borderId="0" applyNumberFormat="0" applyBorder="0" applyAlignment="0" applyProtection="0">
      <alignment vertical="center"/>
    </xf>
    <xf numFmtId="0" fontId="29" fillId="0" borderId="0" applyNumberFormat="0" applyFill="0" applyBorder="0" applyAlignment="0" applyProtection="0">
      <alignment vertical="center"/>
    </xf>
    <xf numFmtId="0" fontId="6" fillId="5" borderId="0" applyNumberFormat="0" applyBorder="0" applyAlignment="0" applyProtection="0">
      <alignment vertical="center"/>
    </xf>
    <xf numFmtId="0" fontId="6"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9" fontId="0" fillId="0" borderId="0" applyFont="0" applyFill="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37" fontId="41" fillId="0" borderId="0">
      <alignment vertical="center"/>
    </xf>
    <xf numFmtId="0" fontId="6" fillId="5" borderId="0" applyNumberFormat="0" applyBorder="0" applyAlignment="0" applyProtection="0">
      <alignment vertical="center"/>
    </xf>
    <xf numFmtId="37" fontId="41"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9" fillId="0" borderId="23" applyNumberFormat="0" applyFill="0" applyAlignment="0" applyProtection="0">
      <alignment vertical="center"/>
    </xf>
    <xf numFmtId="182" fontId="0" fillId="0" borderId="0" applyFont="0" applyFill="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5" fillId="22"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26" fillId="4" borderId="12" applyNumberFormat="0" applyAlignment="0" applyProtection="0">
      <alignment vertical="center"/>
    </xf>
    <xf numFmtId="0" fontId="6" fillId="10" borderId="0" applyNumberFormat="0" applyBorder="0" applyAlignment="0" applyProtection="0">
      <alignment vertical="center"/>
    </xf>
    <xf numFmtId="0" fontId="26" fillId="4" borderId="12" applyNumberFormat="0" applyAlignment="0" applyProtection="0">
      <alignment vertical="center"/>
    </xf>
    <xf numFmtId="0" fontId="40" fillId="0" borderId="19" applyNumberFormat="0" applyFill="0" applyAlignment="0" applyProtection="0">
      <alignment vertical="center"/>
    </xf>
    <xf numFmtId="0" fontId="6" fillId="16" borderId="0" applyNumberFormat="0" applyBorder="0" applyAlignment="0" applyProtection="0">
      <alignment vertical="center"/>
    </xf>
    <xf numFmtId="0" fontId="26" fillId="4" borderId="12" applyNumberFormat="0" applyAlignment="0" applyProtection="0">
      <alignment vertical="center"/>
    </xf>
    <xf numFmtId="0" fontId="6" fillId="11" borderId="0" applyNumberFormat="0" applyBorder="0" applyAlignment="0" applyProtection="0">
      <alignment vertical="center"/>
    </xf>
    <xf numFmtId="0" fontId="26" fillId="4" borderId="12" applyNumberFormat="0" applyAlignment="0" applyProtection="0">
      <alignment vertical="center"/>
    </xf>
    <xf numFmtId="0" fontId="6" fillId="5" borderId="0" applyNumberFormat="0" applyBorder="0" applyAlignment="0" applyProtection="0">
      <alignment vertical="center"/>
    </xf>
    <xf numFmtId="0" fontId="26" fillId="4" borderId="12" applyNumberFormat="0" applyAlignment="0" applyProtection="0">
      <alignment vertical="center"/>
    </xf>
    <xf numFmtId="0" fontId="42" fillId="0" borderId="0" applyNumberFormat="0" applyFill="0" applyBorder="0" applyAlignment="0" applyProtection="0">
      <alignment vertical="top"/>
      <protection locked="0"/>
    </xf>
    <xf numFmtId="0" fontId="18" fillId="22" borderId="0" applyNumberFormat="0" applyBorder="0" applyAlignment="0" applyProtection="0">
      <alignment vertical="center"/>
    </xf>
    <xf numFmtId="0" fontId="6" fillId="14" borderId="0" applyNumberFormat="0" applyBorder="0" applyAlignment="0" applyProtection="0">
      <alignment vertical="center"/>
    </xf>
    <xf numFmtId="0" fontId="26" fillId="4" borderId="12" applyNumberFormat="0" applyAlignment="0" applyProtection="0">
      <alignment vertical="center"/>
    </xf>
    <xf numFmtId="0" fontId="18" fillId="22" borderId="0" applyNumberFormat="0" applyBorder="0" applyAlignment="0" applyProtection="0">
      <alignment vertical="center"/>
    </xf>
    <xf numFmtId="0" fontId="6" fillId="2" borderId="0" applyNumberFormat="0" applyBorder="0" applyAlignment="0" applyProtection="0">
      <alignment vertical="center"/>
    </xf>
    <xf numFmtId="0" fontId="26" fillId="2" borderId="12" applyNumberFormat="0" applyAlignment="0" applyProtection="0">
      <alignment vertical="center"/>
    </xf>
    <xf numFmtId="0" fontId="6" fillId="18" borderId="0" applyNumberFormat="0" applyBorder="0" applyAlignment="0" applyProtection="0">
      <alignment vertical="center"/>
    </xf>
    <xf numFmtId="176" fontId="43" fillId="0" borderId="0">
      <alignment vertical="center"/>
    </xf>
    <xf numFmtId="0" fontId="26" fillId="2" borderId="12" applyNumberFormat="0" applyAlignment="0" applyProtection="0">
      <alignment vertical="center"/>
    </xf>
    <xf numFmtId="0" fontId="6" fillId="10" borderId="0" applyNumberFormat="0" applyBorder="0" applyAlignment="0" applyProtection="0">
      <alignment vertical="center"/>
    </xf>
    <xf numFmtId="0" fontId="26" fillId="4" borderId="12" applyNumberFormat="0" applyAlignment="0" applyProtection="0">
      <alignment vertical="center"/>
    </xf>
    <xf numFmtId="0" fontId="6" fillId="5" borderId="0" applyNumberFormat="0" applyBorder="0" applyAlignment="0" applyProtection="0">
      <alignment vertical="center"/>
    </xf>
    <xf numFmtId="0" fontId="6" fillId="1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182" fontId="0" fillId="0" borderId="0" applyFont="0" applyFill="0" applyBorder="0" applyAlignment="0" applyProtection="0">
      <alignment vertical="center"/>
    </xf>
    <xf numFmtId="0" fontId="18" fillId="19" borderId="0" applyNumberFormat="0" applyBorder="0" applyAlignment="0" applyProtection="0">
      <alignment vertical="center"/>
    </xf>
    <xf numFmtId="0" fontId="6" fillId="6" borderId="0" applyNumberFormat="0" applyBorder="0" applyAlignment="0" applyProtection="0">
      <alignment vertical="center"/>
    </xf>
    <xf numFmtId="182" fontId="0" fillId="0" borderId="0" applyFont="0" applyFill="0" applyBorder="0" applyAlignment="0" applyProtection="0">
      <alignment vertical="center"/>
    </xf>
    <xf numFmtId="0" fontId="6" fillId="6" borderId="0" applyNumberFormat="0" applyBorder="0" applyAlignment="0" applyProtection="0">
      <alignment vertical="center"/>
    </xf>
    <xf numFmtId="0" fontId="19" fillId="0" borderId="23" applyNumberFormat="0" applyFill="0" applyAlignment="0" applyProtection="0">
      <alignment vertical="center"/>
    </xf>
    <xf numFmtId="0" fontId="6" fillId="6" borderId="0" applyNumberFormat="0" applyBorder="0" applyAlignment="0" applyProtection="0">
      <alignment vertical="center"/>
    </xf>
    <xf numFmtId="0" fontId="13" fillId="0" borderId="16" applyNumberFormat="0" applyFill="0" applyAlignment="0" applyProtection="0">
      <alignment vertical="center"/>
    </xf>
    <xf numFmtId="0" fontId="19" fillId="0" borderId="23" applyNumberFormat="0" applyFill="0" applyAlignment="0" applyProtection="0">
      <alignment vertical="center"/>
    </xf>
    <xf numFmtId="182" fontId="0" fillId="0" borderId="0" applyFont="0" applyFill="0" applyBorder="0" applyAlignment="0" applyProtection="0">
      <alignment vertical="center"/>
    </xf>
    <xf numFmtId="0" fontId="6" fillId="6" borderId="0" applyNumberFormat="0" applyBorder="0" applyAlignment="0" applyProtection="0">
      <alignment vertical="center"/>
    </xf>
    <xf numFmtId="0" fontId="19" fillId="0" borderId="23" applyNumberFormat="0" applyFill="0" applyAlignment="0" applyProtection="0">
      <alignment vertical="center"/>
    </xf>
    <xf numFmtId="0" fontId="6" fillId="6" borderId="0" applyNumberFormat="0" applyBorder="0" applyAlignment="0" applyProtection="0">
      <alignment vertical="center"/>
    </xf>
    <xf numFmtId="0" fontId="16" fillId="0" borderId="0" applyNumberFormat="0" applyFill="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9" fillId="0" borderId="17" applyNumberFormat="0" applyFill="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182" fontId="0" fillId="0" borderId="0" applyFont="0" applyFill="0" applyBorder="0" applyAlignment="0" applyProtection="0">
      <alignment vertical="center"/>
    </xf>
    <xf numFmtId="0" fontId="6" fillId="4" borderId="0" applyNumberFormat="0" applyBorder="0" applyAlignment="0" applyProtection="0">
      <alignment vertical="center"/>
    </xf>
    <xf numFmtId="182" fontId="0" fillId="0" borderId="0" applyFont="0" applyFill="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182" fontId="0" fillId="0" borderId="0" applyFont="0" applyFill="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182" fontId="0" fillId="0" borderId="0" applyFont="0" applyFill="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8" fillId="0" borderId="13" applyNumberFormat="0" applyFill="0" applyAlignment="0" applyProtection="0">
      <alignment vertical="center"/>
    </xf>
    <xf numFmtId="0" fontId="6" fillId="4" borderId="0" applyNumberFormat="0" applyBorder="0" applyAlignment="0" applyProtection="0">
      <alignment vertical="center"/>
    </xf>
    <xf numFmtId="43" fontId="0" fillId="0" borderId="0" applyFont="0" applyFill="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26" fillId="2" borderId="12" applyNumberFormat="0" applyAlignment="0" applyProtection="0">
      <alignment vertical="center"/>
    </xf>
    <xf numFmtId="0" fontId="6"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4" fillId="0" borderId="0" applyNumberFormat="0" applyFill="0" applyBorder="0" applyAlignment="0" applyProtection="0">
      <alignment vertical="center"/>
    </xf>
    <xf numFmtId="0" fontId="6" fillId="6" borderId="0" applyNumberFormat="0" applyBorder="0" applyAlignment="0" applyProtection="0">
      <alignment vertical="center"/>
    </xf>
    <xf numFmtId="0" fontId="15" fillId="11" borderId="0" applyNumberFormat="0" applyBorder="0" applyAlignment="0" applyProtection="0">
      <alignment vertical="center"/>
    </xf>
    <xf numFmtId="0" fontId="44"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4"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8" fillId="0" borderId="13" applyNumberFormat="0" applyFill="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26" fillId="4" borderId="12" applyNumberFormat="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6" fillId="19" borderId="0" applyNumberFormat="0" applyBorder="0" applyAlignment="0" applyProtection="0">
      <alignment vertical="center"/>
    </xf>
    <xf numFmtId="0" fontId="6" fillId="0" borderId="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0" borderId="0">
      <alignment vertical="center"/>
    </xf>
    <xf numFmtId="0" fontId="9" fillId="0" borderId="0" applyNumberFormat="0" applyFill="0" applyBorder="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5" fillId="19" borderId="0" applyNumberFormat="0" applyBorder="0" applyAlignment="0" applyProtection="0">
      <alignment vertical="center"/>
    </xf>
    <xf numFmtId="0" fontId="18" fillId="4" borderId="0" applyNumberFormat="0" applyBorder="0" applyAlignment="0" applyProtection="0">
      <alignment vertical="center"/>
    </xf>
    <xf numFmtId="0" fontId="6" fillId="5" borderId="0" applyNumberFormat="0" applyBorder="0" applyAlignment="0" applyProtection="0">
      <alignment vertical="center"/>
    </xf>
    <xf numFmtId="0" fontId="6" fillId="19" borderId="0" applyNumberFormat="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4" fillId="0" borderId="0" applyNumberFormat="0" applyFill="0" applyBorder="0" applyAlignment="0" applyProtection="0">
      <alignment vertical="center"/>
    </xf>
    <xf numFmtId="0" fontId="8" fillId="0" borderId="13" applyNumberFormat="0" applyFill="0" applyAlignment="0" applyProtection="0">
      <alignment vertical="center"/>
    </xf>
    <xf numFmtId="0" fontId="6" fillId="19" borderId="0" applyNumberFormat="0" applyBorder="0" applyAlignment="0" applyProtection="0">
      <alignment vertical="center"/>
    </xf>
    <xf numFmtId="0" fontId="14" fillId="0" borderId="0" applyNumberFormat="0" applyFill="0" applyBorder="0" applyAlignment="0" applyProtection="0">
      <alignment vertical="center"/>
    </xf>
    <xf numFmtId="0" fontId="6" fillId="19" borderId="0" applyNumberFormat="0" applyBorder="0" applyAlignment="0" applyProtection="0">
      <alignment vertical="center"/>
    </xf>
    <xf numFmtId="0" fontId="14" fillId="0" borderId="0" applyNumberFormat="0" applyFill="0" applyBorder="0" applyAlignment="0" applyProtection="0">
      <alignment vertical="center"/>
    </xf>
    <xf numFmtId="0" fontId="26" fillId="4" borderId="12" applyNumberFormat="0" applyAlignment="0" applyProtection="0">
      <alignment vertical="center"/>
    </xf>
    <xf numFmtId="0" fontId="10" fillId="9" borderId="14" applyNumberFormat="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26" fillId="4" borderId="12" applyNumberFormat="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7"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6" fillId="0" borderId="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182" fontId="0" fillId="0" borderId="0" applyFont="0" applyFill="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0" fontId="1" fillId="0" borderId="0">
      <alignment vertical="center"/>
    </xf>
    <xf numFmtId="0" fontId="6" fillId="19" borderId="0" applyNumberFormat="0" applyBorder="0" applyAlignment="0" applyProtection="0">
      <alignment vertical="center"/>
    </xf>
    <xf numFmtId="4" fontId="0" fillId="0" borderId="0" applyFont="0" applyFill="0" applyBorder="0" applyAlignment="0" applyProtection="0">
      <alignment vertical="center"/>
    </xf>
    <xf numFmtId="0" fontId="6" fillId="19" borderId="0" applyNumberFormat="0" applyBorder="0" applyAlignment="0" applyProtection="0">
      <alignment vertical="center"/>
    </xf>
    <xf numFmtId="0" fontId="6" fillId="19"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8" fillId="4"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7"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7"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24" fillId="0" borderId="19" applyNumberFormat="0" applyFill="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182" fontId="0" fillId="0" borderId="0" applyFont="0" applyFill="0" applyBorder="0" applyAlignment="0" applyProtection="0">
      <alignment vertical="center"/>
    </xf>
    <xf numFmtId="0" fontId="6" fillId="7" borderId="0" applyNumberFormat="0" applyBorder="0" applyAlignment="0" applyProtection="0">
      <alignment vertical="center"/>
    </xf>
    <xf numFmtId="0" fontId="6" fillId="22" borderId="0" applyNumberFormat="0" applyBorder="0" applyAlignment="0" applyProtection="0">
      <alignment vertical="center"/>
    </xf>
    <xf numFmtId="182" fontId="0" fillId="0" borderId="0" applyFont="0" applyFill="0" applyBorder="0" applyAlignment="0" applyProtection="0">
      <alignment vertical="center"/>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1" fillId="0" borderId="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9" fontId="0" fillId="0" borderId="0" applyFont="0" applyFill="0" applyBorder="0" applyAlignment="0" applyProtection="0">
      <alignment vertical="center"/>
    </xf>
    <xf numFmtId="0" fontId="6" fillId="22"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22" borderId="0" applyNumberFormat="0" applyBorder="0" applyAlignment="0" applyProtection="0">
      <alignment vertical="center"/>
    </xf>
    <xf numFmtId="0" fontId="6" fillId="7"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6" borderId="0" applyNumberFormat="0" applyBorder="0" applyAlignment="0" applyProtection="0">
      <alignment vertical="center"/>
    </xf>
    <xf numFmtId="0" fontId="6" fillId="22"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6" fillId="22" borderId="0" applyNumberFormat="0" applyBorder="0" applyAlignment="0" applyProtection="0">
      <alignment vertical="center"/>
    </xf>
    <xf numFmtId="182" fontId="0" fillId="0" borderId="0" applyFont="0" applyFill="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182" fontId="0" fillId="0" borderId="0" applyFont="0" applyFill="0" applyBorder="0" applyAlignment="0" applyProtection="0">
      <alignment vertical="center"/>
    </xf>
    <xf numFmtId="0" fontId="6" fillId="22" borderId="0" applyNumberFormat="0" applyBorder="0" applyAlignment="0" applyProtection="0">
      <alignment vertical="center"/>
    </xf>
    <xf numFmtId="0" fontId="6" fillId="7" borderId="0" applyNumberFormat="0" applyBorder="0" applyAlignment="0" applyProtection="0">
      <alignment vertical="center"/>
    </xf>
    <xf numFmtId="0" fontId="6" fillId="22"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6" fillId="7" borderId="0" applyNumberFormat="0" applyBorder="0" applyAlignment="0" applyProtection="0">
      <alignment vertical="center"/>
    </xf>
    <xf numFmtId="0" fontId="6" fillId="6"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6" fillId="0" borderId="0">
      <alignment vertical="center"/>
    </xf>
    <xf numFmtId="0" fontId="24" fillId="0" borderId="19" applyNumberFormat="0" applyFill="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7" borderId="0" applyNumberFormat="0" applyBorder="0" applyAlignment="0" applyProtection="0">
      <alignment vertical="center"/>
    </xf>
    <xf numFmtId="0" fontId="14" fillId="0" borderId="0" applyNumberFormat="0" applyFill="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1" fillId="0" borderId="0">
      <alignment vertical="center"/>
    </xf>
    <xf numFmtId="0" fontId="1"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7"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7"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 fillId="0" borderId="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10" fillId="9" borderId="14" applyNumberFormat="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7" borderId="0" applyNumberFormat="0" applyBorder="0" applyAlignment="0" applyProtection="0">
      <alignment vertical="center"/>
    </xf>
    <xf numFmtId="0" fontId="6" fillId="0" borderId="0">
      <alignment vertical="center"/>
    </xf>
    <xf numFmtId="0" fontId="6" fillId="7" borderId="0" applyNumberFormat="0" applyBorder="0" applyAlignment="0" applyProtection="0">
      <alignment vertical="center"/>
    </xf>
    <xf numFmtId="0" fontId="6" fillId="0" borderId="0">
      <alignment vertical="center"/>
    </xf>
    <xf numFmtId="41" fontId="0" fillId="0" borderId="0" applyFont="0" applyFill="0" applyBorder="0" applyAlignment="0" applyProtection="0">
      <alignment vertical="center"/>
    </xf>
    <xf numFmtId="0" fontId="6" fillId="7"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22" borderId="0" applyNumberFormat="0" applyBorder="0" applyAlignment="0" applyProtection="0">
      <alignment vertical="center"/>
    </xf>
    <xf numFmtId="0" fontId="6" fillId="15" borderId="0" applyNumberFormat="0" applyBorder="0" applyAlignment="0" applyProtection="0">
      <alignment vertical="center"/>
    </xf>
    <xf numFmtId="0" fontId="18" fillId="13"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6" fillId="15" borderId="0" applyNumberFormat="0" applyBorder="0" applyAlignment="0" applyProtection="0">
      <alignment vertical="center"/>
    </xf>
    <xf numFmtId="0" fontId="6" fillId="0" borderId="0">
      <alignment vertical="center"/>
    </xf>
    <xf numFmtId="0" fontId="6" fillId="15"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6" fillId="15" borderId="0" applyNumberFormat="0" applyBorder="0" applyAlignment="0" applyProtection="0">
      <alignment vertical="center"/>
    </xf>
    <xf numFmtId="0" fontId="16" fillId="0" borderId="21" applyNumberFormat="0" applyFill="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6" fillId="4" borderId="0" applyNumberFormat="0" applyBorder="0" applyAlignment="0" applyProtection="0">
      <alignment vertical="center"/>
    </xf>
    <xf numFmtId="0" fontId="5" fillId="2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1"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5" fillId="8"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6" fillId="0" borderId="21" applyNumberFormat="0" applyFill="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182" fontId="0" fillId="0" borderId="0" applyFont="0" applyFill="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182" fontId="0" fillId="0" borderId="0" applyFont="0" applyFill="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5" fillId="19"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45" fillId="0" borderId="0" applyProtection="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182" fontId="0" fillId="0" borderId="0" applyFont="0" applyFill="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15" borderId="0" applyNumberFormat="0" applyBorder="0" applyAlignment="0" applyProtection="0">
      <alignment vertical="center"/>
    </xf>
    <xf numFmtId="0" fontId="6" fillId="15"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1" fillId="0" borderId="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4" borderId="0" applyNumberFormat="0" applyBorder="0" applyAlignment="0" applyProtection="0">
      <alignment vertical="center"/>
    </xf>
    <xf numFmtId="0" fontId="6" fillId="15" borderId="0" applyNumberFormat="0" applyBorder="0" applyAlignment="0" applyProtection="0">
      <alignment vertical="center"/>
    </xf>
    <xf numFmtId="0" fontId="6" fillId="4" borderId="0" applyNumberFormat="0" applyBorder="0" applyAlignment="0" applyProtection="0">
      <alignment vertical="center"/>
    </xf>
    <xf numFmtId="0" fontId="6" fillId="6"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17" fillId="14" borderId="0" applyNumberFormat="0" applyBorder="0" applyAlignment="0" applyProtection="0">
      <alignment vertical="center"/>
    </xf>
    <xf numFmtId="0" fontId="18" fillId="5" borderId="0" applyNumberFormat="0" applyBorder="0" applyAlignment="0" applyProtection="0">
      <alignment vertical="center"/>
    </xf>
    <xf numFmtId="0" fontId="6" fillId="6"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6"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1" fillId="0" borderId="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182" fontId="0" fillId="0" borderId="0" applyFont="0" applyFill="0" applyBorder="0" applyAlignment="0" applyProtection="0">
      <alignment vertical="center"/>
    </xf>
    <xf numFmtId="0" fontId="6" fillId="0" borderId="0">
      <alignment vertical="center"/>
    </xf>
    <xf numFmtId="0" fontId="6" fillId="6" borderId="0" applyNumberFormat="0" applyBorder="0" applyAlignment="0" applyProtection="0">
      <alignment vertical="center"/>
    </xf>
    <xf numFmtId="0" fontId="1" fillId="0" borderId="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1" fillId="0" borderId="0">
      <alignment vertical="center"/>
    </xf>
    <xf numFmtId="0" fontId="6" fillId="6" borderId="0" applyNumberFormat="0" applyBorder="0" applyAlignment="0" applyProtection="0">
      <alignment vertical="center"/>
    </xf>
    <xf numFmtId="0" fontId="17" fillId="14"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3" fillId="0" borderId="16" applyNumberFormat="0" applyFill="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182" fontId="0" fillId="0" borderId="0" applyFont="0" applyFill="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6" fillId="6" borderId="0" applyNumberFormat="0" applyBorder="0" applyAlignment="0" applyProtection="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5" fillId="19" borderId="0" applyNumberFormat="0" applyBorder="0" applyAlignment="0" applyProtection="0">
      <alignment vertical="center"/>
    </xf>
    <xf numFmtId="0" fontId="6" fillId="6" borderId="0" applyNumberFormat="0" applyBorder="0" applyAlignment="0" applyProtection="0">
      <alignment vertical="center"/>
    </xf>
    <xf numFmtId="0" fontId="6" fillId="20" borderId="0" applyNumberFormat="0" applyBorder="0" applyAlignment="0" applyProtection="0">
      <alignment vertical="center"/>
    </xf>
    <xf numFmtId="0" fontId="17" fillId="14" borderId="0" applyNumberFormat="0" applyBorder="0" applyAlignment="0" applyProtection="0">
      <alignment vertical="center"/>
    </xf>
    <xf numFmtId="0" fontId="6" fillId="20" borderId="0" applyNumberFormat="0" applyBorder="0" applyAlignment="0" applyProtection="0">
      <alignment vertical="center"/>
    </xf>
    <xf numFmtId="0" fontId="17" fillId="14" borderId="0" applyNumberFormat="0" applyBorder="0" applyAlignment="0" applyProtection="0">
      <alignment vertical="center"/>
    </xf>
    <xf numFmtId="0" fontId="6" fillId="20" borderId="0" applyNumberFormat="0" applyBorder="0" applyAlignment="0" applyProtection="0">
      <alignment vertical="center"/>
    </xf>
    <xf numFmtId="0" fontId="17" fillId="14"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26" fillId="4" borderId="12" applyNumberFormat="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5" fillId="13"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6" fillId="0" borderId="0">
      <alignment vertical="center"/>
    </xf>
    <xf numFmtId="0" fontId="9" fillId="0" borderId="0" applyNumberFormat="0" applyFill="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7" fillId="14" borderId="0" applyNumberFormat="0" applyBorder="0" applyAlignment="0" applyProtection="0">
      <alignment vertical="center"/>
    </xf>
    <xf numFmtId="0" fontId="6" fillId="5" borderId="0" applyNumberFormat="0" applyBorder="0" applyAlignment="0" applyProtection="0">
      <alignment vertical="center"/>
    </xf>
    <xf numFmtId="0" fontId="6" fillId="0" borderId="0">
      <alignment vertical="center"/>
    </xf>
    <xf numFmtId="0" fontId="1" fillId="0" borderId="0">
      <alignment vertical="center"/>
    </xf>
    <xf numFmtId="0" fontId="6" fillId="5"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182" fontId="0" fillId="0" borderId="0" applyFont="0" applyFill="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1" fillId="0" borderId="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182" fontId="0" fillId="0" borderId="0" applyFont="0" applyFill="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6" fillId="0" borderId="0">
      <alignment vertical="center"/>
    </xf>
    <xf numFmtId="0" fontId="6" fillId="5" borderId="0" applyNumberFormat="0" applyBorder="0" applyAlignment="0" applyProtection="0">
      <alignment vertical="center"/>
    </xf>
    <xf numFmtId="0" fontId="6" fillId="0" borderId="0">
      <alignment vertical="center"/>
    </xf>
    <xf numFmtId="0" fontId="6" fillId="20" borderId="0" applyNumberFormat="0" applyBorder="0" applyAlignment="0" applyProtection="0">
      <alignment vertical="center"/>
    </xf>
    <xf numFmtId="0" fontId="37" fillId="0" borderId="0">
      <alignment vertical="center"/>
    </xf>
    <xf numFmtId="0" fontId="6" fillId="5"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6" fillId="0" borderId="0">
      <alignment vertical="center"/>
    </xf>
    <xf numFmtId="0" fontId="6" fillId="5" borderId="0" applyNumberFormat="0" applyBorder="0" applyAlignment="0" applyProtection="0">
      <alignment vertical="center"/>
    </xf>
    <xf numFmtId="182" fontId="0" fillId="0" borderId="0" applyFont="0" applyFill="0" applyBorder="0" applyAlignment="0" applyProtection="0">
      <alignment vertical="center"/>
    </xf>
    <xf numFmtId="0" fontId="6" fillId="0" borderId="0">
      <alignment vertical="center"/>
    </xf>
    <xf numFmtId="0" fontId="6" fillId="20" borderId="0" applyNumberFormat="0" applyBorder="0" applyAlignment="0" applyProtection="0">
      <alignment vertical="center"/>
    </xf>
    <xf numFmtId="0" fontId="6" fillId="5" borderId="0" applyNumberFormat="0" applyBorder="0" applyAlignment="0" applyProtection="0">
      <alignment vertical="center"/>
    </xf>
    <xf numFmtId="0" fontId="17" fillId="14"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0" borderId="0">
      <alignment vertical="center"/>
    </xf>
    <xf numFmtId="0" fontId="6" fillId="20" borderId="0" applyNumberFormat="0" applyBorder="0" applyAlignment="0" applyProtection="0">
      <alignment vertical="center"/>
    </xf>
    <xf numFmtId="0" fontId="6" fillId="0" borderId="0">
      <alignment vertical="center"/>
    </xf>
    <xf numFmtId="0" fontId="6" fillId="20" borderId="0" applyNumberFormat="0" applyBorder="0" applyAlignment="0" applyProtection="0">
      <alignment vertical="center"/>
    </xf>
    <xf numFmtId="0" fontId="28" fillId="0" borderId="0" applyNumberFormat="0" applyFill="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0" borderId="0">
      <alignment vertical="center"/>
    </xf>
    <xf numFmtId="0" fontId="6" fillId="20" borderId="0" applyNumberFormat="0" applyBorder="0" applyAlignment="0" applyProtection="0">
      <alignment vertical="center"/>
    </xf>
    <xf numFmtId="0" fontId="18" fillId="5"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6" fillId="0" borderId="0">
      <alignment vertical="center"/>
    </xf>
    <xf numFmtId="182" fontId="0" fillId="0" borderId="0" applyFont="0" applyFill="0" applyBorder="0" applyAlignment="0" applyProtection="0">
      <alignment vertical="center"/>
    </xf>
    <xf numFmtId="0" fontId="6" fillId="20" borderId="0" applyNumberFormat="0" applyBorder="0" applyAlignment="0" applyProtection="0">
      <alignment vertical="center"/>
    </xf>
    <xf numFmtId="182" fontId="0" fillId="0" borderId="0" applyFont="0" applyFill="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6" fillId="20" borderId="0" applyNumberFormat="0" applyBorder="0" applyAlignment="0" applyProtection="0">
      <alignment vertical="center"/>
    </xf>
    <xf numFmtId="181" fontId="0" fillId="0" borderId="0" applyFont="0" applyFill="0" applyBorder="0" applyAlignment="0" applyProtection="0">
      <alignment vertical="center"/>
    </xf>
    <xf numFmtId="0" fontId="6" fillId="20" borderId="0" applyNumberFormat="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6"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6" fillId="20" borderId="0" applyNumberFormat="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182" fontId="0" fillId="0" borderId="0" applyFont="0" applyFill="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0" fontId="6" fillId="20" borderId="0" applyNumberFormat="0" applyBorder="0" applyAlignment="0" applyProtection="0">
      <alignment vertical="center"/>
    </xf>
    <xf numFmtId="0" fontId="18" fillId="4" borderId="0" applyNumberFormat="0" applyBorder="0" applyAlignment="0" applyProtection="0">
      <alignment vertical="center"/>
    </xf>
    <xf numFmtId="0" fontId="6" fillId="20" borderId="0" applyNumberFormat="0" applyBorder="0" applyAlignment="0" applyProtection="0">
      <alignment vertical="center"/>
    </xf>
    <xf numFmtId="182" fontId="0" fillId="0" borderId="0" applyFont="0" applyFill="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0" fontId="5" fillId="19" borderId="0" applyNumberFormat="0" applyBorder="0" applyAlignment="0" applyProtection="0">
      <alignment vertical="center"/>
    </xf>
    <xf numFmtId="0" fontId="18" fillId="4" borderId="0" applyNumberFormat="0" applyBorder="0" applyAlignment="0" applyProtection="0">
      <alignment vertical="center"/>
    </xf>
    <xf numFmtId="0" fontId="6" fillId="5" borderId="0" applyNumberFormat="0" applyBorder="0" applyAlignment="0" applyProtection="0">
      <alignment vertical="center"/>
    </xf>
    <xf numFmtId="0" fontId="5" fillId="19" borderId="0" applyNumberFormat="0" applyBorder="0" applyAlignment="0" applyProtection="0">
      <alignment vertical="center"/>
    </xf>
    <xf numFmtId="0" fontId="18" fillId="4" borderId="0" applyNumberFormat="0" applyBorder="0" applyAlignment="0" applyProtection="0">
      <alignment vertical="center"/>
    </xf>
    <xf numFmtId="0" fontId="6" fillId="5" borderId="0" applyNumberFormat="0" applyBorder="0" applyAlignment="0" applyProtection="0">
      <alignment vertical="center"/>
    </xf>
    <xf numFmtId="0" fontId="6" fillId="5" borderId="0" applyNumberFormat="0" applyBorder="0" applyAlignment="0" applyProtection="0">
      <alignment vertical="center"/>
    </xf>
    <xf numFmtId="0" fontId="1" fillId="0" borderId="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6" fillId="5" borderId="0" applyNumberFormat="0" applyBorder="0" applyAlignment="0" applyProtection="0">
      <alignment vertical="center"/>
    </xf>
    <xf numFmtId="0" fontId="5" fillId="12" borderId="0" applyNumberFormat="0" applyBorder="0" applyAlignment="0" applyProtection="0">
      <alignment vertical="center"/>
    </xf>
    <xf numFmtId="0" fontId="6" fillId="20" borderId="0" applyNumberFormat="0" applyBorder="0" applyAlignment="0" applyProtection="0">
      <alignment vertical="center"/>
    </xf>
    <xf numFmtId="182" fontId="0" fillId="0" borderId="0" applyFont="0" applyFill="0" applyBorder="0" applyAlignment="0" applyProtection="0">
      <alignment vertical="center"/>
    </xf>
    <xf numFmtId="0" fontId="6" fillId="6" borderId="0" applyNumberFormat="0" applyBorder="0" applyAlignment="0" applyProtection="0">
      <alignment vertical="center"/>
    </xf>
    <xf numFmtId="0" fontId="6" fillId="19" borderId="0" applyNumberFormat="0" applyBorder="0" applyAlignment="0" applyProtection="0">
      <alignment vertical="center"/>
    </xf>
    <xf numFmtId="0" fontId="6" fillId="5" borderId="0" applyNumberFormat="0" applyBorder="0" applyAlignment="0" applyProtection="0">
      <alignment vertical="center"/>
    </xf>
    <xf numFmtId="0" fontId="6" fillId="7" borderId="0" applyNumberFormat="0" applyBorder="0" applyAlignment="0" applyProtection="0">
      <alignment vertical="center"/>
    </xf>
    <xf numFmtId="0" fontId="6" fillId="4" borderId="0" applyNumberFormat="0" applyBorder="0" applyAlignment="0" applyProtection="0">
      <alignment vertical="center"/>
    </xf>
    <xf numFmtId="0" fontId="6" fillId="22" borderId="0" applyNumberFormat="0" applyBorder="0" applyAlignment="0" applyProtection="0">
      <alignment vertical="center"/>
    </xf>
    <xf numFmtId="0" fontId="18" fillId="5" borderId="0" applyNumberFormat="0" applyBorder="0" applyAlignment="0" applyProtection="0">
      <alignment vertical="center"/>
    </xf>
    <xf numFmtId="0" fontId="6" fillId="6" borderId="0" applyNumberFormat="0" applyBorder="0" applyAlignment="0" applyProtection="0">
      <alignment vertical="center"/>
    </xf>
    <xf numFmtId="0" fontId="6" fillId="20" borderId="0" applyNumberFormat="0" applyBorder="0" applyAlignment="0" applyProtection="0">
      <alignment vertical="center"/>
    </xf>
    <xf numFmtId="0" fontId="1" fillId="0" borderId="0">
      <alignment vertical="center"/>
    </xf>
    <xf numFmtId="0" fontId="1" fillId="0" borderId="0">
      <alignment vertical="center"/>
    </xf>
    <xf numFmtId="0" fontId="6" fillId="22"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8" fillId="13" borderId="0" applyNumberFormat="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7" fillId="14"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8" borderId="0" applyNumberFormat="0" applyBorder="0" applyAlignment="0" applyProtection="0">
      <alignment vertical="center"/>
    </xf>
    <xf numFmtId="0" fontId="9" fillId="0" borderId="0" applyNumberFormat="0" applyFill="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182" fontId="0" fillId="0" borderId="0" applyFont="0" applyFill="0" applyBorder="0" applyAlignment="0" applyProtection="0">
      <alignment vertical="center"/>
    </xf>
    <xf numFmtId="0" fontId="18" fillId="13" borderId="0" applyNumberFormat="0" applyBorder="0" applyAlignment="0" applyProtection="0">
      <alignment vertical="center"/>
    </xf>
    <xf numFmtId="0" fontId="6" fillId="0" borderId="0">
      <alignment vertical="center"/>
    </xf>
    <xf numFmtId="0" fontId="18" fillId="13" borderId="0" applyNumberFormat="0" applyBorder="0" applyAlignment="0" applyProtection="0">
      <alignment vertical="center"/>
    </xf>
    <xf numFmtId="191" fontId="44" fillId="0" borderId="0" applyFill="0" applyBorder="0" applyAlignment="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182" fontId="0" fillId="0" borderId="0" applyFont="0" applyFill="0" applyBorder="0" applyAlignment="0" applyProtection="0">
      <alignment vertical="center"/>
    </xf>
    <xf numFmtId="0" fontId="40" fillId="0" borderId="19" applyNumberFormat="0" applyFill="0" applyAlignment="0" applyProtection="0">
      <alignment vertical="center"/>
    </xf>
    <xf numFmtId="0" fontId="5" fillId="8" borderId="0" applyNumberFormat="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6" fillId="0" borderId="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182" fontId="0" fillId="0" borderId="0" applyFont="0" applyFill="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1" fillId="0" borderId="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0" fontId="5" fillId="8" borderId="0" applyNumberFormat="0" applyBorder="0" applyAlignment="0" applyProtection="0">
      <alignment vertical="center"/>
    </xf>
    <xf numFmtId="182" fontId="0" fillId="0" borderId="0" applyFont="0" applyFill="0" applyBorder="0" applyAlignment="0" applyProtection="0">
      <alignment vertical="center"/>
    </xf>
    <xf numFmtId="0" fontId="5" fillId="8" borderId="0" applyNumberFormat="0" applyBorder="0" applyAlignment="0" applyProtection="0">
      <alignment vertical="center"/>
    </xf>
    <xf numFmtId="0" fontId="1" fillId="0" borderId="0">
      <alignment vertical="center"/>
    </xf>
    <xf numFmtId="0" fontId="18" fillId="13" borderId="0" applyNumberFormat="0" applyBorder="0" applyAlignment="0" applyProtection="0">
      <alignment vertical="center"/>
    </xf>
    <xf numFmtId="0" fontId="1" fillId="0" borderId="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16" fillId="0" borderId="21" applyNumberFormat="0" applyFill="0" applyAlignment="0" applyProtection="0">
      <alignment vertical="center"/>
    </xf>
    <xf numFmtId="0" fontId="18" fillId="13" borderId="0" applyNumberFormat="0" applyBorder="0" applyAlignment="0" applyProtection="0">
      <alignment vertical="center"/>
    </xf>
    <xf numFmtId="0" fontId="16" fillId="0" borderId="21" applyNumberFormat="0" applyFill="0" applyAlignment="0" applyProtection="0">
      <alignment vertical="center"/>
    </xf>
    <xf numFmtId="0" fontId="18" fillId="13" borderId="0" applyNumberFormat="0" applyBorder="0" applyAlignment="0" applyProtection="0">
      <alignment vertical="center"/>
    </xf>
    <xf numFmtId="0" fontId="16" fillId="0" borderId="21" applyNumberFormat="0" applyFill="0" applyAlignment="0" applyProtection="0">
      <alignment vertical="center"/>
    </xf>
    <xf numFmtId="0" fontId="5" fillId="8"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5" fillId="11" borderId="0" applyNumberFormat="0" applyBorder="0" applyAlignment="0" applyProtection="0">
      <alignment vertical="center"/>
    </xf>
    <xf numFmtId="0" fontId="5" fillId="19" borderId="0" applyNumberFormat="0" applyBorder="0" applyAlignment="0" applyProtection="0">
      <alignment vertical="center"/>
    </xf>
    <xf numFmtId="0" fontId="15" fillId="11"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5" fillId="11"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0" fontId="5" fillId="13" borderId="0" applyNumberFormat="0" applyBorder="0" applyAlignment="0" applyProtection="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193" fontId="43" fillId="0" borderId="0">
      <alignment vertical="center"/>
    </xf>
    <xf numFmtId="0" fontId="1" fillId="0" borderId="0">
      <alignment vertical="center"/>
    </xf>
    <xf numFmtId="0" fontId="18" fillId="19" borderId="0" applyNumberFormat="0" applyBorder="0" applyAlignment="0" applyProtection="0">
      <alignment vertical="center"/>
    </xf>
    <xf numFmtId="0" fontId="18" fillId="22"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0" fontId="5" fillId="7"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7" borderId="0" applyNumberFormat="0" applyBorder="0" applyAlignment="0" applyProtection="0">
      <alignment vertical="center"/>
    </xf>
    <xf numFmtId="0" fontId="18" fillId="19" borderId="0" applyNumberFormat="0" applyBorder="0" applyAlignment="0" applyProtection="0">
      <alignment vertical="center"/>
    </xf>
    <xf numFmtId="0" fontId="5" fillId="7"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5" fillId="7"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182" fontId="0" fillId="0" borderId="0" applyFont="0" applyFill="0" applyBorder="0" applyAlignment="0" applyProtection="0">
      <alignment vertical="center"/>
    </xf>
    <xf numFmtId="0" fontId="18"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5" fillId="19" borderId="0" applyNumberFormat="0" applyBorder="0" applyAlignment="0" applyProtection="0">
      <alignment vertical="center"/>
    </xf>
    <xf numFmtId="0" fontId="5" fillId="12" borderId="0" applyNumberFormat="0" applyBorder="0" applyAlignment="0" applyProtection="0">
      <alignment vertical="center"/>
    </xf>
    <xf numFmtId="0" fontId="1" fillId="0" borderId="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8" fillId="13"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10" fillId="9" borderId="14" applyNumberFormat="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0" fontId="5" fillId="19" borderId="0" applyNumberFormat="0" applyBorder="0" applyAlignment="0" applyProtection="0">
      <alignment vertical="center"/>
    </xf>
    <xf numFmtId="182" fontId="0" fillId="0" borderId="0" applyFont="0" applyFill="0" applyBorder="0" applyAlignment="0" applyProtection="0">
      <alignment vertical="center"/>
    </xf>
    <xf numFmtId="0" fontId="5"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8" fillId="19" borderId="0" applyNumberFormat="0" applyBorder="0" applyAlignment="0" applyProtection="0">
      <alignment vertical="center"/>
    </xf>
    <xf numFmtId="0" fontId="16" fillId="0" borderId="21" applyNumberFormat="0" applyFill="0" applyAlignment="0" applyProtection="0">
      <alignment vertical="center"/>
    </xf>
    <xf numFmtId="0" fontId="18" fillId="19" borderId="0" applyNumberFormat="0" applyBorder="0" applyAlignment="0" applyProtection="0">
      <alignment vertical="center"/>
    </xf>
    <xf numFmtId="0" fontId="5" fillId="19" borderId="0" applyNumberFormat="0" applyBorder="0" applyAlignment="0" applyProtection="0">
      <alignment vertical="center"/>
    </xf>
    <xf numFmtId="0" fontId="18" fillId="19"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18" fillId="22"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18" fillId="22"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18" fillId="22" borderId="0" applyNumberFormat="0" applyBorder="0" applyAlignment="0" applyProtection="0">
      <alignment vertical="center"/>
    </xf>
    <xf numFmtId="0" fontId="1" fillId="0" borderId="0">
      <alignment vertical="center"/>
    </xf>
    <xf numFmtId="0" fontId="18" fillId="22" borderId="0" applyNumberFormat="0" applyBorder="0" applyAlignment="0" applyProtection="0">
      <alignment vertical="center"/>
    </xf>
    <xf numFmtId="0" fontId="5" fillId="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1"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11" fillId="0" borderId="15" applyNumberFormat="0" applyFill="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5" fillId="7" borderId="0" applyNumberFormat="0" applyBorder="0" applyAlignment="0" applyProtection="0">
      <alignment vertical="center"/>
    </xf>
    <xf numFmtId="0" fontId="6" fillId="0" borderId="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0" fontId="5" fillId="7" borderId="0" applyNumberFormat="0" applyBorder="0" applyAlignment="0" applyProtection="0">
      <alignment vertical="center"/>
    </xf>
    <xf numFmtId="182" fontId="0" fillId="0" borderId="0" applyFont="0" applyFill="0" applyBorder="0" applyAlignment="0" applyProtection="0">
      <alignment vertical="center"/>
    </xf>
    <xf numFmtId="0" fontId="5" fillId="7"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18" fillId="22" borderId="0" applyNumberFormat="0" applyBorder="0" applyAlignment="0" applyProtection="0">
      <alignment vertical="center"/>
    </xf>
    <xf numFmtId="0" fontId="5" fillId="7" borderId="0" applyNumberFormat="0" applyBorder="0" applyAlignment="0" applyProtection="0">
      <alignment vertical="center"/>
    </xf>
    <xf numFmtId="0" fontId="18" fillId="2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18" fillId="4" borderId="0" applyNumberFormat="0" applyBorder="0" applyAlignment="0" applyProtection="0">
      <alignment vertical="center"/>
    </xf>
    <xf numFmtId="0" fontId="5" fillId="24" borderId="0" applyNumberFormat="0" applyBorder="0" applyAlignment="0" applyProtection="0">
      <alignment vertical="center"/>
    </xf>
    <xf numFmtId="0" fontId="18" fillId="4" borderId="0" applyNumberFormat="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18" fillId="5" borderId="0" applyNumberFormat="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5" fillId="12"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5" fillId="12" borderId="0" applyNumberFormat="0" applyBorder="0" applyAlignment="0" applyProtection="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0" fillId="9" borderId="14" applyNumberFormat="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0" fillId="9" borderId="14" applyNumberFormat="0" applyAlignment="0" applyProtection="0">
      <alignment vertical="center"/>
    </xf>
    <xf numFmtId="0" fontId="9" fillId="0" borderId="0" applyNumberFormat="0" applyFill="0" applyBorder="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5" fillId="12" borderId="0" applyNumberFormat="0" applyBorder="0" applyAlignment="0" applyProtection="0">
      <alignment vertical="center"/>
    </xf>
    <xf numFmtId="0" fontId="1" fillId="0" borderId="0">
      <alignment vertical="center"/>
    </xf>
    <xf numFmtId="0" fontId="5" fillId="12" borderId="0" applyNumberFormat="0" applyBorder="0" applyAlignment="0" applyProtection="0">
      <alignment vertical="center"/>
    </xf>
    <xf numFmtId="0" fontId="7" fillId="0" borderId="0">
      <alignment vertical="center"/>
    </xf>
    <xf numFmtId="0" fontId="7" fillId="0" borderId="0">
      <alignment vertical="center"/>
    </xf>
    <xf numFmtId="0" fontId="5" fillId="12" borderId="0" applyNumberFormat="0" applyBorder="0" applyAlignment="0" applyProtection="0">
      <alignment vertical="center"/>
    </xf>
    <xf numFmtId="0" fontId="20" fillId="9" borderId="14" applyNumberFormat="0" applyAlignment="0" applyProtection="0">
      <alignment vertical="center"/>
    </xf>
    <xf numFmtId="0" fontId="7" fillId="0" borderId="0">
      <alignment vertical="center"/>
    </xf>
    <xf numFmtId="0" fontId="7" fillId="0" borderId="0">
      <alignment vertical="center"/>
    </xf>
    <xf numFmtId="0" fontId="5" fillId="12" borderId="0" applyNumberFormat="0" applyBorder="0" applyAlignment="0" applyProtection="0">
      <alignment vertical="center"/>
    </xf>
    <xf numFmtId="0" fontId="15" fillId="11" borderId="0" applyNumberFormat="0" applyBorder="0" applyAlignment="0" applyProtection="0">
      <alignment vertical="center"/>
    </xf>
    <xf numFmtId="0" fontId="20" fillId="9" borderId="14" applyNumberFormat="0" applyAlignment="0" applyProtection="0">
      <alignment vertical="center"/>
    </xf>
    <xf numFmtId="0" fontId="7" fillId="0" borderId="0">
      <alignment vertical="center"/>
    </xf>
    <xf numFmtId="0" fontId="1" fillId="0" borderId="0">
      <alignment vertical="center"/>
    </xf>
    <xf numFmtId="0" fontId="5" fillId="12" borderId="0" applyNumberFormat="0" applyBorder="0" applyAlignment="0" applyProtection="0">
      <alignment vertical="center"/>
    </xf>
    <xf numFmtId="0" fontId="26" fillId="2" borderId="12" applyNumberFormat="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20" fillId="9" borderId="14" applyNumberFormat="0" applyAlignment="0" applyProtection="0">
      <alignment vertical="center"/>
    </xf>
    <xf numFmtId="0" fontId="5" fillId="12" borderId="0" applyNumberFormat="0" applyBorder="0" applyAlignment="0" applyProtection="0">
      <alignment vertical="center"/>
    </xf>
    <xf numFmtId="0" fontId="20" fillId="9" borderId="14" applyNumberFormat="0" applyAlignment="0" applyProtection="0">
      <alignment vertical="center"/>
    </xf>
    <xf numFmtId="0" fontId="5" fillId="12" borderId="0" applyNumberFormat="0" applyBorder="0" applyAlignment="0" applyProtection="0">
      <alignment vertical="center"/>
    </xf>
    <xf numFmtId="0" fontId="20" fillId="9" borderId="14" applyNumberFormat="0" applyAlignment="0" applyProtection="0">
      <alignment vertical="center"/>
    </xf>
    <xf numFmtId="0" fontId="5" fillId="12" borderId="0" applyNumberFormat="0" applyBorder="0" applyAlignment="0" applyProtection="0">
      <alignment vertical="center"/>
    </xf>
    <xf numFmtId="0" fontId="18" fillId="4" borderId="0" applyNumberFormat="0" applyBorder="0" applyAlignment="0" applyProtection="0">
      <alignment vertical="center"/>
    </xf>
    <xf numFmtId="0" fontId="42" fillId="0" borderId="0" applyNumberFormat="0" applyFill="0" applyBorder="0" applyAlignment="0" applyProtection="0">
      <alignment vertical="top"/>
      <protection locked="0"/>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20" fillId="9" borderId="14" applyNumberFormat="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18" fillId="4" borderId="0" applyNumberFormat="0" applyBorder="0" applyAlignment="0" applyProtection="0">
      <alignment vertical="center"/>
    </xf>
    <xf numFmtId="0" fontId="5" fillId="12" borderId="0" applyNumberFormat="0" applyBorder="0" applyAlignment="0" applyProtection="0">
      <alignment vertical="center"/>
    </xf>
    <xf numFmtId="0" fontId="18" fillId="4"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22"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22" fillId="0" borderId="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182" fontId="0" fillId="0" borderId="0" applyFont="0" applyFill="0" applyBorder="0" applyAlignment="0" applyProtection="0">
      <alignment vertical="center"/>
    </xf>
    <xf numFmtId="0" fontId="1" fillId="0" borderId="0">
      <alignment vertical="center"/>
    </xf>
    <xf numFmtId="2" fontId="2" fillId="0" borderId="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182" fontId="0" fillId="0" borderId="0" applyFont="0" applyFill="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4" fillId="0" borderId="0" applyNumberFormat="0" applyFill="0" applyBorder="0" applyAlignment="0" applyProtection="0">
      <alignment vertical="center"/>
    </xf>
    <xf numFmtId="0" fontId="18" fillId="13" borderId="0" applyNumberFormat="0" applyBorder="0" applyAlignment="0" applyProtection="0">
      <alignment vertical="center"/>
    </xf>
    <xf numFmtId="0" fontId="14" fillId="0" borderId="0" applyNumberFormat="0" applyFill="0" applyBorder="0" applyAlignment="0" applyProtection="0">
      <alignment vertical="center"/>
    </xf>
    <xf numFmtId="0" fontId="18" fillId="13" borderId="0" applyNumberFormat="0" applyBorder="0" applyAlignment="0" applyProtection="0">
      <alignment vertical="center"/>
    </xf>
    <xf numFmtId="0" fontId="14" fillId="0" borderId="0" applyNumberFormat="0" applyFill="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11" fillId="0" borderId="15" applyNumberFormat="0" applyFill="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182" fontId="0" fillId="0" borderId="0" applyFont="0" applyFill="0" applyBorder="0" applyAlignment="0" applyProtection="0">
      <alignment vertical="center"/>
    </xf>
    <xf numFmtId="0" fontId="5" fillId="2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1" fillId="0" borderId="15" applyNumberFormat="0" applyFill="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5" fillId="23"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9" fillId="0" borderId="17" applyNumberFormat="0" applyFill="0" applyAlignment="0" applyProtection="0">
      <alignment vertical="center"/>
    </xf>
    <xf numFmtId="0" fontId="18" fillId="5" borderId="0" applyNumberFormat="0" applyBorder="0" applyAlignment="0" applyProtection="0">
      <alignment vertical="center"/>
    </xf>
    <xf numFmtId="0" fontId="14" fillId="0" borderId="0" applyNumberFormat="0" applyFill="0" applyBorder="0" applyAlignment="0" applyProtection="0">
      <alignment vertical="center"/>
    </xf>
    <xf numFmtId="0" fontId="18" fillId="5" borderId="0" applyNumberFormat="0" applyBorder="0" applyAlignment="0" applyProtection="0">
      <alignment vertical="center"/>
    </xf>
    <xf numFmtId="0" fontId="14" fillId="0" borderId="0" applyNumberFormat="0" applyFill="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10" fillId="9" borderId="14" applyNumberFormat="0" applyAlignment="0" applyProtection="0">
      <alignment vertical="center"/>
    </xf>
    <xf numFmtId="0" fontId="5" fillId="23"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10" fillId="9" borderId="14" applyNumberFormat="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14" fillId="0" borderId="0" applyNumberFormat="0" applyFill="0" applyBorder="0" applyAlignment="0" applyProtection="0">
      <alignment vertical="center"/>
    </xf>
    <xf numFmtId="0" fontId="5" fillId="23" borderId="0" applyNumberFormat="0" applyBorder="0" applyAlignment="0" applyProtection="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0" fontId="10" fillId="9" borderId="14" applyNumberFormat="0" applyAlignment="0" applyProtection="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5" fillId="23" borderId="0" applyNumberFormat="0" applyBorder="0" applyAlignment="0" applyProtection="0">
      <alignment vertical="center"/>
    </xf>
    <xf numFmtId="0" fontId="46" fillId="0" borderId="24" applyNumberFormat="0" applyAlignment="0" applyProtection="0">
      <alignment horizontal="lef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5" fillId="23" borderId="0" applyNumberFormat="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8" fillId="5" borderId="0" applyNumberFormat="0" applyBorder="0" applyAlignment="0" applyProtection="0">
      <alignment vertical="center"/>
    </xf>
    <xf numFmtId="0" fontId="1" fillId="0" borderId="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8" fillId="5" borderId="0" applyNumberFormat="0" applyBorder="0" applyAlignment="0" applyProtection="0">
      <alignment vertical="center"/>
    </xf>
    <xf numFmtId="0" fontId="1" fillId="0" borderId="0">
      <alignment vertical="center"/>
    </xf>
    <xf numFmtId="0" fontId="5" fillId="23" borderId="0" applyNumberFormat="0" applyBorder="0" applyAlignment="0" applyProtection="0">
      <alignment vertical="center"/>
    </xf>
    <xf numFmtId="0" fontId="5" fillId="8" borderId="0" applyNumberFormat="0" applyBorder="0" applyAlignment="0" applyProtection="0">
      <alignment vertical="center"/>
    </xf>
    <xf numFmtId="0" fontId="5" fillId="6" borderId="0" applyNumberFormat="0" applyBorder="0" applyAlignment="0" applyProtection="0">
      <alignment vertical="center"/>
    </xf>
    <xf numFmtId="0" fontId="5" fillId="19" borderId="0" applyNumberFormat="0" applyBorder="0" applyAlignment="0" applyProtection="0">
      <alignment vertical="center"/>
    </xf>
    <xf numFmtId="0" fontId="1" fillId="0" borderId="0">
      <alignment vertical="center"/>
    </xf>
    <xf numFmtId="0" fontId="5" fillId="5" borderId="0" applyNumberFormat="0" applyBorder="0" applyAlignment="0" applyProtection="0">
      <alignment vertical="center"/>
    </xf>
    <xf numFmtId="0" fontId="5" fillId="7" borderId="0" applyNumberFormat="0" applyBorder="0" applyAlignment="0" applyProtection="0">
      <alignment vertical="center"/>
    </xf>
    <xf numFmtId="0" fontId="5" fillId="4" borderId="0" applyNumberFormat="0" applyBorder="0" applyAlignment="0" applyProtection="0">
      <alignment vertical="center"/>
    </xf>
    <xf numFmtId="0" fontId="5" fillId="12" borderId="0" applyNumberFormat="0" applyBorder="0" applyAlignment="0" applyProtection="0">
      <alignment vertical="center"/>
    </xf>
    <xf numFmtId="0" fontId="5" fillId="13" borderId="0" applyNumberFormat="0" applyBorder="0" applyAlignment="0" applyProtection="0">
      <alignment vertical="center"/>
    </xf>
    <xf numFmtId="0" fontId="32" fillId="22" borderId="0" applyNumberFormat="0" applyBorder="0" applyAlignment="0" applyProtection="0">
      <alignment vertical="center"/>
    </xf>
    <xf numFmtId="0" fontId="5" fillId="23" borderId="0" applyNumberFormat="0" applyBorder="0" applyAlignment="0" applyProtection="0">
      <alignment vertical="center"/>
    </xf>
    <xf numFmtId="191" fontId="44" fillId="0" borderId="0" applyFill="0" applyBorder="0" applyAlignment="0">
      <alignment vertical="center"/>
    </xf>
    <xf numFmtId="0" fontId="6" fillId="0" borderId="0">
      <alignment vertical="center"/>
    </xf>
    <xf numFmtId="41" fontId="0" fillId="0" borderId="0" applyFont="0" applyFill="0" applyBorder="0" applyAlignment="0" applyProtection="0">
      <alignment vertical="center"/>
    </xf>
    <xf numFmtId="193" fontId="43" fillId="0" borderId="0">
      <alignment vertical="center"/>
    </xf>
    <xf numFmtId="0" fontId="1" fillId="0" borderId="0">
      <alignment vertical="center"/>
    </xf>
    <xf numFmtId="184" fontId="0" fillId="0" borderId="0" applyFont="0" applyFill="0" applyBorder="0" applyAlignment="0" applyProtection="0">
      <alignment vertical="center"/>
    </xf>
    <xf numFmtId="187" fontId="0" fillId="0" borderId="0" applyFont="0" applyFill="0" applyBorder="0" applyAlignment="0" applyProtection="0">
      <alignment vertical="center"/>
    </xf>
    <xf numFmtId="187" fontId="0" fillId="0" borderId="0" applyFont="0" applyFill="0" applyBorder="0" applyAlignment="0" applyProtection="0">
      <alignment vertical="center"/>
    </xf>
    <xf numFmtId="0" fontId="26" fillId="2" borderId="12" applyNumberFormat="0" applyAlignment="0" applyProtection="0">
      <alignment vertical="center"/>
    </xf>
    <xf numFmtId="176" fontId="43" fillId="0" borderId="0">
      <alignment vertical="center"/>
    </xf>
    <xf numFmtId="0" fontId="26" fillId="4" borderId="12" applyNumberFormat="0" applyAlignment="0" applyProtection="0">
      <alignment vertical="center"/>
    </xf>
    <xf numFmtId="0" fontId="2" fillId="0" borderId="0" applyProtection="0">
      <alignment vertical="center"/>
    </xf>
    <xf numFmtId="0" fontId="2" fillId="0" borderId="0" applyProtection="0">
      <alignment vertical="center"/>
    </xf>
    <xf numFmtId="182" fontId="0" fillId="0" borderId="0" applyFont="0" applyFill="0" applyBorder="0" applyAlignment="0" applyProtection="0">
      <alignment vertical="center"/>
    </xf>
    <xf numFmtId="190" fontId="43" fillId="0" borderId="0">
      <alignment vertical="center"/>
    </xf>
    <xf numFmtId="190" fontId="43"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2" fontId="2" fillId="0" borderId="0" applyProtection="0">
      <alignment vertical="center"/>
    </xf>
    <xf numFmtId="0" fontId="46" fillId="0" borderId="24" applyNumberFormat="0" applyAlignment="0" applyProtection="0">
      <alignment horizontal="left" vertical="center"/>
    </xf>
    <xf numFmtId="0" fontId="18" fillId="13" borderId="0" applyNumberFormat="0" applyBorder="0" applyAlignment="0" applyProtection="0">
      <alignment vertical="center"/>
    </xf>
    <xf numFmtId="0" fontId="9" fillId="0" borderId="0" applyNumberFormat="0" applyFill="0" applyBorder="0" applyAlignment="0" applyProtection="0">
      <alignment vertical="center"/>
    </xf>
    <xf numFmtId="0" fontId="46" fillId="0" borderId="25">
      <alignment horizontal="left" vertical="center"/>
    </xf>
    <xf numFmtId="0" fontId="46" fillId="0" borderId="25">
      <alignment horizontal="left" vertical="center"/>
    </xf>
    <xf numFmtId="0" fontId="45" fillId="0" borderId="0" applyProtection="0">
      <alignment vertical="center"/>
    </xf>
    <xf numFmtId="0" fontId="46" fillId="0" borderId="0" applyProtection="0">
      <alignment vertical="center"/>
    </xf>
    <xf numFmtId="0" fontId="46" fillId="0" borderId="0" applyProtection="0">
      <alignment vertical="center"/>
    </xf>
    <xf numFmtId="0" fontId="47" fillId="0" borderId="0">
      <alignment vertical="center"/>
    </xf>
    <xf numFmtId="0" fontId="1" fillId="0" borderId="0">
      <alignment vertical="center"/>
    </xf>
    <xf numFmtId="0" fontId="2" fillId="0" borderId="26" applyProtection="0">
      <alignment vertical="center"/>
    </xf>
    <xf numFmtId="0" fontId="21" fillId="0" borderId="1">
      <alignment horizontal="distributed" vertical="center" wrapText="1"/>
    </xf>
    <xf numFmtId="0" fontId="34" fillId="0" borderId="22" applyNumberFormat="0" applyFill="0" applyAlignment="0" applyProtection="0">
      <alignment vertical="center"/>
    </xf>
    <xf numFmtId="0" fontId="2" fillId="0" borderId="26" applyProtection="0">
      <alignment vertical="center"/>
    </xf>
    <xf numFmtId="0" fontId="20" fillId="9" borderId="14" applyNumberFormat="0" applyAlignment="0" applyProtection="0">
      <alignment vertical="center"/>
    </xf>
    <xf numFmtId="0" fontId="1" fillId="0" borderId="0">
      <alignment vertical="center"/>
    </xf>
    <xf numFmtId="0" fontId="6"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5" fillId="11" borderId="0" applyNumberFormat="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188" fontId="21" fillId="0" borderId="1">
      <alignment vertical="center"/>
      <protection locked="0"/>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9" fillId="0" borderId="17"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6" fillId="0" borderId="0">
      <alignment vertical="center"/>
    </xf>
    <xf numFmtId="43"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8" fillId="13" borderId="0" applyNumberFormat="0" applyBorder="0" applyAlignment="0" applyProtection="0">
      <alignment vertical="center"/>
    </xf>
    <xf numFmtId="0" fontId="1" fillId="0" borderId="0">
      <alignment vertical="center"/>
    </xf>
    <xf numFmtId="0" fontId="2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24" fillId="0" borderId="19"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24" fillId="0" borderId="19" applyNumberFormat="0" applyFill="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6" fillId="0" borderId="21" applyNumberFormat="0" applyFill="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1" fillId="0" borderId="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9" fontId="0" fillId="0" borderId="0" applyFont="0" applyFill="0" applyBorder="0" applyAlignment="0" applyProtection="0">
      <alignment vertical="center"/>
    </xf>
    <xf numFmtId="0" fontId="23" fillId="0" borderId="0">
      <alignment horizontal="centerContinuous"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26" fillId="2" borderId="12" applyNumberFormat="0" applyAlignment="0" applyProtection="0">
      <alignment vertical="center"/>
    </xf>
    <xf numFmtId="0" fontId="8" fillId="0" borderId="13" applyNumberFormat="0" applyFill="0" applyAlignment="0" applyProtection="0">
      <alignment vertical="center"/>
    </xf>
    <xf numFmtId="0" fontId="11" fillId="0" borderId="15" applyNumberFormat="0" applyFill="0" applyAlignment="0" applyProtection="0">
      <alignment vertical="center"/>
    </xf>
    <xf numFmtId="0" fontId="11" fillId="0" borderId="15" applyNumberFormat="0" applyFill="0" applyAlignment="0" applyProtection="0">
      <alignment vertical="center"/>
    </xf>
    <xf numFmtId="0" fontId="26" fillId="2" borderId="12" applyNumberFormat="0" applyAlignment="0" applyProtection="0">
      <alignment vertical="center"/>
    </xf>
    <xf numFmtId="0" fontId="11" fillId="0" borderId="15" applyNumberFormat="0" applyFill="0" applyAlignment="0" applyProtection="0">
      <alignment vertical="center"/>
    </xf>
    <xf numFmtId="0" fontId="26" fillId="2" borderId="12" applyNumberFormat="0" applyAlignment="0" applyProtection="0">
      <alignment vertical="center"/>
    </xf>
    <xf numFmtId="0" fontId="1" fillId="0" borderId="0">
      <alignment vertical="center"/>
    </xf>
    <xf numFmtId="0" fontId="8" fillId="0" borderId="13" applyNumberFormat="0" applyFill="0" applyAlignment="0" applyProtection="0">
      <alignment vertical="center"/>
    </xf>
    <xf numFmtId="0" fontId="11" fillId="0" borderId="15" applyNumberFormat="0" applyFill="0" applyAlignment="0" applyProtection="0">
      <alignment vertical="center"/>
    </xf>
    <xf numFmtId="0" fontId="1" fillId="0" borderId="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26" fillId="4" borderId="12" applyNumberFormat="0" applyAlignment="0" applyProtection="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48" fillId="14" borderId="0" applyNumberFormat="0" applyBorder="0" applyAlignment="0" applyProtection="0">
      <alignment vertical="center"/>
    </xf>
    <xf numFmtId="0" fontId="8" fillId="0" borderId="13" applyNumberFormat="0" applyFill="0" applyAlignment="0" applyProtection="0">
      <alignment vertical="center"/>
    </xf>
    <xf numFmtId="0" fontId="1" fillId="0" borderId="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1" fillId="0" borderId="0">
      <alignment vertical="center"/>
    </xf>
    <xf numFmtId="0" fontId="8" fillId="0" borderId="13" applyNumberFormat="0" applyFill="0" applyAlignment="0" applyProtection="0">
      <alignment vertical="center"/>
    </xf>
    <xf numFmtId="0" fontId="8" fillId="0" borderId="13" applyNumberFormat="0" applyFill="0" applyAlignment="0" applyProtection="0">
      <alignment vertical="center"/>
    </xf>
    <xf numFmtId="0" fontId="1" fillId="0" borderId="0">
      <alignment vertical="center"/>
    </xf>
    <xf numFmtId="0" fontId="1" fillId="0" borderId="0">
      <alignment vertical="center"/>
    </xf>
    <xf numFmtId="0" fontId="11" fillId="0" borderId="15" applyNumberFormat="0" applyFill="0" applyAlignment="0" applyProtection="0">
      <alignment vertical="center"/>
    </xf>
    <xf numFmtId="0" fontId="11" fillId="0" borderId="15" applyNumberFormat="0" applyFill="0" applyAlignment="0" applyProtection="0">
      <alignment vertical="center"/>
    </xf>
    <xf numFmtId="0" fontId="11" fillId="0" borderId="15" applyNumberFormat="0" applyFill="0" applyAlignment="0" applyProtection="0">
      <alignment vertical="center"/>
    </xf>
    <xf numFmtId="0" fontId="49" fillId="0" borderId="0" applyNumberFormat="0" applyFill="0" applyBorder="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15" fillId="11" borderId="0" applyNumberFormat="0" applyBorder="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40" fillId="0" borderId="19" applyNumberFormat="0" applyFill="0" applyAlignment="0" applyProtection="0">
      <alignment vertical="center"/>
    </xf>
    <xf numFmtId="182" fontId="0" fillId="0" borderId="0" applyFont="0" applyFill="0" applyBorder="0" applyAlignment="0" applyProtection="0">
      <alignment vertical="center"/>
    </xf>
    <xf numFmtId="0" fontId="40" fillId="0" borderId="19" applyNumberFormat="0" applyFill="0" applyAlignment="0" applyProtection="0">
      <alignment vertical="center"/>
    </xf>
    <xf numFmtId="182" fontId="0" fillId="0" borderId="0" applyFont="0" applyFill="0" applyBorder="0" applyAlignment="0" applyProtection="0">
      <alignment vertical="center"/>
    </xf>
    <xf numFmtId="0" fontId="40" fillId="0" borderId="19" applyNumberFormat="0" applyFill="0" applyAlignment="0" applyProtection="0">
      <alignment vertical="center"/>
    </xf>
    <xf numFmtId="182" fontId="0" fillId="0" borderId="0" applyFont="0" applyFill="0" applyBorder="0" applyAlignment="0" applyProtection="0">
      <alignment vertical="center"/>
    </xf>
    <xf numFmtId="0" fontId="1" fillId="0" borderId="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1" fillId="0" borderId="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1" fillId="0" borderId="0">
      <alignment vertical="center"/>
    </xf>
    <xf numFmtId="0" fontId="24" fillId="0" borderId="19" applyNumberFormat="0" applyFill="0" applyAlignment="0" applyProtection="0">
      <alignment vertical="center"/>
    </xf>
    <xf numFmtId="0" fontId="24" fillId="0" borderId="19" applyNumberFormat="0" applyFill="0" applyAlignment="0" applyProtection="0">
      <alignment vertical="center"/>
    </xf>
    <xf numFmtId="0" fontId="1" fillId="0" borderId="0">
      <alignment vertical="center"/>
    </xf>
    <xf numFmtId="0" fontId="40" fillId="0" borderId="19" applyNumberFormat="0" applyFill="0" applyAlignment="0" applyProtection="0">
      <alignment vertical="center"/>
    </xf>
    <xf numFmtId="0" fontId="40" fillId="0" borderId="19" applyNumberFormat="0" applyFill="0" applyAlignment="0" applyProtection="0">
      <alignment vertical="center"/>
    </xf>
    <xf numFmtId="0" fontId="40" fillId="0" borderId="19" applyNumberFormat="0" applyFill="0" applyAlignment="0" applyProtection="0">
      <alignment vertical="center"/>
    </xf>
    <xf numFmtId="179" fontId="0" fillId="0" borderId="0" applyFont="0" applyFill="0" applyBorder="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7" fillId="14" borderId="0" applyNumberFormat="0" applyBorder="0" applyAlignment="0" applyProtection="0">
      <alignment vertical="center"/>
    </xf>
    <xf numFmtId="0" fontId="16" fillId="0" borderId="21" applyNumberFormat="0" applyFill="0" applyAlignment="0" applyProtection="0">
      <alignment vertical="center"/>
    </xf>
    <xf numFmtId="0" fontId="31" fillId="0" borderId="0" applyNumberFormat="0" applyFill="0" applyBorder="0" applyAlignment="0" applyProtection="0">
      <alignment vertical="top"/>
      <protection locked="0"/>
    </xf>
    <xf numFmtId="0" fontId="17" fillId="14" borderId="0" applyNumberFormat="0" applyBorder="0" applyAlignment="0" applyProtection="0">
      <alignment vertical="center"/>
    </xf>
    <xf numFmtId="0" fontId="7" fillId="0" borderId="0">
      <alignment vertical="center"/>
    </xf>
    <xf numFmtId="0" fontId="7" fillId="0" borderId="0">
      <alignment vertical="center"/>
    </xf>
    <xf numFmtId="0" fontId="16" fillId="0" borderId="21" applyNumberFormat="0" applyFill="0" applyAlignment="0" applyProtection="0">
      <alignment vertical="center"/>
    </xf>
    <xf numFmtId="0" fontId="31" fillId="0" borderId="0" applyNumberFormat="0" applyFill="0" applyBorder="0" applyAlignment="0" applyProtection="0">
      <alignment vertical="top"/>
      <protection locked="0"/>
    </xf>
    <xf numFmtId="0" fontId="17" fillId="14" borderId="0" applyNumberFormat="0" applyBorder="0" applyAlignment="0" applyProtection="0">
      <alignment vertical="center"/>
    </xf>
    <xf numFmtId="0" fontId="7" fillId="0" borderId="0">
      <alignment vertical="center"/>
    </xf>
    <xf numFmtId="0" fontId="7" fillId="0" borderId="0">
      <alignment vertical="center"/>
    </xf>
    <xf numFmtId="0" fontId="16" fillId="0" borderId="21" applyNumberFormat="0" applyFill="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16" fillId="0" borderId="21" applyNumberFormat="0" applyFill="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17" fillId="14" borderId="0" applyNumberFormat="0" applyBorder="0" applyAlignment="0" applyProtection="0">
      <alignment vertical="center"/>
    </xf>
    <xf numFmtId="0" fontId="34" fillId="0" borderId="22"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0" fontId="16" fillId="0" borderId="21" applyNumberFormat="0" applyFill="0" applyAlignment="0" applyProtection="0">
      <alignment vertical="center"/>
    </xf>
    <xf numFmtId="195" fontId="0" fillId="0" borderId="0" applyFont="0" applyFill="0" applyBorder="0" applyAlignment="0" applyProtection="0">
      <alignment vertical="center"/>
    </xf>
    <xf numFmtId="0" fontId="16" fillId="0" borderId="21" applyNumberFormat="0" applyFill="0" applyAlignment="0" applyProtection="0">
      <alignment vertical="center"/>
    </xf>
    <xf numFmtId="0" fontId="1" fillId="0" borderId="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34" fillId="0" borderId="22" applyNumberFormat="0" applyFill="0" applyAlignment="0" applyProtection="0">
      <alignment vertical="center"/>
    </xf>
    <xf numFmtId="0" fontId="39" fillId="0" borderId="27" applyNumberFormat="0" applyFill="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14" borderId="0" applyNumberFormat="0" applyBorder="0" applyAlignment="0" applyProtection="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 fillId="0" borderId="0">
      <alignment vertical="center"/>
    </xf>
    <xf numFmtId="0" fontId="16"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1" fillId="0" borderId="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3" fillId="0" borderId="16" applyNumberFormat="0" applyFill="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42" fillId="0" borderId="0" applyNumberFormat="0" applyFill="0" applyBorder="0" applyAlignment="0" applyProtection="0">
      <alignment vertical="top"/>
      <protection locked="0"/>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21" fillId="0" borderId="1">
      <alignment horizontal="distributed" vertical="center" wrapText="1"/>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4" fillId="0" borderId="0" applyNumberFormat="0" applyFill="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15" fillId="11"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5" fillId="2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0" fontId="19" fillId="0" borderId="17" applyNumberFormat="0" applyFill="0" applyAlignment="0" applyProtection="0">
      <alignment vertical="center"/>
    </xf>
    <xf numFmtId="182" fontId="0" fillId="0" borderId="0" applyFont="0" applyFill="0" applyBorder="0" applyAlignment="0" applyProtection="0">
      <alignment vertical="center"/>
    </xf>
    <xf numFmtId="0" fontId="44" fillId="0" borderId="0">
      <alignment vertical="center"/>
    </xf>
    <xf numFmtId="0" fontId="28" fillId="0" borderId="0" applyNumberFormat="0" applyFill="0" applyBorder="0" applyAlignment="0" applyProtection="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6" fillId="0" borderId="0">
      <alignment vertical="center"/>
    </xf>
    <xf numFmtId="0" fontId="12" fillId="0" borderId="0">
      <alignment vertical="center"/>
    </xf>
    <xf numFmtId="0" fontId="12" fillId="0" borderId="0">
      <alignment vertical="center"/>
    </xf>
    <xf numFmtId="182" fontId="0" fillId="0" borderId="0" applyFont="0" applyFill="0" applyBorder="0" applyAlignment="0" applyProtection="0">
      <alignment vertical="center"/>
    </xf>
    <xf numFmtId="0" fontId="12" fillId="0" borderId="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1" fillId="0" borderId="0">
      <alignment vertical="center"/>
    </xf>
    <xf numFmtId="0" fontId="20" fillId="9" borderId="14" applyNumberFormat="0" applyAlignment="0" applyProtection="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1" fillId="0" borderId="0">
      <alignment vertical="center"/>
    </xf>
    <xf numFmtId="0" fontId="6"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 fillId="4"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3" fillId="4" borderId="11"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3" fillId="2"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9" fillId="0" borderId="17" applyNumberFormat="0" applyFill="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3" fillId="4" borderId="11"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0" fillId="9" borderId="14" applyNumberFormat="0" applyAlignment="0" applyProtection="0">
      <alignment vertical="center"/>
    </xf>
    <xf numFmtId="188" fontId="21" fillId="0" borderId="1">
      <alignment vertical="center"/>
      <protection locked="0"/>
    </xf>
    <xf numFmtId="0" fontId="6" fillId="0" borderId="0">
      <alignment vertical="center"/>
    </xf>
    <xf numFmtId="0" fontId="20" fillId="9" borderId="14" applyNumberFormat="0" applyAlignment="0" applyProtection="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4" fillId="5" borderId="12" applyNumberFormat="0" applyAlignment="0" applyProtection="0">
      <alignment vertical="center"/>
    </xf>
    <xf numFmtId="0" fontId="1" fillId="0" borderId="0">
      <alignment vertical="center"/>
    </xf>
    <xf numFmtId="0" fontId="4" fillId="5" borderId="12" applyNumberFormat="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0" fontId="1" fillId="0" borderId="0">
      <alignment vertical="center"/>
    </xf>
    <xf numFmtId="0" fontId="19" fillId="0" borderId="17" applyNumberFormat="0" applyFill="0" applyAlignment="0" applyProtection="0">
      <alignment vertical="center"/>
    </xf>
    <xf numFmtId="182" fontId="0" fillId="0" borderId="0" applyFont="0" applyFill="0" applyBorder="0" applyAlignment="0" applyProtection="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6" fillId="0" borderId="0">
      <alignment vertical="center"/>
    </xf>
    <xf numFmtId="0" fontId="17" fillId="14" borderId="0" applyNumberFormat="0" applyBorder="0" applyAlignment="0" applyProtection="0">
      <alignment vertical="center"/>
    </xf>
    <xf numFmtId="0" fontId="6"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37" fillId="0" borderId="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178"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28" fillId="0" borderId="0" applyNumberForma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37" fillId="0" borderId="0">
      <alignment vertical="center"/>
    </xf>
    <xf numFmtId="0" fontId="1" fillId="0" borderId="0">
      <alignment vertical="center"/>
    </xf>
    <xf numFmtId="0" fontId="37" fillId="0" borderId="0">
      <alignment vertical="center"/>
    </xf>
    <xf numFmtId="0" fontId="1" fillId="0" borderId="0">
      <alignment vertical="center"/>
    </xf>
    <xf numFmtId="0" fontId="6" fillId="0" borderId="0">
      <alignment vertical="center"/>
    </xf>
    <xf numFmtId="0" fontId="37" fillId="0" borderId="0">
      <alignment vertical="center"/>
    </xf>
    <xf numFmtId="0" fontId="6"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0" fillId="9" borderId="14" applyNumberFormat="0" applyAlignment="0" applyProtection="0">
      <alignment vertical="center"/>
    </xf>
    <xf numFmtId="0" fontId="1" fillId="0" borderId="0">
      <alignment vertical="center"/>
    </xf>
    <xf numFmtId="0" fontId="5" fillId="13" borderId="0" applyNumberFormat="0" applyBorder="0" applyAlignment="0" applyProtection="0">
      <alignment vertical="center"/>
    </xf>
    <xf numFmtId="0" fontId="10" fillId="9" borderId="14" applyNumberFormat="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0" fontId="6"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26" fillId="2" borderId="12" applyNumberFormat="0" applyAlignment="0" applyProtection="0">
      <alignment vertical="center"/>
    </xf>
    <xf numFmtId="0" fontId="26" fillId="4" borderId="12" applyNumberFormat="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0" fontId="1" fillId="0" borderId="0">
      <alignment vertical="center"/>
    </xf>
    <xf numFmtId="0" fontId="17" fillId="14" borderId="0" applyNumberFormat="0" applyBorder="0" applyAlignment="0" applyProtection="0">
      <alignment vertical="center"/>
    </xf>
    <xf numFmtId="43" fontId="0" fillId="0" borderId="0" applyFont="0" applyFill="0" applyBorder="0" applyAlignment="0" applyProtection="0">
      <alignment vertical="center"/>
    </xf>
    <xf numFmtId="0" fontId="1" fillId="0" borderId="0">
      <alignment vertical="center"/>
    </xf>
    <xf numFmtId="43" fontId="0" fillId="0" borderId="0" applyFont="0" applyFill="0" applyBorder="0" applyAlignment="0" applyProtection="0">
      <alignment vertical="center"/>
    </xf>
    <xf numFmtId="0" fontId="6" fillId="0" borderId="0">
      <alignment vertical="center"/>
    </xf>
    <xf numFmtId="0" fontId="31" fillId="0" borderId="0" applyNumberFormat="0" applyFill="0" applyBorder="0" applyAlignment="0" applyProtection="0">
      <alignment vertical="top"/>
      <protection locked="0"/>
    </xf>
    <xf numFmtId="0" fontId="1" fillId="0" borderId="0">
      <alignment vertical="center"/>
    </xf>
    <xf numFmtId="0" fontId="7" fillId="0" borderId="0">
      <alignment vertical="center"/>
    </xf>
    <xf numFmtId="0" fontId="31" fillId="0" borderId="0" applyNumberFormat="0" applyFill="0" applyBorder="0" applyAlignment="0" applyProtection="0">
      <alignment vertical="top"/>
      <protection locked="0"/>
    </xf>
    <xf numFmtId="0" fontId="1" fillId="0" borderId="0">
      <alignment vertical="center"/>
    </xf>
    <xf numFmtId="0" fontId="7" fillId="0" borderId="0">
      <alignment vertical="center"/>
    </xf>
    <xf numFmtId="0" fontId="17" fillId="14" borderId="0" applyNumberFormat="0" applyBorder="0" applyAlignment="0" applyProtection="0">
      <alignment vertical="center"/>
    </xf>
    <xf numFmtId="0" fontId="7" fillId="0" borderId="0">
      <alignment vertical="center"/>
    </xf>
    <xf numFmtId="0" fontId="7"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43" fontId="0" fillId="0" borderId="0" applyFont="0" applyFill="0" applyBorder="0" applyAlignment="0" applyProtection="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6" fillId="0" borderId="0">
      <alignment vertical="center"/>
    </xf>
    <xf numFmtId="0" fontId="1" fillId="0" borderId="0">
      <alignment vertical="center"/>
    </xf>
    <xf numFmtId="0" fontId="6"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13" fillId="0" borderId="16" applyNumberFormat="0" applyFill="0" applyAlignment="0" applyProtection="0">
      <alignment vertical="center"/>
    </xf>
    <xf numFmtId="0" fontId="1" fillId="0" borderId="0">
      <alignment vertical="center"/>
    </xf>
    <xf numFmtId="0" fontId="1" fillId="0" borderId="0">
      <alignment vertical="center"/>
    </xf>
    <xf numFmtId="182" fontId="0" fillId="0" borderId="0" applyFont="0" applyFill="0" applyBorder="0" applyAlignment="0" applyProtection="0">
      <alignment vertical="center"/>
    </xf>
    <xf numFmtId="0" fontId="1" fillId="0" borderId="0">
      <alignment vertical="center"/>
    </xf>
    <xf numFmtId="182" fontId="0" fillId="0" borderId="0" applyFont="0" applyFill="0" applyBorder="0" applyAlignment="0" applyProtection="0">
      <alignment vertical="center"/>
    </xf>
    <xf numFmtId="0" fontId="6" fillId="0" borderId="0">
      <alignment vertical="center"/>
    </xf>
    <xf numFmtId="0" fontId="1" fillId="0" borderId="0">
      <alignment vertical="center"/>
    </xf>
    <xf numFmtId="0" fontId="1" fillId="0" borderId="0">
      <alignment vertical="center"/>
    </xf>
    <xf numFmtId="0" fontId="26" fillId="4" borderId="12" applyNumberFormat="0" applyAlignment="0" applyProtection="0">
      <alignment vertical="center"/>
    </xf>
    <xf numFmtId="0" fontId="1" fillId="0" borderId="0">
      <alignment vertical="center"/>
    </xf>
    <xf numFmtId="0" fontId="1" fillId="0" borderId="0">
      <alignment vertical="center"/>
    </xf>
    <xf numFmtId="0" fontId="7" fillId="0" borderId="0">
      <alignment vertical="center"/>
    </xf>
    <xf numFmtId="0" fontId="1" fillId="0" borderId="0">
      <alignment vertical="center"/>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42" fillId="0" borderId="0" applyNumberFormat="0" applyFill="0" applyBorder="0" applyAlignment="0" applyProtection="0">
      <alignment vertical="top"/>
      <protection locked="0"/>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7" fillId="14" borderId="0" applyNumberFormat="0" applyBorder="0" applyAlignment="0" applyProtection="0">
      <alignment vertical="center"/>
    </xf>
    <xf numFmtId="0" fontId="17" fillId="14" borderId="0" applyNumberFormat="0" applyBorder="0" applyAlignment="0" applyProtection="0">
      <alignment vertical="center"/>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0" fontId="31" fillId="0" borderId="0" applyNumberFormat="0" applyFill="0" applyBorder="0" applyAlignment="0" applyProtection="0">
      <alignment vertical="top"/>
      <protection locked="0"/>
    </xf>
    <xf numFmtId="182" fontId="0" fillId="0" borderId="0" applyFont="0" applyFill="0" applyBorder="0" applyAlignment="0" applyProtection="0">
      <alignment vertical="center"/>
    </xf>
    <xf numFmtId="0" fontId="19" fillId="0" borderId="17" applyNumberFormat="0" applyFill="0" applyAlignment="0" applyProtection="0">
      <alignment vertical="center"/>
    </xf>
    <xf numFmtId="0" fontId="19" fillId="0" borderId="17" applyNumberFormat="0" applyFill="0" applyAlignment="0" applyProtection="0">
      <alignment vertical="center"/>
    </xf>
    <xf numFmtId="0" fontId="19" fillId="0" borderId="17" applyNumberFormat="0" applyFill="0" applyAlignment="0" applyProtection="0">
      <alignment vertical="center"/>
    </xf>
    <xf numFmtId="0" fontId="19" fillId="0" borderId="23" applyNumberFormat="0" applyFill="0" applyAlignment="0" applyProtection="0">
      <alignment vertical="center"/>
    </xf>
    <xf numFmtId="0" fontId="19" fillId="0" borderId="23" applyNumberFormat="0" applyFill="0" applyAlignment="0" applyProtection="0">
      <alignment vertical="center"/>
    </xf>
    <xf numFmtId="182" fontId="0" fillId="0" borderId="0" applyFont="0" applyFill="0" applyBorder="0" applyAlignment="0" applyProtection="0">
      <alignment vertical="center"/>
    </xf>
    <xf numFmtId="0" fontId="28" fillId="0" borderId="0" applyNumberFormat="0" applyFill="0" applyBorder="0" applyAlignment="0" applyProtection="0">
      <alignment vertical="center"/>
    </xf>
    <xf numFmtId="0" fontId="19" fillId="0" borderId="23" applyNumberFormat="0" applyFill="0" applyAlignment="0" applyProtection="0">
      <alignment vertical="center"/>
    </xf>
    <xf numFmtId="182" fontId="0" fillId="0" borderId="0" applyFont="0" applyFill="0" applyBorder="0" applyAlignment="0" applyProtection="0">
      <alignment vertical="center"/>
    </xf>
    <xf numFmtId="0" fontId="19" fillId="0" borderId="17" applyNumberFormat="0" applyFill="0" applyAlignment="0" applyProtection="0">
      <alignment vertical="center"/>
    </xf>
    <xf numFmtId="0" fontId="28" fillId="0" borderId="0" applyNumberFormat="0" applyFill="0" applyBorder="0" applyAlignment="0" applyProtection="0">
      <alignment vertical="center"/>
    </xf>
    <xf numFmtId="0" fontId="19" fillId="0" borderId="17" applyNumberFormat="0" applyFill="0" applyAlignment="0" applyProtection="0">
      <alignment vertical="center"/>
    </xf>
    <xf numFmtId="0" fontId="19" fillId="0" borderId="17" applyNumberFormat="0" applyFill="0" applyAlignment="0" applyProtection="0">
      <alignment vertical="center"/>
    </xf>
    <xf numFmtId="0" fontId="19" fillId="0" borderId="17"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0" fontId="13" fillId="0" borderId="16" applyNumberFormat="0" applyFill="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26" fillId="2" borderId="12" applyNumberFormat="0" applyAlignment="0" applyProtection="0">
      <alignment vertical="center"/>
    </xf>
    <xf numFmtId="182" fontId="0" fillId="0" borderId="0" applyFont="0" applyFill="0" applyBorder="0" applyAlignment="0" applyProtection="0">
      <alignment vertical="center"/>
    </xf>
    <xf numFmtId="0" fontId="10" fillId="9" borderId="14"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4" fillId="5" borderId="12"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4" fillId="5" borderId="12" applyNumberForma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0" fillId="18" borderId="18" applyNumberFormat="0" applyFont="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182" fontId="0" fillId="0" borderId="0" applyFont="0" applyFill="0" applyBorder="0" applyAlignment="0" applyProtection="0">
      <alignment vertical="center"/>
    </xf>
    <xf numFmtId="0" fontId="26" fillId="2"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2" borderId="12" applyNumberFormat="0" applyAlignment="0" applyProtection="0">
      <alignment vertical="center"/>
    </xf>
    <xf numFmtId="0" fontId="26" fillId="2" borderId="12" applyNumberFormat="0" applyAlignment="0" applyProtection="0">
      <alignment vertical="center"/>
    </xf>
    <xf numFmtId="0" fontId="26" fillId="2" borderId="12" applyNumberFormat="0" applyAlignment="0" applyProtection="0">
      <alignment vertical="center"/>
    </xf>
    <xf numFmtId="0" fontId="26" fillId="4" borderId="12" applyNumberFormat="0" applyAlignment="0" applyProtection="0">
      <alignment vertical="center"/>
    </xf>
    <xf numFmtId="0" fontId="26" fillId="2" borderId="12" applyNumberFormat="0" applyAlignment="0" applyProtection="0">
      <alignment vertical="center"/>
    </xf>
    <xf numFmtId="0" fontId="26" fillId="2" borderId="12" applyNumberFormat="0" applyAlignment="0" applyProtection="0">
      <alignment vertical="center"/>
    </xf>
    <xf numFmtId="0" fontId="26" fillId="2" borderId="12" applyNumberFormat="0" applyAlignment="0" applyProtection="0">
      <alignment vertical="center"/>
    </xf>
    <xf numFmtId="0" fontId="26" fillId="4" borderId="12" applyNumberFormat="0" applyAlignment="0" applyProtection="0">
      <alignment vertical="center"/>
    </xf>
    <xf numFmtId="0" fontId="26" fillId="2"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4" borderId="12" applyNumberFormat="0" applyAlignment="0" applyProtection="0">
      <alignment vertical="center"/>
    </xf>
    <xf numFmtId="0" fontId="26" fillId="2" borderId="12" applyNumberFormat="0" applyAlignment="0" applyProtection="0">
      <alignment vertical="center"/>
    </xf>
    <xf numFmtId="0" fontId="20" fillId="9" borderId="14" applyNumberFormat="0" applyAlignment="0" applyProtection="0">
      <alignment vertical="center"/>
    </xf>
    <xf numFmtId="0" fontId="20" fillId="9" borderId="14" applyNumberFormat="0" applyAlignment="0" applyProtection="0">
      <alignment vertical="center"/>
    </xf>
    <xf numFmtId="0" fontId="2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0" fontId="10" fillId="9" borderId="14" applyNumberFormat="0" applyAlignment="0" applyProtection="0">
      <alignment vertical="center"/>
    </xf>
    <xf numFmtId="43" fontId="0" fillId="0" borderId="0" applyFont="0" applyFill="0" applyBorder="0" applyAlignment="0" applyProtection="0">
      <alignment vertical="center"/>
    </xf>
    <xf numFmtId="0" fontId="10" fillId="9" borderId="14" applyNumberFormat="0" applyAlignment="0" applyProtection="0">
      <alignment vertical="center"/>
    </xf>
    <xf numFmtId="0" fontId="20" fillId="9" borderId="14" applyNumberFormat="0" applyAlignment="0" applyProtection="0">
      <alignment vertical="center"/>
    </xf>
    <xf numFmtId="0" fontId="20" fillId="9" borderId="14" applyNumberFormat="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28" fillId="0" borderId="0" applyNumberFormat="0" applyFill="0" applyBorder="0" applyAlignment="0" applyProtection="0">
      <alignment vertical="center"/>
    </xf>
    <xf numFmtId="0" fontId="13" fillId="0" borderId="16" applyNumberFormat="0" applyFill="0" applyAlignment="0" applyProtection="0">
      <alignment vertical="center"/>
    </xf>
    <xf numFmtId="0" fontId="13" fillId="0" borderId="16" applyNumberFormat="0" applyFill="0" applyAlignment="0" applyProtection="0">
      <alignment vertical="center"/>
    </xf>
    <xf numFmtId="0" fontId="50" fillId="0" borderId="0">
      <alignment vertical="center"/>
    </xf>
    <xf numFmtId="0"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 fillId="25" borderId="0" applyNumberFormat="0" applyBorder="0" applyAlignment="0" applyProtection="0">
      <alignment vertical="center"/>
    </xf>
    <xf numFmtId="43" fontId="0" fillId="0" borderId="0" applyFont="0" applyFill="0" applyBorder="0" applyAlignment="0" applyProtection="0">
      <alignment vertical="center"/>
    </xf>
    <xf numFmtId="0" fontId="5" fillId="25" borderId="0" applyNumberFormat="0" applyBorder="0" applyAlignment="0" applyProtection="0">
      <alignment vertical="center"/>
    </xf>
    <xf numFmtId="43" fontId="0" fillId="0" borderId="0" applyFont="0" applyFill="0" applyBorder="0" applyAlignment="0" applyProtection="0">
      <alignment vertical="center"/>
    </xf>
    <xf numFmtId="0" fontId="5" fillId="12" borderId="0" applyNumberFormat="0" applyBorder="0" applyAlignment="0" applyProtection="0">
      <alignment vertical="center"/>
    </xf>
    <xf numFmtId="43" fontId="0" fillId="0" borderId="0" applyFont="0" applyFill="0" applyBorder="0" applyAlignment="0" applyProtection="0">
      <alignment vertical="center"/>
    </xf>
    <xf numFmtId="0" fontId="5" fillId="12" borderId="0" applyNumberFormat="0" applyBorder="0" applyAlignment="0" applyProtection="0">
      <alignment vertical="center"/>
    </xf>
    <xf numFmtId="43" fontId="0" fillId="0" borderId="0" applyFont="0" applyFill="0" applyBorder="0" applyAlignment="0" applyProtection="0">
      <alignment vertical="center"/>
    </xf>
    <xf numFmtId="0" fontId="5" fillId="13" borderId="0" applyNumberFormat="0" applyBorder="0" applyAlignment="0" applyProtection="0">
      <alignment vertical="center"/>
    </xf>
    <xf numFmtId="43" fontId="0" fillId="0" borderId="0" applyFont="0" applyFill="0" applyBorder="0" applyAlignment="0" applyProtection="0">
      <alignment vertical="center"/>
    </xf>
    <xf numFmtId="0" fontId="5" fillId="13" borderId="0" applyNumberFormat="0" applyBorder="0" applyAlignment="0" applyProtection="0">
      <alignment vertical="center"/>
    </xf>
    <xf numFmtId="43" fontId="0" fillId="0" borderId="0" applyFont="0" applyFill="0" applyBorder="0" applyAlignment="0" applyProtection="0">
      <alignment vertical="center"/>
    </xf>
    <xf numFmtId="0" fontId="5" fillId="26"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25" borderId="0" applyNumberFormat="0" applyBorder="0" applyAlignment="0" applyProtection="0">
      <alignment vertical="center"/>
    </xf>
    <xf numFmtId="43" fontId="0" fillId="0" borderId="0" applyFont="0" applyFill="0" applyBorder="0" applyAlignment="0" applyProtection="0">
      <alignment vertical="center"/>
    </xf>
    <xf numFmtId="0" fontId="18" fillId="25" borderId="0" applyNumberFormat="0" applyBorder="0" applyAlignment="0" applyProtection="0">
      <alignment vertical="center"/>
    </xf>
    <xf numFmtId="43" fontId="0" fillId="0" borderId="0" applyFont="0" applyFill="0" applyBorder="0" applyAlignment="0" applyProtection="0">
      <alignment vertical="center"/>
    </xf>
    <xf numFmtId="0" fontId="5"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 fillId="25"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17"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 fillId="12"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 fillId="2" borderId="11" applyNumberFormat="0" applyAlignment="0" applyProtection="0">
      <alignment vertical="center"/>
    </xf>
    <xf numFmtId="43" fontId="0" fillId="0" borderId="0" applyFont="0" applyFill="0" applyBorder="0" applyAlignment="0" applyProtection="0">
      <alignment vertical="center"/>
    </xf>
    <xf numFmtId="0" fontId="3" fillId="2" borderId="11" applyNumberFormat="0" applyAlignment="0" applyProtection="0">
      <alignment vertical="center"/>
    </xf>
    <xf numFmtId="0" fontId="18" fillId="13" borderId="0" applyNumberFormat="0" applyBorder="0" applyAlignment="0" applyProtection="0">
      <alignment vertical="center"/>
    </xf>
    <xf numFmtId="43" fontId="0" fillId="0" borderId="0" applyFont="0" applyFill="0" applyBorder="0" applyAlignment="0" applyProtection="0">
      <alignment vertical="center"/>
    </xf>
    <xf numFmtId="0" fontId="3" fillId="2" borderId="11" applyNumberFormat="0" applyAlignment="0" applyProtection="0">
      <alignment vertical="center"/>
    </xf>
    <xf numFmtId="43" fontId="0" fillId="0" borderId="0" applyFont="0" applyFill="0" applyBorder="0" applyAlignment="0" applyProtection="0">
      <alignment vertical="center"/>
    </xf>
    <xf numFmtId="0" fontId="3" fillId="2" borderId="11" applyNumberFormat="0" applyAlignment="0" applyProtection="0">
      <alignment vertical="center"/>
    </xf>
    <xf numFmtId="0" fontId="5" fillId="13" borderId="0" applyNumberFormat="0" applyBorder="0" applyAlignment="0" applyProtection="0">
      <alignment vertical="center"/>
    </xf>
    <xf numFmtId="43" fontId="0" fillId="0" borderId="0" applyFont="0" applyFill="0" applyBorder="0" applyAlignment="0" applyProtection="0">
      <alignment vertical="center"/>
    </xf>
    <xf numFmtId="0" fontId="3" fillId="4" borderId="11" applyNumberForma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 fillId="2" borderId="11" applyNumberForma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18" fillId="26"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 fillId="26"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0" fillId="18" borderId="18" applyNumberFormat="0" applyFont="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32" fillId="22" borderId="0" applyNumberFormat="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43" fontId="0" fillId="0" borderId="0" applyFont="0" applyFill="0" applyBorder="0" applyAlignment="0" applyProtection="0">
      <alignment vertical="center"/>
    </xf>
    <xf numFmtId="0" fontId="51" fillId="0" borderId="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24"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24" borderId="0" applyNumberFormat="0" applyBorder="0" applyAlignment="0" applyProtection="0">
      <alignment vertical="center"/>
    </xf>
    <xf numFmtId="0" fontId="18" fillId="13"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5" fillId="24"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24" borderId="0" applyNumberFormat="0" applyBorder="0" applyAlignment="0" applyProtection="0">
      <alignment vertical="center"/>
    </xf>
    <xf numFmtId="0" fontId="18" fillId="13"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 fillId="21" borderId="0" applyNumberFormat="0" applyBorder="0" applyAlignment="0" applyProtection="0">
      <alignment vertical="center"/>
    </xf>
    <xf numFmtId="0" fontId="18"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5"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18" fillId="21" borderId="0" applyNumberFormat="0" applyBorder="0" applyAlignment="0" applyProtection="0">
      <alignment vertical="center"/>
    </xf>
    <xf numFmtId="0" fontId="5" fillId="21" borderId="0" applyNumberFormat="0" applyBorder="0" applyAlignment="0" applyProtection="0">
      <alignment vertical="center"/>
    </xf>
    <xf numFmtId="0" fontId="18" fillId="21"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5"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18" fillId="25" borderId="0" applyNumberFormat="0" applyBorder="0" applyAlignment="0" applyProtection="0">
      <alignment vertical="center"/>
    </xf>
    <xf numFmtId="0" fontId="5" fillId="25" borderId="0" applyNumberFormat="0" applyBorder="0" applyAlignment="0" applyProtection="0">
      <alignment vertical="center"/>
    </xf>
    <xf numFmtId="0" fontId="18" fillId="25"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5" fillId="12" borderId="0" applyNumberFormat="0" applyBorder="0" applyAlignment="0" applyProtection="0">
      <alignment vertical="center"/>
    </xf>
    <xf numFmtId="0" fontId="18" fillId="17"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5" fillId="12"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18" fillId="17" borderId="0" applyNumberFormat="0" applyBorder="0" applyAlignment="0" applyProtection="0">
      <alignment vertical="center"/>
    </xf>
    <xf numFmtId="0" fontId="5" fillId="12" borderId="0" applyNumberFormat="0" applyBorder="0" applyAlignment="0" applyProtection="0">
      <alignment vertical="center"/>
    </xf>
    <xf numFmtId="0" fontId="18" fillId="17"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3" fillId="2" borderId="11" applyNumberFormat="0" applyAlignment="0" applyProtection="0">
      <alignment vertical="center"/>
    </xf>
    <xf numFmtId="0" fontId="18" fillId="13" borderId="0" applyNumberFormat="0" applyBorder="0" applyAlignment="0" applyProtection="0">
      <alignment vertical="center"/>
    </xf>
    <xf numFmtId="0" fontId="3" fillId="2" borderId="11" applyNumberFormat="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18" fillId="13" borderId="0" applyNumberFormat="0" applyBorder="0" applyAlignment="0" applyProtection="0">
      <alignment vertical="center"/>
    </xf>
    <xf numFmtId="0" fontId="5" fillId="13" borderId="0" applyNumberFormat="0" applyBorder="0" applyAlignment="0" applyProtection="0">
      <alignment vertical="center"/>
    </xf>
    <xf numFmtId="0" fontId="18" fillId="13"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5"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5" fillId="26" borderId="0" applyNumberFormat="0" applyBorder="0" applyAlignment="0" applyProtection="0">
      <alignment vertical="center"/>
    </xf>
    <xf numFmtId="0" fontId="18"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5"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18" fillId="26" borderId="0" applyNumberFormat="0" applyBorder="0" applyAlignment="0" applyProtection="0">
      <alignment vertical="center"/>
    </xf>
    <xf numFmtId="0" fontId="5" fillId="26" borderId="0" applyNumberFormat="0" applyBorder="0" applyAlignment="0" applyProtection="0">
      <alignment vertical="center"/>
    </xf>
    <xf numFmtId="0" fontId="18" fillId="26"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2" fillId="22" borderId="0" applyNumberFormat="0" applyBorder="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2" borderId="11" applyNumberFormat="0" applyAlignment="0" applyProtection="0">
      <alignment vertical="center"/>
    </xf>
    <xf numFmtId="0" fontId="3" fillId="4" borderId="11" applyNumberFormat="0" applyAlignment="0" applyProtection="0">
      <alignment vertical="center"/>
    </xf>
    <xf numFmtId="0" fontId="3" fillId="2"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3" fillId="4" borderId="11"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0" fillId="18" borderId="18" applyNumberFormat="0" applyFon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0" fontId="0" fillId="18" borderId="18" applyNumberFormat="0" applyFont="0" applyAlignment="0" applyProtection="0">
      <alignment vertical="center"/>
    </xf>
    <xf numFmtId="0" fontId="4" fillId="5" borderId="12" applyNumberFormat="0" applyAlignment="0" applyProtection="0">
      <alignment vertical="center"/>
    </xf>
    <xf numFmtId="0" fontId="4" fillId="5" borderId="12" applyNumberFormat="0" applyAlignment="0" applyProtection="0">
      <alignment vertical="center"/>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1" fontId="21" fillId="0" borderId="1">
      <alignment vertical="center"/>
      <protection locked="0"/>
    </xf>
    <xf numFmtId="0" fontId="52" fillId="0" borderId="0">
      <alignment vertical="center"/>
    </xf>
    <xf numFmtId="0" fontId="52" fillId="0" borderId="0">
      <alignment vertical="center"/>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188" fontId="21" fillId="0" borderId="1">
      <alignment vertical="center"/>
      <protection locked="0"/>
    </xf>
    <xf numFmtId="0" fontId="7" fillId="0" borderId="0">
      <alignment vertical="center"/>
    </xf>
    <xf numFmtId="0" fontId="5" fillId="24" borderId="0" applyNumberFormat="0" applyBorder="0" applyAlignment="0" applyProtection="0">
      <alignment vertical="center"/>
    </xf>
    <xf numFmtId="0" fontId="5" fillId="13" borderId="0" applyNumberFormat="0" applyBorder="0" applyAlignment="0" applyProtection="0">
      <alignment vertical="center"/>
    </xf>
    <xf numFmtId="0" fontId="5" fillId="21" borderId="0" applyNumberFormat="0" applyBorder="0" applyAlignment="0" applyProtection="0">
      <alignment vertical="center"/>
    </xf>
    <xf numFmtId="0" fontId="5" fillId="26" borderId="0" applyNumberFormat="0" applyBorder="0" applyAlignment="0" applyProtection="0">
      <alignment vertical="center"/>
    </xf>
    <xf numFmtId="0" fontId="5" fillId="25" borderId="0" applyNumberFormat="0" applyBorder="0" applyAlignment="0" applyProtection="0">
      <alignment vertical="center"/>
    </xf>
    <xf numFmtId="0" fontId="5" fillId="9" borderId="0" applyNumberFormat="0" applyBorder="0" applyAlignment="0" applyProtection="0">
      <alignment vertical="center"/>
    </xf>
    <xf numFmtId="0" fontId="5" fillId="12" borderId="0" applyNumberFormat="0" applyBorder="0" applyAlignment="0" applyProtection="0">
      <alignment vertical="center"/>
    </xf>
    <xf numFmtId="0" fontId="5" fillId="20" borderId="0" applyNumberFormat="0" applyBorder="0" applyAlignment="0" applyProtection="0">
      <alignment vertical="center"/>
    </xf>
    <xf numFmtId="0" fontId="5" fillId="13" borderId="0" applyNumberFormat="0" applyBorder="0" applyAlignment="0" applyProtection="0">
      <alignment vertical="center"/>
    </xf>
    <xf numFmtId="0" fontId="5" fillId="24" borderId="0" applyNumberFormat="0" applyBorder="0" applyAlignment="0" applyProtection="0">
      <alignment vertical="center"/>
    </xf>
    <xf numFmtId="0" fontId="5" fillId="26" borderId="0" applyNumberFormat="0" applyBorder="0" applyAlignment="0" applyProtection="0">
      <alignment vertical="center"/>
    </xf>
    <xf numFmtId="0" fontId="5" fillId="25" borderId="0" applyNumberFormat="0" applyBorder="0" applyAlignment="0" applyProtection="0">
      <alignment vertical="center"/>
    </xf>
    <xf numFmtId="43" fontId="0" fillId="0" borderId="0" applyFont="0" applyFill="0" applyBorder="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xf numFmtId="0" fontId="0" fillId="18" borderId="18" applyNumberFormat="0" applyFont="0" applyAlignment="0" applyProtection="0">
      <alignment vertical="center"/>
    </xf>
  </cellStyleXfs>
  <cellXfs count="313">
    <xf numFmtId="0" fontId="0" fillId="0" borderId="0" xfId="0" applyAlignment="1">
      <alignment vertical="center"/>
    </xf>
    <xf numFmtId="0" fontId="1" fillId="0" borderId="0" xfId="457" applyAlignment="1"/>
    <xf numFmtId="0" fontId="53" fillId="0" borderId="0" xfId="457" applyFont="1" applyAlignment="1">
      <alignment horizontal="center" vertical="center"/>
    </xf>
    <xf numFmtId="0" fontId="21" fillId="0" borderId="0" xfId="457" applyFont="1" applyAlignment="1"/>
    <xf numFmtId="0" fontId="54" fillId="0" borderId="0" xfId="457" applyFont="1" applyAlignment="1">
      <alignment horizontal="left" vertical="center"/>
    </xf>
    <xf numFmtId="0" fontId="6" fillId="0" borderId="0" xfId="457" applyFont="1" applyBorder="1" applyAlignment="1">
      <alignment horizontal="right" vertical="center"/>
    </xf>
    <xf numFmtId="0" fontId="19" fillId="0" borderId="1" xfId="541" applyFont="1" applyBorder="1" applyAlignment="1">
      <alignment horizontal="center" vertical="center"/>
    </xf>
    <xf numFmtId="0" fontId="6" fillId="0" borderId="1" xfId="541" applyFont="1" applyBorder="1" applyAlignment="1">
      <alignment horizontal="left" vertical="center"/>
    </xf>
    <xf numFmtId="0" fontId="6" fillId="0" borderId="1" xfId="541" applyFont="1" applyBorder="1" applyAlignment="1">
      <alignment vertical="center" wrapText="1"/>
    </xf>
    <xf numFmtId="0" fontId="1" fillId="0" borderId="0" xfId="3450" applyAlignment="1"/>
    <xf numFmtId="0" fontId="1" fillId="0" borderId="0" xfId="3450" applyFill="1" applyAlignment="1"/>
    <xf numFmtId="0" fontId="55" fillId="0" borderId="0" xfId="3450" applyNumberFormat="1" applyFont="1" applyFill="1" applyBorder="1" applyAlignment="1" applyProtection="1">
      <alignment horizontal="center" vertical="center"/>
    </xf>
    <xf numFmtId="0" fontId="1" fillId="0" borderId="0" xfId="3450" applyNumberFormat="1" applyFont="1" applyFill="1" applyBorder="1" applyAlignment="1" applyProtection="1"/>
    <xf numFmtId="0" fontId="56" fillId="0" borderId="0" xfId="3885" applyFont="1">
      <alignment vertical="center"/>
    </xf>
    <xf numFmtId="0" fontId="1" fillId="0" borderId="0" xfId="3885">
      <alignment vertical="center"/>
    </xf>
    <xf numFmtId="192" fontId="1" fillId="0" borderId="0" xfId="3885" applyNumberFormat="1" applyAlignment="1">
      <alignment horizontal="right" vertical="center"/>
    </xf>
    <xf numFmtId="0" fontId="57" fillId="0" borderId="1" xfId="3450" applyNumberFormat="1" applyFont="1" applyFill="1" applyBorder="1" applyAlignment="1" applyProtection="1">
      <alignment horizontal="center" vertical="center" wrapText="1"/>
    </xf>
    <xf numFmtId="192" fontId="58" fillId="0" borderId="1" xfId="3885" applyNumberFormat="1" applyFont="1" applyBorder="1" applyAlignment="1">
      <alignment horizontal="center" vertical="center" wrapText="1"/>
    </xf>
    <xf numFmtId="0" fontId="58" fillId="0" borderId="1" xfId="541" applyFont="1" applyBorder="1" applyAlignment="1">
      <alignment horizontal="center" vertical="center" wrapText="1"/>
    </xf>
    <xf numFmtId="0" fontId="19" fillId="0" borderId="1" xfId="3450" applyNumberFormat="1" applyFont="1" applyFill="1" applyBorder="1" applyAlignment="1" applyProtection="1">
      <alignment horizontal="left" vertical="center" wrapText="1"/>
    </xf>
    <xf numFmtId="186" fontId="19" fillId="0" borderId="1" xfId="3450" applyNumberFormat="1" applyFont="1" applyFill="1" applyBorder="1" applyAlignment="1" applyProtection="1">
      <alignment vertical="center" wrapText="1"/>
    </xf>
    <xf numFmtId="188" fontId="58" fillId="0" borderId="1" xfId="665" applyNumberFormat="1" applyFont="1" applyFill="1" applyBorder="1" applyAlignment="1" applyProtection="1">
      <alignment vertical="center" wrapText="1"/>
    </xf>
    <xf numFmtId="49" fontId="21" fillId="0" borderId="1" xfId="877" applyNumberFormat="1" applyFont="1" applyBorder="1" applyAlignment="1">
      <alignment vertical="center"/>
    </xf>
    <xf numFmtId="0" fontId="21" fillId="0" borderId="1" xfId="3450" applyFont="1" applyFill="1" applyBorder="1" applyAlignment="1">
      <alignment vertical="center"/>
    </xf>
    <xf numFmtId="0" fontId="21" fillId="0" borderId="1" xfId="3450" applyFont="1" applyBorder="1" applyAlignment="1">
      <alignment vertical="center"/>
    </xf>
    <xf numFmtId="194" fontId="21" fillId="0" borderId="1" xfId="3450" applyNumberFormat="1" applyFont="1" applyBorder="1" applyAlignment="1">
      <alignment vertical="center"/>
    </xf>
    <xf numFmtId="49" fontId="21" fillId="0" borderId="1" xfId="632" applyNumberFormat="1" applyFont="1" applyBorder="1" applyAlignment="1">
      <alignment vertical="center"/>
    </xf>
    <xf numFmtId="49" fontId="21" fillId="0" borderId="1" xfId="91" applyNumberFormat="1" applyFont="1" applyBorder="1" applyAlignment="1">
      <alignment vertical="center"/>
    </xf>
    <xf numFmtId="49" fontId="21" fillId="0" borderId="1" xfId="1794" applyNumberFormat="1" applyFont="1" applyBorder="1" applyAlignment="1">
      <alignment vertical="center"/>
    </xf>
    <xf numFmtId="0" fontId="59" fillId="0" borderId="1" xfId="3450" applyNumberFormat="1" applyFont="1" applyFill="1" applyBorder="1" applyAlignment="1" applyProtection="1">
      <alignment horizontal="left" vertical="center" wrapText="1"/>
    </xf>
    <xf numFmtId="49" fontId="21" fillId="0" borderId="1" xfId="669" applyNumberFormat="1" applyFont="1" applyBorder="1" applyAlignment="1">
      <alignment vertical="center"/>
    </xf>
    <xf numFmtId="0" fontId="6" fillId="0" borderId="1" xfId="3450" applyNumberFormat="1" applyFont="1" applyFill="1" applyBorder="1" applyAlignment="1" applyProtection="1">
      <alignment horizontal="left" vertical="center" wrapText="1"/>
    </xf>
    <xf numFmtId="49" fontId="21" fillId="0" borderId="1" xfId="836" applyNumberFormat="1" applyFont="1" applyBorder="1" applyAlignment="1">
      <alignment vertical="center"/>
    </xf>
    <xf numFmtId="49" fontId="21" fillId="0" borderId="1" xfId="878" applyNumberFormat="1" applyFont="1" applyBorder="1" applyAlignment="1">
      <alignment vertical="center"/>
    </xf>
    <xf numFmtId="49" fontId="21" fillId="0" borderId="1" xfId="633" applyNumberFormat="1" applyFont="1" applyBorder="1" applyAlignment="1">
      <alignment vertical="center"/>
    </xf>
    <xf numFmtId="49" fontId="21" fillId="0" borderId="1" xfId="523" applyNumberFormat="1" applyFont="1" applyBorder="1" applyAlignment="1">
      <alignment vertical="center"/>
    </xf>
    <xf numFmtId="49" fontId="21" fillId="0" borderId="1" xfId="1011" applyNumberFormat="1" applyFont="1" applyBorder="1" applyAlignment="1">
      <alignment vertical="center"/>
    </xf>
    <xf numFmtId="0" fontId="0" fillId="0" borderId="2" xfId="2360" applyFont="1" applyBorder="1" applyAlignment="1" applyProtection="1">
      <alignment horizontal="left" vertical="center" wrapText="1"/>
    </xf>
    <xf numFmtId="0" fontId="1" fillId="0" borderId="2" xfId="2360" applyBorder="1" applyAlignment="1" applyProtection="1">
      <alignment horizontal="left" vertical="center" wrapText="1"/>
    </xf>
    <xf numFmtId="49" fontId="21" fillId="2" borderId="1" xfId="877" applyNumberFormat="1" applyFont="1" applyFill="1" applyBorder="1" applyAlignment="1">
      <alignment vertical="center"/>
    </xf>
    <xf numFmtId="0" fontId="12" fillId="0" borderId="1" xfId="1196" applyNumberFormat="1" applyFont="1" applyFill="1" applyBorder="1" applyAlignment="1">
      <alignment horizontal="center" vertical="center"/>
    </xf>
    <xf numFmtId="0" fontId="6" fillId="2" borderId="1" xfId="3450" applyNumberFormat="1" applyFont="1" applyFill="1" applyBorder="1" applyAlignment="1" applyProtection="1">
      <alignment horizontal="left" vertical="center" wrapText="1"/>
    </xf>
    <xf numFmtId="0" fontId="1" fillId="0" borderId="1" xfId="3450" applyFill="1" applyBorder="1" applyAlignment="1">
      <alignment vertical="center"/>
    </xf>
    <xf numFmtId="0" fontId="1" fillId="0" borderId="1" xfId="3450" applyBorder="1" applyAlignment="1">
      <alignment vertical="center"/>
    </xf>
    <xf numFmtId="0" fontId="1" fillId="0" borderId="2" xfId="3885" applyBorder="1" applyAlignment="1">
      <alignment horizontal="left" vertical="center" wrapText="1"/>
    </xf>
    <xf numFmtId="0" fontId="60" fillId="0" borderId="0" xfId="3885" applyFont="1" applyAlignment="1">
      <alignment horizontal="center" vertical="center"/>
    </xf>
    <xf numFmtId="0" fontId="21" fillId="0" borderId="0" xfId="3885" applyFont="1">
      <alignment vertical="center"/>
    </xf>
    <xf numFmtId="0" fontId="58" fillId="0" borderId="0" xfId="3885" applyFont="1">
      <alignment vertical="center"/>
    </xf>
    <xf numFmtId="192" fontId="1" fillId="0" borderId="0" xfId="3885" applyNumberFormat="1">
      <alignment vertical="center"/>
    </xf>
    <xf numFmtId="0" fontId="61" fillId="0" borderId="0" xfId="3885" applyFont="1" applyAlignment="1">
      <alignment horizontal="center" vertical="center"/>
    </xf>
    <xf numFmtId="0" fontId="1" fillId="0" borderId="0" xfId="3885" applyFont="1">
      <alignment vertical="center"/>
    </xf>
    <xf numFmtId="0" fontId="60" fillId="0" borderId="1" xfId="3885" applyFont="1" applyBorder="1" applyAlignment="1">
      <alignment horizontal="distributed" vertical="center" wrapText="1" indent="3"/>
    </xf>
    <xf numFmtId="196" fontId="21" fillId="0" borderId="1" xfId="541" applyNumberFormat="1" applyFont="1" applyBorder="1" applyAlignment="1">
      <alignment vertical="center"/>
    </xf>
    <xf numFmtId="196" fontId="21" fillId="0" borderId="1" xfId="541" applyNumberFormat="1" applyFont="1" applyBorder="1" applyAlignment="1">
      <alignment horizontal="right" vertical="center"/>
    </xf>
    <xf numFmtId="196" fontId="21" fillId="0" borderId="1" xfId="3156" applyNumberFormat="1" applyFont="1" applyBorder="1" applyAlignment="1">
      <alignment vertical="center"/>
    </xf>
    <xf numFmtId="0" fontId="59" fillId="0" borderId="1" xfId="3450" applyNumberFormat="1" applyFont="1" applyFill="1" applyBorder="1" applyAlignment="1" applyProtection="1">
      <alignment horizontal="left" vertical="center" wrapText="1" indent="1"/>
    </xf>
    <xf numFmtId="0" fontId="6" fillId="0" borderId="1" xfId="3450" applyNumberFormat="1" applyFont="1" applyFill="1" applyBorder="1" applyAlignment="1" applyProtection="1">
      <alignment horizontal="left" vertical="center" wrapText="1" indent="1"/>
    </xf>
    <xf numFmtId="196" fontId="21" fillId="0" borderId="1" xfId="3885" applyNumberFormat="1" applyFont="1" applyBorder="1" applyAlignment="1">
      <alignment horizontal="right" vertical="center"/>
    </xf>
    <xf numFmtId="196" fontId="58" fillId="0" borderId="1" xfId="541" applyNumberFormat="1" applyFont="1" applyBorder="1" applyAlignment="1">
      <alignment horizontal="right" vertical="center"/>
    </xf>
    <xf numFmtId="196" fontId="58" fillId="0" borderId="1" xfId="3885" applyNumberFormat="1" applyFont="1" applyBorder="1" applyAlignment="1">
      <alignment horizontal="right" vertical="center"/>
    </xf>
    <xf numFmtId="196" fontId="58" fillId="0" borderId="1" xfId="3156" applyNumberFormat="1" applyFont="1" applyBorder="1" applyAlignment="1">
      <alignment vertical="center"/>
    </xf>
    <xf numFmtId="196" fontId="58" fillId="0" borderId="1" xfId="3885" applyNumberFormat="1" applyFont="1" applyBorder="1">
      <alignment vertical="center"/>
    </xf>
    <xf numFmtId="196" fontId="6" fillId="0" borderId="1" xfId="2230" applyNumberFormat="1" applyFont="1" applyBorder="1" applyAlignment="1">
      <alignment horizontal="right" vertical="center"/>
    </xf>
    <xf numFmtId="196" fontId="21" fillId="0" borderId="1" xfId="541" applyNumberFormat="1" applyFont="1" applyBorder="1" applyAlignment="1">
      <alignment horizontal="center" vertical="center"/>
    </xf>
    <xf numFmtId="0" fontId="58" fillId="0" borderId="1" xfId="3885" applyFont="1" applyBorder="1" applyAlignment="1">
      <alignment horizontal="center" vertical="center"/>
    </xf>
    <xf numFmtId="0" fontId="58" fillId="0" borderId="1" xfId="3885" applyFont="1" applyBorder="1" applyAlignment="1">
      <alignment horizontal="distributed" vertical="center" wrapText="1" indent="3"/>
    </xf>
    <xf numFmtId="3" fontId="21" fillId="0" borderId="1" xfId="541" applyNumberFormat="1" applyFont="1" applyBorder="1" applyAlignment="1">
      <alignment horizontal="right" vertical="center"/>
    </xf>
    <xf numFmtId="180" fontId="21" fillId="0" borderId="1" xfId="3156" applyNumberFormat="1" applyFont="1" applyBorder="1" applyAlignment="1">
      <alignment vertical="center"/>
    </xf>
    <xf numFmtId="183" fontId="21" fillId="0" borderId="1" xfId="3156" applyNumberFormat="1" applyFont="1" applyBorder="1" applyAlignment="1">
      <alignment vertical="center"/>
    </xf>
    <xf numFmtId="0" fontId="21" fillId="0" borderId="1" xfId="3885" applyFont="1" applyBorder="1">
      <alignment vertical="center"/>
    </xf>
    <xf numFmtId="192" fontId="21" fillId="0" borderId="1" xfId="3885" applyNumberFormat="1" applyFont="1" applyBorder="1">
      <alignment vertical="center"/>
    </xf>
    <xf numFmtId="0" fontId="12" fillId="0" borderId="0" xfId="3885" applyFont="1">
      <alignment vertical="center"/>
    </xf>
    <xf numFmtId="0" fontId="19" fillId="0" borderId="1" xfId="3450" applyNumberFormat="1" applyFont="1" applyFill="1" applyBorder="1" applyAlignment="1" applyProtection="1">
      <alignment horizontal="center" vertical="center" wrapText="1"/>
    </xf>
    <xf numFmtId="0" fontId="21" fillId="0" borderId="2" xfId="3885" applyFont="1" applyBorder="1" applyAlignment="1">
      <alignment horizontal="left" vertical="center" wrapText="1"/>
    </xf>
    <xf numFmtId="0" fontId="1" fillId="0" borderId="0" xfId="541" applyAlignment="1">
      <alignment vertical="center"/>
    </xf>
    <xf numFmtId="0" fontId="1" fillId="0" borderId="0" xfId="541" applyFont="1" applyAlignment="1">
      <alignment vertical="center"/>
    </xf>
    <xf numFmtId="0" fontId="53" fillId="0" borderId="0" xfId="2230" applyFont="1" applyAlignment="1">
      <alignment horizontal="center" vertical="center"/>
    </xf>
    <xf numFmtId="0" fontId="6" fillId="0" borderId="0" xfId="2230" applyBorder="1">
      <alignment vertical="center"/>
    </xf>
    <xf numFmtId="0" fontId="62" fillId="0" borderId="0" xfId="2230" applyFont="1" applyBorder="1" applyAlignment="1">
      <alignment vertical="center"/>
    </xf>
    <xf numFmtId="0" fontId="62" fillId="0" borderId="0" xfId="2230" applyFont="1" applyBorder="1" applyAlignment="1">
      <alignment horizontal="right" vertical="center"/>
    </xf>
    <xf numFmtId="0" fontId="19" fillId="0" borderId="1" xfId="2230" applyFont="1" applyBorder="1" applyAlignment="1">
      <alignment horizontal="center" vertical="center" wrapText="1"/>
    </xf>
    <xf numFmtId="49" fontId="21" fillId="0" borderId="1" xfId="2842" applyNumberFormat="1" applyFont="1" applyBorder="1" applyAlignment="1"/>
    <xf numFmtId="0" fontId="19" fillId="0" borderId="1" xfId="2230" applyFont="1" applyBorder="1">
      <alignment vertical="center"/>
    </xf>
    <xf numFmtId="0" fontId="6" fillId="0" borderId="1" xfId="2230" applyFont="1" applyBorder="1">
      <alignment vertical="center"/>
    </xf>
    <xf numFmtId="49" fontId="21" fillId="0" borderId="1" xfId="2842" applyNumberFormat="1" applyFont="1" applyBorder="1" applyAlignment="1">
      <alignment horizontal="left" indent="2"/>
    </xf>
    <xf numFmtId="0" fontId="58" fillId="0" borderId="1" xfId="541" applyFont="1" applyBorder="1" applyAlignment="1">
      <alignment vertical="center"/>
    </xf>
    <xf numFmtId="49" fontId="21" fillId="0" borderId="1" xfId="2842" applyNumberFormat="1" applyFont="1" applyBorder="1" applyAlignment="1"/>
    <xf numFmtId="0" fontId="21" fillId="0" borderId="1" xfId="541" applyFont="1" applyBorder="1" applyAlignment="1">
      <alignment vertical="center"/>
    </xf>
    <xf numFmtId="0" fontId="19" fillId="0" borderId="1" xfId="2230" applyFont="1" applyBorder="1" applyAlignment="1">
      <alignment horizontal="center" vertical="center"/>
    </xf>
    <xf numFmtId="0" fontId="6" fillId="0" borderId="1" xfId="2230" applyFont="1" applyBorder="1" applyAlignment="1">
      <alignment horizontal="left" vertical="center"/>
    </xf>
    <xf numFmtId="194" fontId="6" fillId="0" borderId="1" xfId="2230" applyNumberFormat="1" applyFont="1" applyBorder="1">
      <alignment vertical="center"/>
    </xf>
    <xf numFmtId="0" fontId="6" fillId="0" borderId="1" xfId="2230" applyFont="1" applyBorder="1" applyAlignment="1">
      <alignment vertical="center"/>
    </xf>
    <xf numFmtId="0" fontId="6" fillId="0" borderId="1" xfId="2230" applyFont="1" applyBorder="1" applyAlignment="1">
      <alignment horizontal="left" vertical="center" indent="2"/>
    </xf>
    <xf numFmtId="0" fontId="6" fillId="2" borderId="1" xfId="2230" applyFont="1" applyFill="1" applyBorder="1">
      <alignment vertical="center"/>
    </xf>
    <xf numFmtId="0" fontId="63" fillId="0" borderId="1" xfId="2230" applyFont="1" applyBorder="1" applyAlignment="1">
      <alignment horizontal="center" vertical="center" wrapText="1"/>
    </xf>
    <xf numFmtId="0" fontId="62" fillId="0" borderId="0" xfId="2230" applyFont="1" applyBorder="1" applyAlignment="1">
      <alignment horizontal="center" vertical="center"/>
    </xf>
    <xf numFmtId="0" fontId="21" fillId="2" borderId="1" xfId="541" applyFont="1" applyFill="1" applyBorder="1" applyAlignment="1">
      <alignment vertical="center"/>
    </xf>
    <xf numFmtId="0" fontId="58" fillId="0" borderId="1" xfId="541" applyFont="1" applyBorder="1" applyAlignment="1">
      <alignment horizontal="center" vertical="center"/>
    </xf>
    <xf numFmtId="0" fontId="60" fillId="0" borderId="0" xfId="0" applyFont="1" applyAlignment="1">
      <alignment vertical="center"/>
    </xf>
    <xf numFmtId="0" fontId="1" fillId="0" borderId="0" xfId="0" applyFont="1" applyAlignment="1">
      <alignment vertical="center"/>
    </xf>
    <xf numFmtId="0" fontId="6" fillId="0" borderId="0" xfId="2230">
      <alignment vertical="center"/>
    </xf>
    <xf numFmtId="0" fontId="6" fillId="0" borderId="0" xfId="2230" applyFont="1" applyBorder="1" applyAlignment="1">
      <alignment horizontal="center" vertical="center"/>
    </xf>
    <xf numFmtId="0" fontId="63" fillId="0" borderId="1" xfId="2230" applyFont="1" applyBorder="1" applyAlignment="1">
      <alignment horizontal="center" vertical="center"/>
    </xf>
    <xf numFmtId="0" fontId="60" fillId="0" borderId="1" xfId="0" applyFont="1" applyBorder="1" applyAlignment="1">
      <alignment horizontal="center" vertical="center"/>
    </xf>
    <xf numFmtId="0" fontId="58" fillId="0" borderId="1" xfId="0" applyFont="1" applyBorder="1" applyAlignment="1">
      <alignment horizontal="center" vertical="center"/>
    </xf>
    <xf numFmtId="0" fontId="6" fillId="0" borderId="1" xfId="2230" applyFont="1" applyBorder="1" applyAlignment="1">
      <alignment horizontal="center" vertical="center"/>
    </xf>
    <xf numFmtId="0" fontId="0" fillId="0" borderId="1" xfId="0" applyBorder="1" applyAlignment="1">
      <alignment vertical="center"/>
    </xf>
    <xf numFmtId="0" fontId="64" fillId="0" borderId="2" xfId="0" applyFont="1" applyBorder="1" applyAlignment="1">
      <alignment horizontal="left" vertical="center" wrapText="1"/>
    </xf>
    <xf numFmtId="0" fontId="1" fillId="0" borderId="0" xfId="541">
      <alignment vertical="center"/>
    </xf>
    <xf numFmtId="0" fontId="1" fillId="0" borderId="0" xfId="541" applyAlignment="1">
      <alignment horizontal="left" vertical="center"/>
    </xf>
    <xf numFmtId="0" fontId="12" fillId="0" borderId="0" xfId="541" applyFont="1" applyAlignment="1">
      <alignment horizontal="right" vertical="center"/>
    </xf>
    <xf numFmtId="0" fontId="12" fillId="0" borderId="0" xfId="541" applyFont="1" applyAlignment="1">
      <alignment horizontal="left" vertical="center"/>
    </xf>
    <xf numFmtId="0" fontId="12" fillId="0" borderId="0" xfId="541" applyFont="1" applyAlignment="1">
      <alignment vertical="center"/>
    </xf>
    <xf numFmtId="49" fontId="60" fillId="0" borderId="3" xfId="541" applyNumberFormat="1" applyFont="1" applyBorder="1" applyAlignment="1">
      <alignment horizontal="center" vertical="center" wrapText="1"/>
    </xf>
    <xf numFmtId="0" fontId="60" fillId="0" borderId="4" xfId="541" applyFont="1" applyBorder="1" applyAlignment="1">
      <alignment horizontal="center" vertical="center"/>
    </xf>
    <xf numFmtId="0" fontId="60" fillId="0" borderId="3" xfId="541" applyFont="1" applyBorder="1" applyAlignment="1">
      <alignment horizontal="center" vertical="center" wrapText="1"/>
    </xf>
    <xf numFmtId="49" fontId="60" fillId="0" borderId="5" xfId="541" applyNumberFormat="1" applyFont="1" applyBorder="1" applyAlignment="1">
      <alignment horizontal="center" vertical="center" wrapText="1"/>
    </xf>
    <xf numFmtId="0" fontId="60" fillId="0" borderId="6" xfId="541" applyFont="1" applyBorder="1" applyAlignment="1">
      <alignment horizontal="center" vertical="center"/>
    </xf>
    <xf numFmtId="0" fontId="60" fillId="0" borderId="5" xfId="541" applyFont="1" applyBorder="1" applyAlignment="1">
      <alignment horizontal="center" vertical="center" wrapText="1"/>
    </xf>
    <xf numFmtId="3" fontId="12" fillId="0" borderId="1" xfId="541" applyNumberFormat="1" applyFont="1" applyFill="1" applyBorder="1" applyAlignment="1" applyProtection="1">
      <alignment vertical="center" wrapText="1"/>
    </xf>
    <xf numFmtId="0" fontId="12" fillId="0" borderId="1" xfId="541" applyFont="1" applyBorder="1" applyAlignment="1">
      <alignment horizontal="right" vertical="center"/>
    </xf>
    <xf numFmtId="0" fontId="12" fillId="0" borderId="1" xfId="541" applyFont="1" applyBorder="1" applyAlignment="1">
      <alignment horizontal="center" vertical="center"/>
    </xf>
    <xf numFmtId="194" fontId="12" fillId="0" borderId="1" xfId="541" applyNumberFormat="1" applyFont="1" applyBorder="1" applyAlignment="1">
      <alignment horizontal="center" vertical="center"/>
    </xf>
    <xf numFmtId="3" fontId="12" fillId="0" borderId="1" xfId="541" applyNumberFormat="1" applyFont="1" applyFill="1" applyBorder="1" applyAlignment="1" applyProtection="1">
      <alignment horizontal="left" vertical="center" wrapText="1" indent="1"/>
    </xf>
    <xf numFmtId="3" fontId="12" fillId="0" borderId="1" xfId="541" applyNumberFormat="1" applyFont="1" applyFill="1" applyBorder="1" applyAlignment="1" applyProtection="1">
      <alignment horizontal="left" vertical="center" wrapText="1" indent="2"/>
    </xf>
    <xf numFmtId="1" fontId="12" fillId="0" borderId="1" xfId="541" applyNumberFormat="1" applyFont="1" applyBorder="1" applyAlignment="1">
      <alignment horizontal="left" vertical="center"/>
    </xf>
    <xf numFmtId="1" fontId="12" fillId="0" borderId="1" xfId="541" applyNumberFormat="1" applyFont="1" applyFill="1" applyBorder="1" applyAlignment="1">
      <alignment horizontal="left" vertical="center" wrapText="1"/>
    </xf>
    <xf numFmtId="196" fontId="12" fillId="0" borderId="1" xfId="541" applyNumberFormat="1" applyFont="1" applyBorder="1" applyAlignment="1">
      <alignment horizontal="center" vertical="center"/>
    </xf>
    <xf numFmtId="0" fontId="12" fillId="0" borderId="1" xfId="541" applyFont="1" applyBorder="1" applyAlignment="1">
      <alignment horizontal="left" vertical="center" wrapText="1"/>
    </xf>
    <xf numFmtId="0" fontId="12" fillId="0" borderId="1" xfId="541" applyFont="1" applyBorder="1" applyAlignment="1">
      <alignment horizontal="left" vertical="center" wrapText="1" indent="2"/>
    </xf>
    <xf numFmtId="196" fontId="12" fillId="2" borderId="1" xfId="2905" applyNumberFormat="1" applyFont="1" applyFill="1" applyBorder="1" applyAlignment="1">
      <alignment horizontal="center" vertical="center" shrinkToFit="1"/>
    </xf>
    <xf numFmtId="0" fontId="19" fillId="0" borderId="7" xfId="541" applyFont="1" applyBorder="1" applyAlignment="1">
      <alignment horizontal="center" vertical="center" wrapText="1"/>
    </xf>
    <xf numFmtId="196" fontId="12" fillId="0" borderId="1" xfId="541" applyNumberFormat="1" applyFont="1" applyFill="1" applyBorder="1" applyAlignment="1" applyProtection="1">
      <alignment horizontal="center" vertical="center"/>
      <protection locked="0"/>
    </xf>
    <xf numFmtId="1" fontId="12" fillId="0" borderId="1" xfId="541" applyNumberFormat="1" applyFont="1" applyFill="1" applyBorder="1" applyAlignment="1" applyProtection="1">
      <alignment horizontal="center" vertical="center"/>
      <protection locked="0"/>
    </xf>
    <xf numFmtId="0" fontId="19" fillId="0" borderId="7" xfId="541" applyFont="1" applyBorder="1" applyAlignment="1">
      <alignment vertical="center" wrapText="1"/>
    </xf>
    <xf numFmtId="0" fontId="6" fillId="0" borderId="7" xfId="541" applyFont="1" applyBorder="1" applyAlignment="1">
      <alignment horizontal="left" vertical="center" wrapText="1" indent="2"/>
    </xf>
    <xf numFmtId="0" fontId="12" fillId="0" borderId="2" xfId="541" applyFont="1" applyBorder="1" applyAlignment="1">
      <alignment horizontal="left" vertical="center"/>
    </xf>
    <xf numFmtId="0" fontId="6" fillId="0" borderId="0" xfId="2230" applyFont="1" applyBorder="1" applyAlignment="1">
      <alignment horizontal="right" vertical="center"/>
    </xf>
    <xf numFmtId="0" fontId="58" fillId="0" borderId="1" xfId="1035" applyFont="1" applyFill="1" applyBorder="1" applyAlignment="1">
      <alignment horizontal="center" vertical="center" wrapText="1"/>
    </xf>
    <xf numFmtId="0" fontId="58" fillId="0" borderId="1" xfId="0" applyFont="1" applyBorder="1" applyAlignment="1">
      <alignment horizontal="center" vertical="center" wrapText="1"/>
    </xf>
    <xf numFmtId="0" fontId="19" fillId="0" borderId="1" xfId="2230" applyFont="1" applyBorder="1" applyAlignment="1">
      <alignment horizontal="left" vertical="center"/>
    </xf>
    <xf numFmtId="194" fontId="1" fillId="0" borderId="1" xfId="541" applyNumberFormat="1" applyFont="1" applyFill="1" applyBorder="1" applyAlignment="1">
      <alignment horizontal="center" vertical="center"/>
    </xf>
    <xf numFmtId="3" fontId="21" fillId="0" borderId="1" xfId="3847" applyNumberFormat="1" applyFont="1" applyFill="1" applyBorder="1" applyAlignment="1" applyProtection="1">
      <alignment vertical="center"/>
    </xf>
    <xf numFmtId="0" fontId="12" fillId="0" borderId="0" xfId="0" applyFont="1" applyAlignment="1">
      <alignment vertical="center"/>
    </xf>
    <xf numFmtId="0" fontId="6" fillId="0" borderId="7" xfId="0" applyFont="1" applyBorder="1" applyAlignment="1">
      <alignment horizontal="center" vertical="center" wrapText="1"/>
    </xf>
    <xf numFmtId="0" fontId="6" fillId="0" borderId="7" xfId="0" applyFont="1" applyFill="1" applyBorder="1" applyAlignment="1">
      <alignment horizontal="center" vertical="center" wrapText="1"/>
    </xf>
    <xf numFmtId="0" fontId="0" fillId="0" borderId="0" xfId="0">
      <alignment vertical="center"/>
    </xf>
    <xf numFmtId="0" fontId="1" fillId="0" borderId="0" xfId="0" applyFont="1" applyBorder="1">
      <alignment vertical="center"/>
    </xf>
    <xf numFmtId="0" fontId="0" fillId="0" borderId="0" xfId="0" applyBorder="1">
      <alignment vertical="center"/>
    </xf>
    <xf numFmtId="0" fontId="53" fillId="0" borderId="0" xfId="0" applyFont="1" applyBorder="1" applyAlignment="1">
      <alignment horizontal="center" vertical="center"/>
    </xf>
    <xf numFmtId="0" fontId="0" fillId="0" borderId="0" xfId="0" applyBorder="1" applyAlignment="1">
      <alignment horizontal="right" vertical="center"/>
    </xf>
    <xf numFmtId="0" fontId="58" fillId="0" borderId="1" xfId="1580" applyFont="1" applyBorder="1" applyAlignment="1">
      <alignment horizontal="center" vertical="center"/>
    </xf>
    <xf numFmtId="0" fontId="21" fillId="0" borderId="1" xfId="1036" applyFont="1" applyBorder="1" applyAlignment="1">
      <alignment horizontal="center" vertical="center"/>
    </xf>
    <xf numFmtId="0" fontId="21" fillId="0" borderId="1" xfId="1036" applyFont="1" applyBorder="1" applyAlignment="1">
      <alignment vertical="center"/>
    </xf>
    <xf numFmtId="0" fontId="21" fillId="0" borderId="1" xfId="2360" applyFont="1" applyBorder="1" applyAlignment="1" applyProtection="1">
      <alignment horizontal="center" vertical="center"/>
    </xf>
    <xf numFmtId="0" fontId="21" fillId="0" borderId="1" xfId="1036" applyFont="1" applyBorder="1" applyAlignment="1">
      <alignment horizontal="left" vertical="center" wrapText="1"/>
    </xf>
    <xf numFmtId="0" fontId="21" fillId="0" borderId="1" xfId="1036" applyFont="1" applyBorder="1" applyAlignment="1">
      <alignment horizontal="center" vertical="center" wrapText="1"/>
    </xf>
    <xf numFmtId="194" fontId="21" fillId="0" borderId="1" xfId="1036" applyNumberFormat="1" applyFont="1" applyFill="1" applyBorder="1" applyAlignment="1">
      <alignment horizontal="center" vertical="center"/>
    </xf>
    <xf numFmtId="49" fontId="21" fillId="0" borderId="1" xfId="1036" applyNumberFormat="1" applyFont="1" applyFill="1" applyBorder="1" applyAlignment="1">
      <alignment horizontal="center" vertical="center"/>
    </xf>
    <xf numFmtId="0" fontId="65" fillId="0" borderId="0" xfId="0" applyFont="1">
      <alignment vertical="center"/>
    </xf>
    <xf numFmtId="0" fontId="66" fillId="0" borderId="0" xfId="0" applyFont="1" applyAlignment="1">
      <alignment horizontal="left" vertical="center" wrapText="1"/>
    </xf>
    <xf numFmtId="0" fontId="66" fillId="2" borderId="0" xfId="0" applyFont="1" applyFill="1" applyAlignment="1">
      <alignment horizontal="left" vertical="center" wrapText="1"/>
    </xf>
    <xf numFmtId="0" fontId="21" fillId="0" borderId="0" xfId="0" applyFont="1" applyAlignment="1">
      <alignment horizontal="center" vertical="center" wrapText="1"/>
    </xf>
    <xf numFmtId="0" fontId="21" fillId="0" borderId="0" xfId="0" applyFont="1" applyAlignment="1">
      <alignment horizontal="center" vertical="center"/>
    </xf>
    <xf numFmtId="0" fontId="67" fillId="0" borderId="0" xfId="2847" applyFont="1" applyAlignment="1">
      <alignment horizontal="center" vertical="center"/>
    </xf>
    <xf numFmtId="0" fontId="1" fillId="0" borderId="0" xfId="2194" applyAlignment="1">
      <alignment horizontal="center" vertical="center"/>
    </xf>
    <xf numFmtId="0" fontId="21" fillId="0" borderId="0" xfId="2194" applyFont="1" applyAlignment="1">
      <alignment horizontal="right" vertical="center"/>
    </xf>
    <xf numFmtId="0" fontId="58" fillId="0" borderId="1" xfId="2194" applyFont="1" applyBorder="1" applyAlignment="1">
      <alignment horizontal="center" vertical="center"/>
    </xf>
    <xf numFmtId="0" fontId="21" fillId="0" borderId="1" xfId="2194" applyFont="1" applyBorder="1" applyAlignment="1">
      <alignment horizontal="center" vertical="center"/>
    </xf>
    <xf numFmtId="0" fontId="21" fillId="0" borderId="1" xfId="2194" applyFont="1" applyBorder="1" applyAlignment="1">
      <alignment vertical="center"/>
    </xf>
    <xf numFmtId="0" fontId="58" fillId="0" borderId="1" xfId="2194" applyFont="1" applyBorder="1" applyAlignment="1">
      <alignment vertical="center"/>
    </xf>
    <xf numFmtId="0" fontId="1" fillId="0" borderId="2" xfId="2194" applyFont="1" applyBorder="1" applyAlignment="1">
      <alignment vertical="center" wrapText="1"/>
    </xf>
    <xf numFmtId="0" fontId="1" fillId="0" borderId="2" xfId="2194" applyBorder="1" applyAlignment="1">
      <alignment vertical="center" wrapText="1"/>
    </xf>
    <xf numFmtId="0" fontId="1" fillId="0" borderId="0" xfId="2847" applyFont="1" applyAlignment="1">
      <alignment horizontal="center" vertical="center"/>
    </xf>
    <xf numFmtId="0" fontId="58" fillId="0" borderId="1" xfId="2847" applyFont="1" applyBorder="1" applyAlignment="1">
      <alignment horizontal="center" vertical="center" wrapText="1"/>
    </xf>
    <xf numFmtId="0" fontId="58" fillId="0" borderId="1" xfId="2847" applyFont="1" applyBorder="1">
      <alignment vertical="center"/>
    </xf>
    <xf numFmtId="0" fontId="21" fillId="0" borderId="1" xfId="2847" applyFont="1" applyBorder="1" applyAlignment="1">
      <alignment horizontal="center" vertical="center"/>
    </xf>
    <xf numFmtId="0" fontId="21" fillId="0" borderId="1" xfId="2847" applyFont="1" applyBorder="1" applyAlignment="1">
      <alignment horizontal="left" vertical="center" indent="1"/>
    </xf>
    <xf numFmtId="0" fontId="21" fillId="0" borderId="1" xfId="2847" applyFont="1" applyBorder="1">
      <alignment vertical="center"/>
    </xf>
    <xf numFmtId="0" fontId="21" fillId="2" borderId="1" xfId="2847" applyFont="1" applyFill="1" applyBorder="1" applyAlignment="1">
      <alignment horizontal="left" vertical="center" indent="1"/>
    </xf>
    <xf numFmtId="0" fontId="68" fillId="0" borderId="0" xfId="117" applyFont="1">
      <alignment vertical="center"/>
    </xf>
    <xf numFmtId="0" fontId="22" fillId="0" borderId="0" xfId="117">
      <alignment vertical="center"/>
    </xf>
    <xf numFmtId="0" fontId="62" fillId="0" borderId="0" xfId="117" applyFont="1">
      <alignment vertical="center"/>
    </xf>
    <xf numFmtId="0" fontId="53" fillId="0" borderId="0" xfId="117" applyFont="1" applyAlignment="1">
      <alignment horizontal="center" vertical="center"/>
    </xf>
    <xf numFmtId="0" fontId="22" fillId="0" borderId="0" xfId="117" applyAlignment="1">
      <alignment horizontal="left" vertical="center" wrapText="1"/>
    </xf>
    <xf numFmtId="0" fontId="62" fillId="0" borderId="0" xfId="117" applyFont="1" applyAlignment="1">
      <alignment horizontal="right" vertical="center"/>
    </xf>
    <xf numFmtId="0" fontId="19" fillId="0" borderId="1" xfId="117" applyFont="1" applyFill="1" applyBorder="1" applyAlignment="1">
      <alignment horizontal="center" vertical="center" wrapText="1"/>
    </xf>
    <xf numFmtId="189" fontId="58" fillId="0" borderId="1" xfId="0" applyNumberFormat="1" applyFont="1" applyBorder="1" applyAlignment="1">
      <alignment horizontal="center" vertical="center" wrapText="1"/>
    </xf>
    <xf numFmtId="49" fontId="58" fillId="0" borderId="1" xfId="2201" applyNumberFormat="1" applyFont="1" applyBorder="1" applyAlignment="1">
      <alignment horizontal="left" vertical="center" wrapText="1"/>
    </xf>
    <xf numFmtId="189" fontId="19" fillId="0" borderId="1" xfId="117" applyNumberFormat="1" applyFont="1" applyBorder="1" applyAlignment="1">
      <alignment horizontal="center" vertical="center" wrapText="1"/>
    </xf>
    <xf numFmtId="49" fontId="21" fillId="0" borderId="1" xfId="2201" applyNumberFormat="1" applyFont="1" applyBorder="1" applyAlignment="1">
      <alignment horizontal="left" vertical="center" wrapText="1"/>
    </xf>
    <xf numFmtId="0" fontId="6" fillId="0" borderId="1" xfId="117" applyFont="1" applyBorder="1" applyAlignment="1">
      <alignment horizontal="center" vertical="center" wrapText="1"/>
    </xf>
    <xf numFmtId="189" fontId="6" fillId="0" borderId="7" xfId="0" applyNumberFormat="1" applyFont="1" applyFill="1" applyBorder="1" applyAlignment="1">
      <alignment horizontal="center" vertical="center" wrapText="1"/>
    </xf>
    <xf numFmtId="0" fontId="12" fillId="0" borderId="0" xfId="117" applyFont="1">
      <alignment vertical="center"/>
    </xf>
    <xf numFmtId="0" fontId="6" fillId="0" borderId="1" xfId="117" applyFont="1" applyBorder="1" applyAlignment="1">
      <alignment horizontal="left" vertical="center" wrapText="1"/>
    </xf>
    <xf numFmtId="0" fontId="19" fillId="0" borderId="1" xfId="117" applyFont="1" applyBorder="1" applyAlignment="1">
      <alignment horizontal="left" vertical="center" wrapText="1"/>
    </xf>
    <xf numFmtId="0" fontId="22" fillId="0" borderId="0" xfId="2874">
      <alignment vertical="center"/>
    </xf>
    <xf numFmtId="0" fontId="62" fillId="0" borderId="0" xfId="2874" applyFont="1">
      <alignment vertical="center"/>
    </xf>
    <xf numFmtId="0" fontId="53" fillId="0" borderId="0" xfId="2874" applyFont="1" applyAlignment="1">
      <alignment horizontal="center" vertical="center"/>
    </xf>
    <xf numFmtId="0" fontId="12" fillId="0" borderId="0" xfId="0" applyFont="1" applyAlignment="1">
      <alignment horizontal="right" vertical="center"/>
    </xf>
    <xf numFmtId="0" fontId="19" fillId="0" borderId="1" xfId="2874" applyFont="1" applyFill="1" applyBorder="1" applyAlignment="1">
      <alignment horizontal="center" vertical="center"/>
    </xf>
    <xf numFmtId="1" fontId="58" fillId="0" borderId="1" xfId="0" applyNumberFormat="1" applyFont="1" applyBorder="1" applyAlignment="1">
      <alignment horizontal="center" vertical="center" wrapText="1"/>
    </xf>
    <xf numFmtId="0" fontId="6" fillId="0" borderId="1" xfId="3417" applyFont="1" applyFill="1" applyBorder="1" applyAlignment="1">
      <alignment horizontal="left" vertical="center"/>
    </xf>
    <xf numFmtId="1" fontId="6" fillId="0" borderId="1" xfId="2874" applyNumberFormat="1" applyFont="1" applyBorder="1" applyAlignment="1">
      <alignment horizontal="center" vertical="center"/>
    </xf>
    <xf numFmtId="1" fontId="6" fillId="0" borderId="7" xfId="0" applyNumberFormat="1" applyFont="1" applyFill="1" applyBorder="1" applyAlignment="1">
      <alignment horizontal="center" vertical="center" wrapText="1"/>
    </xf>
    <xf numFmtId="49" fontId="37" fillId="0" borderId="0" xfId="2198" applyNumberFormat="1" applyFont="1" applyAlignment="1"/>
    <xf numFmtId="1" fontId="22" fillId="0" borderId="0" xfId="2874" applyNumberFormat="1">
      <alignment vertical="center"/>
    </xf>
    <xf numFmtId="1" fontId="12" fillId="0" borderId="0" xfId="2874" applyNumberFormat="1" applyFont="1">
      <alignment vertical="center"/>
    </xf>
    <xf numFmtId="1" fontId="6" fillId="0" borderId="7" xfId="0" applyNumberFormat="1" applyFont="1" applyBorder="1" applyAlignment="1">
      <alignment horizontal="center" vertical="center" wrapText="1"/>
    </xf>
    <xf numFmtId="0" fontId="1" fillId="0" borderId="0" xfId="541" applyFont="1">
      <alignment vertical="center"/>
    </xf>
    <xf numFmtId="0" fontId="1" fillId="0" borderId="0" xfId="541" applyFill="1">
      <alignment vertical="center"/>
    </xf>
    <xf numFmtId="0" fontId="1" fillId="0" borderId="0" xfId="541" applyFill="1" applyAlignment="1">
      <alignment horizontal="left" vertical="center"/>
    </xf>
    <xf numFmtId="0" fontId="1" fillId="0" borderId="0" xfId="541" applyNumberFormat="1" applyFill="1">
      <alignment vertical="center"/>
    </xf>
    <xf numFmtId="0" fontId="1" fillId="0" borderId="0" xfId="541" applyNumberFormat="1" applyFill="1" applyAlignment="1">
      <alignment horizontal="left" vertical="center"/>
    </xf>
    <xf numFmtId="0" fontId="1" fillId="2" borderId="0" xfId="541" applyFill="1">
      <alignment vertical="center"/>
    </xf>
    <xf numFmtId="0" fontId="67" fillId="0" borderId="0" xfId="1035" applyFont="1" applyFill="1" applyAlignment="1">
      <alignment horizontal="center" vertical="center"/>
    </xf>
    <xf numFmtId="0" fontId="1" fillId="0" borderId="0" xfId="541" applyFill="1" applyAlignment="1">
      <alignment vertical="center" wrapText="1"/>
    </xf>
    <xf numFmtId="0" fontId="1" fillId="0" borderId="0" xfId="541" applyFill="1" applyAlignment="1">
      <alignment horizontal="left" vertical="center" wrapText="1"/>
    </xf>
    <xf numFmtId="0" fontId="1" fillId="0" borderId="0" xfId="541" applyNumberFormat="1" applyFill="1" applyAlignment="1">
      <alignment vertical="center" wrapText="1"/>
    </xf>
    <xf numFmtId="0" fontId="1" fillId="0" borderId="0" xfId="541" applyNumberFormat="1" applyFill="1" applyAlignment="1">
      <alignment horizontal="left" vertical="center" wrapText="1"/>
    </xf>
    <xf numFmtId="0" fontId="1" fillId="2" borderId="0" xfId="541" applyFill="1" applyAlignment="1">
      <alignment vertical="center" wrapText="1"/>
    </xf>
    <xf numFmtId="0" fontId="60" fillId="0" borderId="1" xfId="541" applyFont="1" applyFill="1" applyBorder="1" applyAlignment="1">
      <alignment horizontal="center" vertical="center" wrapText="1"/>
    </xf>
    <xf numFmtId="0" fontId="60" fillId="0" borderId="1" xfId="541" applyFont="1" applyFill="1" applyBorder="1" applyAlignment="1">
      <alignment horizontal="left" vertical="center" wrapText="1"/>
    </xf>
    <xf numFmtId="0" fontId="60" fillId="0" borderId="1" xfId="541" applyNumberFormat="1" applyFont="1" applyFill="1" applyBorder="1" applyAlignment="1">
      <alignment horizontal="center" vertical="center" wrapText="1"/>
    </xf>
    <xf numFmtId="0" fontId="60" fillId="0" borderId="1" xfId="541" applyNumberFormat="1" applyFont="1" applyFill="1" applyBorder="1" applyAlignment="1">
      <alignment horizontal="left" vertical="center" wrapText="1"/>
    </xf>
    <xf numFmtId="0" fontId="60" fillId="2" borderId="1" xfId="541" applyFont="1" applyFill="1" applyBorder="1" applyAlignment="1">
      <alignment horizontal="center" vertical="center" wrapText="1"/>
    </xf>
    <xf numFmtId="0" fontId="60" fillId="0" borderId="1" xfId="541" applyFont="1" applyFill="1" applyBorder="1" applyAlignment="1" applyProtection="1">
      <alignment horizontal="center" vertical="center" wrapText="1"/>
      <protection locked="0"/>
    </xf>
    <xf numFmtId="0" fontId="60" fillId="0" borderId="1" xfId="541" applyNumberFormat="1" applyFont="1" applyFill="1" applyBorder="1" applyAlignment="1" applyProtection="1">
      <alignment horizontal="left" vertical="center"/>
    </xf>
    <xf numFmtId="189" fontId="1" fillId="2" borderId="1" xfId="541" applyNumberFormat="1" applyFont="1" applyFill="1" applyBorder="1" applyAlignment="1" applyProtection="1">
      <alignment horizontal="right" vertical="center"/>
    </xf>
    <xf numFmtId="189" fontId="1" fillId="0" borderId="1" xfId="541" applyNumberFormat="1" applyFont="1" applyFill="1" applyBorder="1" applyAlignment="1" applyProtection="1">
      <alignment horizontal="right" vertical="center"/>
    </xf>
    <xf numFmtId="0" fontId="1" fillId="0" borderId="1" xfId="541" applyNumberFormat="1" applyFont="1" applyFill="1" applyBorder="1" applyAlignment="1" applyProtection="1">
      <alignment horizontal="left" vertical="center"/>
    </xf>
    <xf numFmtId="0" fontId="1" fillId="2" borderId="1" xfId="541" applyNumberFormat="1" applyFont="1" applyFill="1" applyBorder="1" applyAlignment="1" applyProtection="1">
      <alignment horizontal="right" vertical="center"/>
    </xf>
    <xf numFmtId="0" fontId="1" fillId="0" borderId="8" xfId="541" applyNumberFormat="1" applyFont="1" applyFill="1" applyBorder="1" applyAlignment="1" applyProtection="1">
      <alignment horizontal="left" vertical="center"/>
    </xf>
    <xf numFmtId="0" fontId="1" fillId="2" borderId="1" xfId="541" applyFill="1" applyBorder="1">
      <alignment vertical="center"/>
    </xf>
    <xf numFmtId="0" fontId="12" fillId="0" borderId="0" xfId="541" applyFont="1" applyFill="1" applyAlignment="1">
      <alignment horizontal="right" vertical="center"/>
    </xf>
    <xf numFmtId="0" fontId="19" fillId="0" borderId="7" xfId="541" applyFont="1" applyFill="1" applyBorder="1" applyAlignment="1">
      <alignment horizontal="center" vertical="center" wrapText="1"/>
    </xf>
    <xf numFmtId="0" fontId="12" fillId="0" borderId="8" xfId="541" applyNumberFormat="1" applyFont="1" applyFill="1" applyBorder="1" applyAlignment="1" applyProtection="1">
      <alignment horizontal="left" vertical="center"/>
    </xf>
    <xf numFmtId="0" fontId="12" fillId="2" borderId="8" xfId="541" applyNumberFormat="1" applyFont="1" applyFill="1" applyBorder="1" applyAlignment="1" applyProtection="1">
      <alignment horizontal="right" vertical="center"/>
    </xf>
    <xf numFmtId="0" fontId="12" fillId="0" borderId="1" xfId="541" applyNumberFormat="1" applyFont="1" applyFill="1" applyBorder="1" applyAlignment="1" applyProtection="1">
      <alignment horizontal="left" vertical="center"/>
    </xf>
    <xf numFmtId="0" fontId="12" fillId="2" borderId="1" xfId="541" applyNumberFormat="1" applyFont="1" applyFill="1" applyBorder="1" applyAlignment="1" applyProtection="1">
      <alignment horizontal="right" vertical="center"/>
    </xf>
    <xf numFmtId="0" fontId="0" fillId="0" borderId="1" xfId="3887" applyNumberFormat="1" applyFont="1" applyFill="1" applyBorder="1" applyAlignment="1">
      <alignment horizontal="left" vertical="center" indent="2"/>
    </xf>
    <xf numFmtId="189" fontId="1" fillId="3" borderId="1" xfId="541" applyNumberFormat="1" applyFont="1" applyFill="1" applyBorder="1" applyAlignment="1" applyProtection="1">
      <alignment horizontal="right" vertical="center"/>
    </xf>
    <xf numFmtId="0" fontId="19" fillId="0" borderId="7" xfId="541" applyFont="1" applyFill="1" applyBorder="1" applyAlignment="1">
      <alignment horizontal="left" vertical="center" wrapText="1"/>
    </xf>
    <xf numFmtId="0" fontId="19" fillId="0" borderId="7" xfId="541" applyNumberFormat="1" applyFont="1" applyFill="1" applyBorder="1" applyAlignment="1">
      <alignment horizontal="center" vertical="center" wrapText="1"/>
    </xf>
    <xf numFmtId="0" fontId="19" fillId="0" borderId="7" xfId="541" applyNumberFormat="1" applyFont="1" applyFill="1" applyBorder="1" applyAlignment="1">
      <alignment horizontal="left" vertical="center" wrapText="1"/>
    </xf>
    <xf numFmtId="189" fontId="19" fillId="2" borderId="7" xfId="541" applyNumberFormat="1" applyFont="1" applyFill="1" applyBorder="1" applyAlignment="1">
      <alignment horizontal="center" vertical="center" wrapText="1"/>
    </xf>
    <xf numFmtId="189" fontId="1" fillId="2" borderId="1" xfId="541" applyNumberFormat="1" applyFont="1" applyFill="1" applyBorder="1">
      <alignment vertical="center"/>
    </xf>
    <xf numFmtId="189" fontId="1" fillId="0" borderId="1" xfId="541" applyNumberFormat="1" applyFont="1" applyFill="1" applyBorder="1">
      <alignment vertical="center"/>
    </xf>
    <xf numFmtId="0" fontId="69" fillId="0" borderId="1" xfId="541" applyFont="1" applyFill="1" applyBorder="1">
      <alignment vertical="center"/>
    </xf>
    <xf numFmtId="1" fontId="19" fillId="0" borderId="9" xfId="541" applyNumberFormat="1" applyFont="1" applyFill="1" applyBorder="1" applyAlignment="1" applyProtection="1">
      <alignment vertical="center" wrapText="1"/>
      <protection locked="0"/>
    </xf>
    <xf numFmtId="1" fontId="19" fillId="0" borderId="9" xfId="541" applyNumberFormat="1" applyFont="1" applyFill="1" applyBorder="1" applyAlignment="1" applyProtection="1">
      <alignment horizontal="left" vertical="center" wrapText="1"/>
      <protection locked="0"/>
    </xf>
    <xf numFmtId="0" fontId="19" fillId="0" borderId="9" xfId="541" applyNumberFormat="1" applyFont="1" applyFill="1" applyBorder="1" applyAlignment="1" applyProtection="1">
      <alignment vertical="center" wrapText="1"/>
      <protection locked="0"/>
    </xf>
    <xf numFmtId="0" fontId="19" fillId="0" borderId="9" xfId="541" applyNumberFormat="1" applyFont="1" applyFill="1" applyBorder="1" applyAlignment="1" applyProtection="1">
      <alignment horizontal="left" vertical="center" wrapText="1"/>
      <protection locked="0"/>
    </xf>
    <xf numFmtId="1" fontId="19" fillId="2" borderId="9" xfId="541" applyNumberFormat="1" applyFont="1" applyFill="1" applyBorder="1" applyAlignment="1" applyProtection="1">
      <alignment vertical="center" wrapText="1"/>
      <protection locked="0"/>
    </xf>
    <xf numFmtId="0" fontId="1" fillId="0" borderId="1" xfId="541" applyFill="1" applyBorder="1">
      <alignment vertical="center"/>
    </xf>
    <xf numFmtId="1" fontId="6" fillId="0" borderId="9" xfId="541" applyNumberFormat="1" applyFont="1" applyFill="1" applyBorder="1" applyAlignment="1" applyProtection="1">
      <alignment horizontal="left" vertical="center" wrapText="1"/>
      <protection locked="0"/>
    </xf>
    <xf numFmtId="0" fontId="6" fillId="0" borderId="9" xfId="541" applyNumberFormat="1" applyFont="1" applyFill="1" applyBorder="1" applyAlignment="1" applyProtection="1">
      <alignment horizontal="left" vertical="center" wrapText="1"/>
      <protection locked="0"/>
    </xf>
    <xf numFmtId="1" fontId="6" fillId="2" borderId="9" xfId="541" applyNumberFormat="1" applyFont="1" applyFill="1" applyBorder="1" applyAlignment="1" applyProtection="1">
      <alignment horizontal="left" vertical="center" wrapText="1"/>
      <protection locked="0"/>
    </xf>
    <xf numFmtId="1" fontId="6" fillId="0" borderId="9" xfId="541" applyNumberFormat="1" applyFont="1" applyFill="1" applyBorder="1" applyAlignment="1" applyProtection="1">
      <alignment vertical="center" wrapText="1"/>
      <protection locked="0"/>
    </xf>
    <xf numFmtId="0" fontId="6" fillId="0" borderId="9" xfId="541" applyNumberFormat="1" applyFont="1" applyFill="1" applyBorder="1" applyAlignment="1" applyProtection="1">
      <alignment vertical="center" wrapText="1"/>
      <protection locked="0"/>
    </xf>
    <xf numFmtId="1" fontId="6" fillId="2" borderId="9" xfId="541" applyNumberFormat="1" applyFont="1" applyFill="1" applyBorder="1" applyAlignment="1" applyProtection="1">
      <alignment vertical="center" wrapText="1"/>
      <protection locked="0"/>
    </xf>
    <xf numFmtId="1" fontId="6" fillId="2" borderId="9" xfId="541" applyNumberFormat="1" applyFont="1" applyFill="1" applyBorder="1" applyAlignment="1" applyProtection="1">
      <alignment horizontal="right" vertical="center" wrapText="1"/>
      <protection locked="0"/>
    </xf>
    <xf numFmtId="0" fontId="6" fillId="0" borderId="9" xfId="541" applyFont="1" applyFill="1" applyBorder="1" applyAlignment="1">
      <alignment vertical="center" wrapText="1"/>
    </xf>
    <xf numFmtId="0" fontId="6" fillId="0" borderId="9" xfId="541" applyFont="1" applyFill="1" applyBorder="1" applyAlignment="1">
      <alignment horizontal="left" vertical="center" wrapText="1"/>
    </xf>
    <xf numFmtId="0" fontId="6" fillId="0" borderId="9" xfId="541" applyNumberFormat="1" applyFont="1" applyFill="1" applyBorder="1" applyAlignment="1">
      <alignment vertical="center" wrapText="1"/>
    </xf>
    <xf numFmtId="0" fontId="6" fillId="0" borderId="9" xfId="541" applyNumberFormat="1" applyFont="1" applyFill="1" applyBorder="1" applyAlignment="1">
      <alignment horizontal="left" vertical="center" wrapText="1"/>
    </xf>
    <xf numFmtId="0" fontId="6" fillId="2" borderId="9" xfId="541" applyFont="1" applyFill="1" applyBorder="1" applyAlignment="1">
      <alignment vertical="center" wrapText="1"/>
    </xf>
    <xf numFmtId="0" fontId="6" fillId="0" borderId="9" xfId="541" applyFont="1" applyFill="1" applyBorder="1" applyAlignment="1" applyProtection="1">
      <alignment vertical="center" wrapText="1"/>
      <protection locked="0"/>
    </xf>
    <xf numFmtId="0" fontId="6" fillId="0" borderId="9" xfId="541" applyFont="1" applyFill="1" applyBorder="1" applyAlignment="1" applyProtection="1">
      <alignment horizontal="left" vertical="center" wrapText="1"/>
      <protection locked="0"/>
    </xf>
    <xf numFmtId="0" fontId="6" fillId="2" borderId="9" xfId="541" applyFont="1" applyFill="1" applyBorder="1" applyAlignment="1" applyProtection="1">
      <alignment vertical="center" wrapText="1"/>
      <protection locked="0"/>
    </xf>
    <xf numFmtId="0" fontId="6" fillId="0" borderId="9" xfId="541" applyFont="1" applyFill="1" applyBorder="1" applyAlignment="1">
      <alignment wrapText="1"/>
    </xf>
    <xf numFmtId="0" fontId="6" fillId="0" borderId="9" xfId="541" applyFont="1" applyFill="1" applyBorder="1" applyAlignment="1">
      <alignment horizontal="left" wrapText="1"/>
    </xf>
    <xf numFmtId="0" fontId="6" fillId="0" borderId="9" xfId="541" applyNumberFormat="1" applyFont="1" applyFill="1" applyBorder="1" applyAlignment="1">
      <alignment wrapText="1"/>
    </xf>
    <xf numFmtId="0" fontId="6" fillId="2" borderId="9" xfId="541" applyFont="1" applyFill="1" applyBorder="1" applyAlignment="1">
      <alignment wrapText="1"/>
    </xf>
    <xf numFmtId="0" fontId="19" fillId="0" borderId="9" xfId="541" applyFont="1" applyFill="1" applyBorder="1" applyAlignment="1">
      <alignment horizontal="center" vertical="center" wrapText="1"/>
    </xf>
    <xf numFmtId="189" fontId="1" fillId="3" borderId="1" xfId="541" applyNumberFormat="1" applyFill="1" applyBorder="1">
      <alignment vertical="center"/>
    </xf>
    <xf numFmtId="189" fontId="1" fillId="2" borderId="1" xfId="541" applyNumberFormat="1" applyFill="1" applyBorder="1">
      <alignment vertical="center"/>
    </xf>
    <xf numFmtId="189" fontId="1" fillId="0" borderId="1" xfId="541" applyNumberFormat="1" applyFill="1" applyBorder="1">
      <alignment vertical="center"/>
    </xf>
    <xf numFmtId="0" fontId="1" fillId="0" borderId="0" xfId="1035" applyFont="1" applyAlignment="1"/>
    <xf numFmtId="0" fontId="1" fillId="0" borderId="0" xfId="1035" applyAlignment="1"/>
    <xf numFmtId="0" fontId="67" fillId="0" borderId="0" xfId="1035" applyFont="1" applyFill="1" applyAlignment="1">
      <alignment horizontal="center"/>
    </xf>
    <xf numFmtId="0" fontId="70" fillId="0" borderId="0" xfId="1035" applyFont="1" applyFill="1" applyAlignment="1">
      <alignment vertical="center"/>
    </xf>
    <xf numFmtId="0" fontId="58" fillId="0" borderId="10" xfId="1035" applyFont="1" applyFill="1" applyBorder="1" applyAlignment="1">
      <alignment horizontal="center" vertical="center" wrapText="1"/>
    </xf>
    <xf numFmtId="0" fontId="19" fillId="0" borderId="10" xfId="2230" applyFont="1" applyBorder="1">
      <alignment vertical="center"/>
    </xf>
    <xf numFmtId="0" fontId="21" fillId="0" borderId="1" xfId="1035" applyFont="1" applyFill="1" applyBorder="1" applyAlignment="1">
      <alignment horizontal="center" vertical="center" wrapText="1"/>
    </xf>
    <xf numFmtId="0" fontId="6" fillId="0" borderId="10" xfId="2230" applyFont="1" applyBorder="1">
      <alignment vertical="center"/>
    </xf>
    <xf numFmtId="0" fontId="21" fillId="2" borderId="1" xfId="3886" applyFont="1" applyFill="1" applyBorder="1" applyAlignment="1">
      <alignment horizontal="center" vertical="center"/>
    </xf>
    <xf numFmtId="0" fontId="0" fillId="0" borderId="0" xfId="0" applyAlignment="1">
      <alignment horizontal="center" vertical="center"/>
    </xf>
    <xf numFmtId="0" fontId="21" fillId="0" borderId="1" xfId="3886" applyFont="1" applyBorder="1" applyAlignment="1">
      <alignment horizontal="center" vertical="center"/>
    </xf>
    <xf numFmtId="0" fontId="71" fillId="0" borderId="10" xfId="1035" applyFont="1" applyFill="1" applyBorder="1" applyAlignment="1">
      <alignment horizontal="center" vertical="center"/>
    </xf>
    <xf numFmtId="1" fontId="58" fillId="0" borderId="10" xfId="1035" applyNumberFormat="1" applyFont="1" applyFill="1" applyBorder="1" applyAlignment="1" applyProtection="1">
      <alignment vertical="center"/>
      <protection locked="0"/>
    </xf>
    <xf numFmtId="0" fontId="21" fillId="0" borderId="1" xfId="0" applyFont="1" applyBorder="1" applyAlignment="1">
      <alignment horizontal="center" vertical="center" wrapText="1"/>
    </xf>
    <xf numFmtId="1" fontId="21" fillId="0" borderId="10" xfId="1035" applyNumberFormat="1" applyFont="1" applyFill="1" applyBorder="1" applyAlignment="1" applyProtection="1">
      <alignment horizontal="left" vertical="center"/>
      <protection locked="0"/>
    </xf>
    <xf numFmtId="1" fontId="21" fillId="0" borderId="10" xfId="1035" applyNumberFormat="1" applyFont="1" applyFill="1" applyBorder="1" applyAlignment="1" applyProtection="1">
      <alignment horizontal="left" vertical="center" indent="1"/>
      <protection locked="0"/>
    </xf>
    <xf numFmtId="0" fontId="21" fillId="0" borderId="10" xfId="1035" applyFont="1" applyFill="1" applyBorder="1" applyAlignment="1">
      <alignment horizontal="left" vertical="center"/>
    </xf>
    <xf numFmtId="1" fontId="21" fillId="0" borderId="10" xfId="1035" applyNumberFormat="1" applyFont="1" applyFill="1" applyBorder="1" applyAlignment="1" applyProtection="1">
      <alignment vertical="center"/>
      <protection locked="0"/>
    </xf>
    <xf numFmtId="0" fontId="21" fillId="0" borderId="10" xfId="1035" applyFont="1" applyBorder="1" applyAlignment="1"/>
    <xf numFmtId="0" fontId="1" fillId="0" borderId="0" xfId="1035" applyFont="1" applyFill="1" applyAlignment="1"/>
    <xf numFmtId="3" fontId="21" fillId="0" borderId="1" xfId="3793" applyNumberFormat="1" applyFont="1" applyFill="1" applyBorder="1" applyAlignment="1" applyProtection="1">
      <alignment vertical="center"/>
    </xf>
    <xf numFmtId="0" fontId="58" fillId="0" borderId="1" xfId="851" applyFont="1" applyFill="1" applyBorder="1" applyAlignment="1">
      <alignment horizontal="center" vertical="center"/>
    </xf>
    <xf numFmtId="1" fontId="58" fillId="0" borderId="1" xfId="851" applyNumberFormat="1" applyFont="1" applyFill="1" applyBorder="1" applyAlignment="1" applyProtection="1">
      <alignment vertical="center"/>
      <protection locked="0"/>
    </xf>
    <xf numFmtId="1" fontId="21" fillId="0" borderId="1" xfId="851" applyNumberFormat="1" applyFont="1" applyFill="1" applyBorder="1" applyAlignment="1" applyProtection="1">
      <alignment horizontal="left" vertical="center"/>
      <protection locked="0"/>
    </xf>
    <xf numFmtId="1" fontId="21" fillId="0" borderId="1" xfId="851" applyNumberFormat="1" applyFont="1" applyFill="1" applyBorder="1" applyAlignment="1" applyProtection="1">
      <alignment vertical="center"/>
      <protection locked="0"/>
    </xf>
    <xf numFmtId="0" fontId="21" fillId="0" borderId="1" xfId="0" applyFont="1" applyBorder="1" applyAlignment="1">
      <alignment vertical="center"/>
    </xf>
    <xf numFmtId="1" fontId="21" fillId="2" borderId="1" xfId="851" applyNumberFormat="1" applyFont="1" applyFill="1" applyBorder="1" applyAlignment="1" applyProtection="1">
      <alignment horizontal="left" vertical="center"/>
      <protection locked="0"/>
    </xf>
    <xf numFmtId="0" fontId="21" fillId="2" borderId="1" xfId="851" applyNumberFormat="1" applyFont="1" applyFill="1" applyBorder="1" applyAlignment="1" applyProtection="1">
      <alignment vertical="center"/>
      <protection locked="0"/>
    </xf>
    <xf numFmtId="0" fontId="21" fillId="0" borderId="1" xfId="851" applyNumberFormat="1" applyFont="1" applyFill="1" applyBorder="1" applyAlignment="1" applyProtection="1">
      <alignment vertical="center"/>
      <protection locked="0"/>
    </xf>
    <xf numFmtId="0" fontId="21" fillId="0" borderId="1" xfId="851" applyFont="1" applyFill="1" applyBorder="1" applyAlignment="1"/>
    <xf numFmtId="0" fontId="72" fillId="0" borderId="0" xfId="541" applyFont="1">
      <alignment vertical="center"/>
    </xf>
    <xf numFmtId="0" fontId="73" fillId="0" borderId="0" xfId="541" applyFont="1" applyAlignment="1">
      <alignment vertical="center"/>
    </xf>
    <xf numFmtId="0" fontId="74" fillId="0" borderId="0" xfId="541" applyFont="1" applyAlignment="1">
      <alignment horizontal="center" vertical="center"/>
    </xf>
    <xf numFmtId="0" fontId="73" fillId="0" borderId="0" xfId="541" applyFont="1">
      <alignment vertical="center"/>
    </xf>
    <xf numFmtId="0" fontId="72" fillId="0" borderId="0" xfId="541" applyFont="1" applyFill="1">
      <alignment vertical="center"/>
    </xf>
  </cellXfs>
  <cellStyles count="5011">
    <cellStyle name="常规" xfId="0" builtinId="0"/>
    <cellStyle name="输入 2 2 2 3" xfId="1"/>
    <cellStyle name="?鹎%U龡&amp;H齲_x0001_C铣_x0014__x0007__x0001__x0001_ 2" xfId="2"/>
    <cellStyle name="?鹎%U龡&amp;H齲_x0001_C铣_x0014__x0007__x0001__x0001_ 2 2 2 2 4 4 2" xfId="3"/>
    <cellStyle name="?鹎%U龡&amp;H齲_x0001_C铣_x0014__x0007__x0001__x0001_ 2 3 2 3" xfId="4"/>
    <cellStyle name="千位分隔" xfId="5" builtinId="3"/>
    <cellStyle name="20% - 强调文字颜色 4 2 4 2" xfId="6"/>
    <cellStyle name="20% - 强调文字颜色 3 5 4" xfId="7"/>
    <cellStyle name="常规 7 2 2" xfId="8"/>
    <cellStyle name="?鹎%U龡&amp;H齲_x0001_C铣_x0014__x0007__x0001__x0001_ 2 2 2 2 4" xfId="9"/>
    <cellStyle name="链接单元格 3 2 3" xfId="10"/>
    <cellStyle name="货币 2 3 3 3" xfId="11"/>
    <cellStyle name="常规 11 5" xfId="12"/>
    <cellStyle name="?鹎%U龡&amp;H齲_x0001_C铣_x0014__x0007__x0001__x0001_ 2 2 8" xfId="13"/>
    <cellStyle name="标题 5 3 2_2015财政决算公开" xfId="14"/>
    <cellStyle name="?鹎%U龡&amp;H齲_x0001_C铣_x0014__x0007__x0001__x0001_ 2 2" xfId="15"/>
    <cellStyle name="?鹎%U龡&amp;H齲_x0001_C铣_x0014__x0007__x0001__x0001_ 2 2 3 3_2015财政决算公开" xfId="16"/>
    <cellStyle name="常规 2 6 3" xfId="17"/>
    <cellStyle name="60% - 强调文字颜色 6 2_2015财政决算公开" xfId="18"/>
    <cellStyle name="?鹎%U龡&amp;H齲_x0001_C铣_x0014__x0007__x0001__x0001_ 2 2 2 4 2" xfId="19"/>
    <cellStyle name="货币 2 7 2" xfId="20"/>
    <cellStyle name="?鹎%U龡&amp;H齲_x0001_C铣_x0014__x0007__x0001__x0001_ 2 2 3 2 3" xfId="21"/>
    <cellStyle name="?鹎%U龡&amp;H齲_x0001_C铣_x0014__x0007__x0001__x0001_ 2 2 2 2 2_2015财政决算公开" xfId="22"/>
    <cellStyle name="货币" xfId="23" builtinId="4"/>
    <cellStyle name="汇总 5 2 2" xfId="24"/>
    <cellStyle name="20% - 强调文字颜色 3 2 3 2 2 2" xfId="25"/>
    <cellStyle name="?鹎%U龡&amp;H齲_x0001_C铣_x0014__x0007__x0001__x0001_ 3 2 3 2 4" xfId="26"/>
    <cellStyle name="?鹎%U龡&amp;H齲_x0001_C铣_x0014__x0007__x0001__x0001_ 2 2 2 3 3 2" xfId="27"/>
    <cellStyle name="货币 2 3 4 2 2" xfId="28"/>
    <cellStyle name="常规 12 4 2" xfId="29"/>
    <cellStyle name="?鹎%U龡&amp;H齲_x0001_C铣_x0014__x0007__x0001__x0001_ 2 3 7 2" xfId="30"/>
    <cellStyle name="表标题 2 4" xfId="31"/>
    <cellStyle name="千位分隔[0]" xfId="32" builtinId="6"/>
    <cellStyle name="常规 2 2 2 2 5" xfId="33"/>
    <cellStyle name="百分比" xfId="34" builtinId="5"/>
    <cellStyle name="?鹎%U龡&amp;H齲_x0001_C铣_x0014__x0007__x0001__x0001_ 2 3 4 3 2" xfId="35"/>
    <cellStyle name="常规 7 2 4" xfId="36"/>
    <cellStyle name="?鹎%U龡&amp;H齲_x0001_C铣_x0014__x0007__x0001__x0001_ 2 2 2 2 6" xfId="37"/>
    <cellStyle name="?鹎%U龡&amp;H齲_x0001_C铣_x0014__x0007__x0001__x0001_ 4 6 4" xfId="38"/>
    <cellStyle name="?鹎%U龡&amp;H齲_x0001_C铣_x0014__x0007__x0001__x0001_ 3 2 3 4 2" xfId="39"/>
    <cellStyle name="百分比 2 4 3" xfId="40"/>
    <cellStyle name="?鹎%U龡&amp;H齲_x0001_C铣_x0014__x0007__x0001__x0001_ 2 2 2 2 2 2 2" xfId="41"/>
    <cellStyle name="?鹎%U龡&amp;H齲_x0001_C铣_x0014__x0007__x0001__x0001_" xfId="42"/>
    <cellStyle name="货币[0]" xfId="43" builtinId="7"/>
    <cellStyle name="?鹎%U龡&amp;H齲_x0001_C铣_x0014__x0007__x0001__x0001_ 2 2 2 2 8" xfId="44"/>
    <cellStyle name="?鹎%U龡&amp;H齲_x0001_C铣_x0014__x0007__x0001__x0001_ 2 4 2 3 2" xfId="45"/>
    <cellStyle name="?鹎%U龡&amp;H齲_x0001_C铣_x0014__x0007__x0001__x0001_ 2 2 10" xfId="46"/>
    <cellStyle name="?鹎%U龡&amp;H齲_x0001_C铣_x0014__x0007__x0001__x0001_ 2 4 2 3 2 2" xfId="47"/>
    <cellStyle name="?鹎%U龡&amp;H齲_x0001_C铣_x0014__x0007__x0001__x0001_ 3 2 5 5" xfId="48"/>
    <cellStyle name="?鹎%U龡&amp;H齲_x0001_C铣_x0014__x0007__x0001__x0001_ 3 2 2 3 5" xfId="49"/>
    <cellStyle name="?鹎%U龡&amp;H齲_x0001_C铣_x0014__x0007__x0001__x0001_ 2 2 10 2" xfId="50"/>
    <cellStyle name="常规 7 2 2 3" xfId="51"/>
    <cellStyle name="40% - 强调文字颜色 2 5 2_2015财政决算公开" xfId="52"/>
    <cellStyle name="?鹎%U龡&amp;H齲_x0001_C铣_x0014__x0007__x0001__x0001_ 2 2 2 2 4 3" xfId="53"/>
    <cellStyle name="?鹎%U龡&amp;H齲_x0001_C铣_x0014__x0007__x0001__x0001_ 2 3 2 4 4" xfId="54"/>
    <cellStyle name="常规 5 5 2 2" xfId="55"/>
    <cellStyle name="?鹎%U龡&amp;H齲_x0001_C铣_x0014__x0007__x0001__x0001_ 3 3 3_2015财政决算公开" xfId="56"/>
    <cellStyle name="?鹎%U龡&amp;H齲_x0001_C铣_x0014__x0007__x0001__x0001_ 2 2 3" xfId="57"/>
    <cellStyle name="40% - 强调文字颜色 6 3 2 4" xfId="58"/>
    <cellStyle name="千位分隔 4 3 3 2" xfId="59"/>
    <cellStyle name="?鹎%U龡&amp;H齲_x0001_C铣_x0014__x0007__x0001__x0001_ 2 2 2 10" xfId="60"/>
    <cellStyle name="60% - 强调文字颜色 5 3 2 2" xfId="61"/>
    <cellStyle name="?鹎%U龡&amp;H齲_x0001_C铣_x0014__x0007__x0001__x0001_ 2 2 2 8" xfId="62"/>
    <cellStyle name="?鹎%U龡&amp;H齲_x0001_C铣_x0014__x0007__x0001__x0001_ 2 2 2 4 2 2" xfId="63"/>
    <cellStyle name="?鹎%U龡&amp;H齲_x0001_C铣_x0014__x0007__x0001__x0001_ 3 2 7 2" xfId="64"/>
    <cellStyle name="常规 2 2 2 2 3_2015财政决算公开" xfId="65"/>
    <cellStyle name="强调文字颜色 2 2 3 5" xfId="66"/>
    <cellStyle name="20% - 强调文字颜色 2 6" xfId="67"/>
    <cellStyle name="?鹎%U龡&amp;H齲_x0001_C铣_x0014__x0007__x0001__x0001_ 3 2 2 5 2" xfId="68"/>
    <cellStyle name="?鹎%U龡&amp;H齲_x0001_C铣_x0014__x0007__x0001__x0001_ 2 4 2 3 3" xfId="69"/>
    <cellStyle name="?鹎%U龡&amp;H齲_x0001_C铣_x0014__x0007__x0001__x0001_ 2 2 11" xfId="70"/>
    <cellStyle name="常规 2 4 2 3 2" xfId="71"/>
    <cellStyle name="?鹎%U龡&amp;H齲_x0001_C铣_x0014__x0007__x0001__x0001_ 2 2 2 2 4_2015财政决算公开" xfId="72"/>
    <cellStyle name="常规 2 2 2 2 4 3" xfId="73"/>
    <cellStyle name="?鹎%U龡&amp;H齲_x0001_C铣_x0014__x0007__x0001__x0001_ 3 2 7 2 2" xfId="74"/>
    <cellStyle name="20% - 强调文字颜色 2 6 2" xfId="75"/>
    <cellStyle name="?鹎%U龡&amp;H齲_x0001_C铣_x0014__x0007__x0001__x0001_ 3 2 2 5 2 2" xfId="76"/>
    <cellStyle name="20% - 强调文字颜色 2 2 2 2 2" xfId="77"/>
    <cellStyle name="20% - 强调文字颜色 1 9" xfId="78"/>
    <cellStyle name="?鹎%U龡&amp;H齲_x0001_C铣_x0014__x0007__x0001__x0001_ 3 2 2 4 5" xfId="79"/>
    <cellStyle name="?鹎%U龡&amp;H齲_x0001_C铣_x0014__x0007__x0001__x0001_ 2 4 2 3 3 2" xfId="80"/>
    <cellStyle name="常规 2 4 2 2 5" xfId="81"/>
    <cellStyle name="?鹎%U龡&amp;H齲_x0001_C铣_x0014__x0007__x0001__x0001_ 2 2 11 2" xfId="82"/>
    <cellStyle name="?鹎%U龡&amp;H齲_x0001_C铣_x0014__x0007__x0001__x0001_ 3 2 3 3 4" xfId="83"/>
    <cellStyle name="常规 7 3 2 2" xfId="84"/>
    <cellStyle name="?鹎%U龡&amp;H齲_x0001_C铣_x0014__x0007__x0001__x0001_ 2 2 2 3 4 2" xfId="85"/>
    <cellStyle name="货币 2 2 2 4 2 2" xfId="86"/>
    <cellStyle name="20% - 强调文字颜色 6 2 3_2015财政决算公开" xfId="87"/>
    <cellStyle name="?鹎%U龡&amp;H齲_x0001_C铣_x0014__x0007__x0001__x0001_ 3 2 7 3" xfId="88"/>
    <cellStyle name="检查单元格 2 3 2 2" xfId="89"/>
    <cellStyle name="?鹎%U龡&amp;H齲_x0001_C铣_x0014__x0007__x0001__x0001_ 3 2 2 5 3" xfId="90"/>
    <cellStyle name="常规 66 2" xfId="91"/>
    <cellStyle name="60% - 强调文字颜色 4 4 3 2" xfId="92"/>
    <cellStyle name="20% - 强调文字颜色 2 7" xfId="93"/>
    <cellStyle name="?鹎%U龡&amp;H齲_x0001_C铣_x0014__x0007__x0001__x0001_ 2 4 2 3 4" xfId="94"/>
    <cellStyle name="?鹎%U龡&amp;H齲_x0001_C铣_x0014__x0007__x0001__x0001_ 4 5_2015财政决算公开" xfId="95"/>
    <cellStyle name="?鹎%U龡&amp;H齲_x0001_C铣_x0014__x0007__x0001__x0001_ 2 2 12" xfId="96"/>
    <cellStyle name="?鹎%U龡&amp;H齲_x0001_C铣_x0014__x0007__x0001__x0001_ 3 2 5 4" xfId="97"/>
    <cellStyle name="?鹎%U龡&amp;H齲_x0001_C铣_x0014__x0007__x0001__x0001_ 3 2 2 3 4" xfId="98"/>
    <cellStyle name="常规 7 2 2 2" xfId="99"/>
    <cellStyle name="?鹎%U龡&amp;H齲_x0001_C铣_x0014__x0007__x0001__x0001_ 2 2 2 2 4 2" xfId="100"/>
    <cellStyle name="?鹎%U龡&amp;H齲_x0001_C铣_x0014__x0007__x0001__x0001_ 2 3 2 4 3" xfId="101"/>
    <cellStyle name="?鹎%U龡&amp;H齲_x0001_C铣_x0014__x0007__x0001__x0001_ 2 2 8 2" xfId="102"/>
    <cellStyle name="解释性文本 3 3" xfId="103"/>
    <cellStyle name="货币 2 3 3 3 2" xfId="104"/>
    <cellStyle name="?鹎%U龡&amp;H齲_x0001_C铣_x0014__x0007__x0001__x0001_ 2 2 2" xfId="105"/>
    <cellStyle name="?鹎%U龡&amp;H齲_x0001_C铣_x0014__x0007__x0001__x0001_ 3 2 5 4 2" xfId="106"/>
    <cellStyle name="常规 48 3" xfId="107"/>
    <cellStyle name="?鹎%U龡&amp;H齲_x0001_C铣_x0014__x0007__x0001__x0001_ 3 2 2 3 4 2" xfId="108"/>
    <cellStyle name="常规 7 2 2 2 2" xfId="109"/>
    <cellStyle name="?鹎%U龡&amp;H齲_x0001_C铣_x0014__x0007__x0001__x0001_ 2 2 2 2 4 2 2" xfId="110"/>
    <cellStyle name="?鹎%U龡&amp;H齲_x0001_C铣_x0014__x0007__x0001__x0001_ 2 3 2 4 3 2" xfId="111"/>
    <cellStyle name="常规 8 4 3" xfId="112"/>
    <cellStyle name="20% - 强调文字颜色 1 2 3 2 2" xfId="113"/>
    <cellStyle name="?鹎%U龡&amp;H齲_x0001_C铣_x0014__x0007__x0001__x0001_ 2 2 3 4 5" xfId="114"/>
    <cellStyle name="?鹎%U龡&amp;H齲_x0001_C铣_x0014__x0007__x0001__x0001_ 2 2 2 2" xfId="115"/>
    <cellStyle name="好 4 4" xfId="116"/>
    <cellStyle name="常规 14" xfId="117"/>
    <cellStyle name="?鹎%U龡&amp;H齲_x0001_C铣_x0014__x0007__x0001__x0001_ 2 2 2 6 4 2" xfId="118"/>
    <cellStyle name="20% - 强调文字颜色 3 3 3 3" xfId="119"/>
    <cellStyle name="?鹎%U龡&amp;H齲_x0001_C铣_x0014__x0007__x0001__x0001_ 2 2 2 2_2015财政决算公开" xfId="120"/>
    <cellStyle name="?鹎%U龡&amp;H齲_x0001_C铣_x0014__x0007__x0001__x0001_ 2 2 2 2 2" xfId="121"/>
    <cellStyle name="?鹎%U龡&amp;H齲_x0001_C铣_x0014__x0007__x0001__x0001_ 3 2 3 4" xfId="122"/>
    <cellStyle name="?鹎%U龡&amp;H齲_x0001_C铣_x0014__x0007__x0001__x0001_ 2 2 2 2 2 2" xfId="123"/>
    <cellStyle name="?鹎%U龡&amp;H齲_x0001_C铣_x0014__x0007__x0001__x0001_ 3 2 3 5" xfId="124"/>
    <cellStyle name="20% - 强调文字颜色 4 3 2_2015财政决算公开" xfId="125"/>
    <cellStyle name="?鹎%U龡&amp;H齲_x0001_C铣_x0014__x0007__x0001__x0001_ 2 2 2 2 2 3" xfId="126"/>
    <cellStyle name="?鹎%U龡&amp;H齲_x0001_C铣_x0014__x0007__x0001__x0001_ 3 2 3 5 2" xfId="127"/>
    <cellStyle name="?鹎%U龡&amp;H齲_x0001_C铣_x0014__x0007__x0001__x0001_ 2 2 2 2 2 3 2" xfId="128"/>
    <cellStyle name="?鹎%U龡&amp;H齲_x0001_C铣_x0014__x0007__x0001__x0001_ 2 2 2 3_2015财政决算公开" xfId="129"/>
    <cellStyle name="?鹎%U龡&amp;H齲_x0001_C铣_x0014__x0007__x0001__x0001_ 3 3 7 2" xfId="130"/>
    <cellStyle name="?鹎%U龡&amp;H齲_x0001_C铣_x0014__x0007__x0001__x0001_ 3 2 3 6" xfId="131"/>
    <cellStyle name="?鹎%U龡&amp;H齲_x0001_C铣_x0014__x0007__x0001__x0001_ 4 4 4 2" xfId="132"/>
    <cellStyle name="?鹎%U龡&amp;H齲_x0001_C铣_x0014__x0007__x0001__x0001_ 2 2 2 2 2 4" xfId="133"/>
    <cellStyle name="?鹎%U龡&amp;H齲_x0001_C铣_x0014__x0007__x0001__x0001_ 3 2 3 2 2 2" xfId="134"/>
    <cellStyle name="常规 4 2 9" xfId="135"/>
    <cellStyle name="?鹎%U龡&amp;H齲_x0001_C铣_x0014__x0007__x0001__x0001_ 3 2 3 6 2" xfId="136"/>
    <cellStyle name="60% - 强调文字颜色 4 3 2 2 3" xfId="137"/>
    <cellStyle name="?鹎%U龡&amp;H齲_x0001_C铣_x0014__x0007__x0001__x0001_ 2 2 2 2 2 4 2" xfId="138"/>
    <cellStyle name="?鹎%U龡&amp;H齲_x0001_C铣_x0014__x0007__x0001__x0001_ 3 2 3 7" xfId="139"/>
    <cellStyle name="?鹎%U龡&amp;H齲_x0001_C铣_x0014__x0007__x0001__x0001_ 2 2 2 2 2 5" xfId="140"/>
    <cellStyle name="?鹎%U龡&amp;H齲_x0001_C铣_x0014__x0007__x0001__x0001_ 3 2_2015财政决算公开" xfId="141"/>
    <cellStyle name="?鹎%U龡&amp;H齲_x0001_C铣_x0014__x0007__x0001__x0001_ 2 2 2 2 3" xfId="142"/>
    <cellStyle name="?鹎%U龡&amp;H齲_x0001_C铣_x0014__x0007__x0001__x0001_ 3 2 4 4" xfId="143"/>
    <cellStyle name="?鹎%U龡&amp;H齲_x0001_C铣_x0014__x0007__x0001__x0001_ 3 4 6" xfId="144"/>
    <cellStyle name="?鹎%U龡&amp;H齲_x0001_C铣_x0014__x0007__x0001__x0001_ 3 2 2 2 4" xfId="145"/>
    <cellStyle name="?鹎%U龡&amp;H齲_x0001_C铣_x0014__x0007__x0001__x0001_ 2 2 2 2 3 2" xfId="146"/>
    <cellStyle name="?鹎%U龡&amp;H齲_x0001_C铣_x0014__x0007__x0001__x0001_ 3 2 4 4 2" xfId="147"/>
    <cellStyle name="常规 6 2 2 4" xfId="148"/>
    <cellStyle name="?鹎%U龡&amp;H齲_x0001_C铣_x0014__x0007__x0001__x0001_ 3 4 6 2" xfId="149"/>
    <cellStyle name="?鹎%U龡&amp;H齲_x0001_C铣_x0014__x0007__x0001__x0001_ 3 2 2 2 4 2" xfId="150"/>
    <cellStyle name="?鹎%U龡&amp;H齲_x0001_C铣_x0014__x0007__x0001__x0001_ 2 2 2 2 3 2 2" xfId="151"/>
    <cellStyle name="?鹎%U龡&amp;H齲_x0001_C铣_x0014__x0007__x0001__x0001_ 3 2 4 5" xfId="152"/>
    <cellStyle name="40% - 强调文字颜色 6 3 3_2015财政决算公开" xfId="153"/>
    <cellStyle name="?鹎%U龡&amp;H齲_x0001_C铣_x0014__x0007__x0001__x0001_ 3 4 7" xfId="154"/>
    <cellStyle name="?鹎%U龡&amp;H齲_x0001_C铣_x0014__x0007__x0001__x0001_ 3 2 2 2 5" xfId="155"/>
    <cellStyle name="?鹎%U龡&amp;H齲_x0001_C铣_x0014__x0007__x0001__x0001_ 2 2 2 2 3 3" xfId="156"/>
    <cellStyle name="?鹎%U龡&amp;H齲_x0001_C铣_x0014__x0007__x0001__x0001_ 3 4 7 2" xfId="157"/>
    <cellStyle name="?鹎%U龡&amp;H齲_x0001_C铣_x0014__x0007__x0001__x0001_ 3 2 2 2 5 2" xfId="158"/>
    <cellStyle name="?鹎%U龡&amp;H齲_x0001_C铣_x0014__x0007__x0001__x0001_ 2 2 2 2 3 3 2" xfId="159"/>
    <cellStyle name="20% - 强调文字颜色 2" xfId="160"/>
    <cellStyle name="好_司法部2010年度中央部门决算（草案）报" xfId="161"/>
    <cellStyle name="?鹎%U龡&amp;H齲_x0001_C铣_x0014__x0007__x0001__x0001_ 2 2 2 2 3 4" xfId="162"/>
    <cellStyle name="?鹎%U龡&amp;H齲_x0001_C铣_x0014__x0007__x0001__x0001_ 3 2 3 2 3 2" xfId="163"/>
    <cellStyle name="?鹎%U龡&amp;H齲_x0001_C铣_x0014__x0007__x0001__x0001_ 3 4 8" xfId="164"/>
    <cellStyle name="?鹎%U龡&amp;H齲_x0001_C铣_x0014__x0007__x0001__x0001_ 3 2 2 2 6" xfId="165"/>
    <cellStyle name="?鹎%U龡&amp;H齲_x0001_C铣_x0014__x0007__x0001__x0001_ 2 2 2 2 3_2015财政决算公开" xfId="166"/>
    <cellStyle name="输入 3 3 2" xfId="167"/>
    <cellStyle name="?鹎%U龡&amp;H齲_x0001_C铣_x0014__x0007__x0001__x0001_ 2 2 2 2 4 5" xfId="168"/>
    <cellStyle name="?鹎%U龡&amp;H齲_x0001_C铣_x0014__x0007__x0001__x0001_ 2 2 2 2 4 3 2" xfId="169"/>
    <cellStyle name="常规 7 2 2 4" xfId="170"/>
    <cellStyle name="?鹎%U龡&amp;H齲_x0001_C铣_x0014__x0007__x0001__x0001_ 2 2 2 2 4 4" xfId="171"/>
    <cellStyle name="?鹎%U龡&amp;H齲_x0001_C铣_x0014__x0007__x0001__x0001_ 3 2 3 2 4 2" xfId="172"/>
    <cellStyle name="常规 7 2 3" xfId="173"/>
    <cellStyle name="?鹎%U龡&amp;H齲_x0001_C铣_x0014__x0007__x0001__x0001_ 2 2 2 2 5" xfId="174"/>
    <cellStyle name="?鹎%U龡&amp;H齲_x0001_C铣_x0014__x0007__x0001__x0001_ 3 2 6 4" xfId="175"/>
    <cellStyle name="常规 5 2 3 2 2" xfId="176"/>
    <cellStyle name="60% - 强调文字颜色 4 4 2 3" xfId="177"/>
    <cellStyle name="20% - 强调文字颜色 1 8" xfId="178"/>
    <cellStyle name="?鹎%U龡&amp;H齲_x0001_C铣_x0014__x0007__x0001__x0001_ 3 2 2 4 4" xfId="179"/>
    <cellStyle name="?鹎%U龡&amp;H齲_x0001_C铣_x0014__x0007__x0001__x0001_ 2 4 2 2 5" xfId="180"/>
    <cellStyle name="常规 7 2 3 2" xfId="181"/>
    <cellStyle name="?鹎%U龡&amp;H齲_x0001_C铣_x0014__x0007__x0001__x0001_ 2 2 2 2 5 2" xfId="182"/>
    <cellStyle name="?鹎%U龡&amp;H齲_x0001_C铣_x0014__x0007__x0001__x0001_ 3 2 7 4" xfId="183"/>
    <cellStyle name="检查单元格 2 3 2 3" xfId="184"/>
    <cellStyle name="样式 1" xfId="185"/>
    <cellStyle name="常规 5 2 3 3 2" xfId="186"/>
    <cellStyle name="20% - 强调文字颜色 2 8" xfId="187"/>
    <cellStyle name="?鹎%U龡&amp;H齲_x0001_C铣_x0014__x0007__x0001__x0001_ 3 2 2 5 4" xfId="188"/>
    <cellStyle name="?鹎%U龡&amp;H齲_x0001_C铣_x0014__x0007__x0001__x0001_ 2 2 2 2 6 2" xfId="189"/>
    <cellStyle name="40% - 强调文字颜色 5 3 2 3 2" xfId="190"/>
    <cellStyle name="?鹎%U龡&amp;H齲_x0001_C铣_x0014__x0007__x0001__x0001_ 3 4 4 4" xfId="191"/>
    <cellStyle name="?鹎%U龡&amp;H齲_x0001_C铣_x0014__x0007__x0001__x0001_ 3 2 2 2 2 4" xfId="192"/>
    <cellStyle name="?鹎%U龡&amp;H齲_x0001_C铣_x0014__x0007__x0001__x0001_ 2 2 3 8" xfId="193"/>
    <cellStyle name="检查单元格 3 2 2 2" xfId="194"/>
    <cellStyle name="60% - 强调文字颜色 5 3 3 2" xfId="195"/>
    <cellStyle name="?鹎%U龡&amp;H齲_x0001_C铣_x0014__x0007__x0001__x0001_ 2 2 2 4 3 2" xfId="196"/>
    <cellStyle name="常规 5 2 3 4" xfId="197"/>
    <cellStyle name="常规 13 4 2" xfId="198"/>
    <cellStyle name="?鹎%U龡&amp;H齲_x0001_C铣_x0014__x0007__x0001__x0001_ 2 4 7 2" xfId="199"/>
    <cellStyle name="常规 7 2 5" xfId="200"/>
    <cellStyle name="?鹎%U龡&amp;H齲_x0001_C铣_x0014__x0007__x0001__x0001_ 2 2 2 2 7" xfId="201"/>
    <cellStyle name="20% - 强调文字颜色 3 8" xfId="202"/>
    <cellStyle name="?鹎%U龡&amp;H齲_x0001_C铣_x0014__x0007__x0001__x0001_ 3 2 2 6 4" xfId="203"/>
    <cellStyle name="警告文本 2 3" xfId="204"/>
    <cellStyle name="20% - 强调文字颜色 1 4 2 2 2" xfId="205"/>
    <cellStyle name="?鹎%U龡&amp;H齲_x0001_C铣_x0014__x0007__x0001__x0001_ 2 4 2 4 5" xfId="206"/>
    <cellStyle name="常规 12 3_2015财政决算公开" xfId="207"/>
    <cellStyle name="?鹎%U龡&amp;H齲_x0001_C铣_x0014__x0007__x0001__x0001_ 2 2 2 2 7 2" xfId="208"/>
    <cellStyle name="?鹎%U龡&amp;H齲_x0001_C铣_x0014__x0007__x0001__x0001_ 2 3 6_2015财政决算公开" xfId="209"/>
    <cellStyle name="?鹎%U龡&amp;H齲_x0001_C铣_x0014__x0007__x0001__x0001_ 2 2 2 3" xfId="210"/>
    <cellStyle name="?鹎%U龡&amp;H齲_x0001_C铣_x0014__x0007__x0001__x0001_ 2 2 2 3 2" xfId="211"/>
    <cellStyle name="?鹎%U龡&amp;H齲_x0001_C铣_x0014__x0007__x0001__x0001_ 2 2 2 3 2 2" xfId="212"/>
    <cellStyle name="链接单元格 2 2 2 2" xfId="213"/>
    <cellStyle name="货币 2 2 3 2 2" xfId="214"/>
    <cellStyle name="常规 2 5 4" xfId="215"/>
    <cellStyle name="?鹎%U龡&amp;H齲_x0001_C铣_x0014__x0007__x0001__x0001_ 3 2 3 2_2015财政决算公开" xfId="216"/>
    <cellStyle name="?鹎%U龡&amp;H齲_x0001_C铣_x0014__x0007__x0001__x0001_ 2 2 2 3 3" xfId="217"/>
    <cellStyle name="常规 7 3 2" xfId="218"/>
    <cellStyle name="?鹎%U龡&amp;H齲_x0001_C铣_x0014__x0007__x0001__x0001_ 2 2 2 3 4" xfId="219"/>
    <cellStyle name="?鹎%U龡&amp;H齲_x0001_C铣_x0014__x0007__x0001__x0001_ 2 2 3_2015财政决算公开" xfId="220"/>
    <cellStyle name="标题 4 2" xfId="221"/>
    <cellStyle name="?鹎%U龡&amp;H齲_x0001_C铣_x0014__x0007__x0001__x0001_ 2 3 2 3 2 2" xfId="222"/>
    <cellStyle name="常规 7 3 3" xfId="223"/>
    <cellStyle name="?鹎%U龡&amp;H齲_x0001_C铣_x0014__x0007__x0001__x0001_ 2 2 2 3 5" xfId="224"/>
    <cellStyle name="?鹎%U龡&amp;H齲_x0001_C铣_x0014__x0007__x0001__x0001_ 2 3 10" xfId="225"/>
    <cellStyle name="?鹎%U龡&amp;H齲_x0001_C铣_x0014__x0007__x0001__x0001_ 2 2 2 4" xfId="226"/>
    <cellStyle name="?鹎%U龡&amp;H齲_x0001_C铣_x0014__x0007__x0001__x0001_ 2 2 2 4 3" xfId="227"/>
    <cellStyle name="常规 7 4 2" xfId="228"/>
    <cellStyle name="常规 4 2 3 2 2" xfId="229"/>
    <cellStyle name="?鹎%U龡&amp;H齲_x0001_C铣_x0014__x0007__x0001__x0001_ 2 2 2 4 4" xfId="230"/>
    <cellStyle name="?鹎%U龡&amp;H齲_x0001_C铣_x0014__x0007__x0001__x0001_ 3 4 5 4" xfId="231"/>
    <cellStyle name="?鹎%U龡&amp;H齲_x0001_C铣_x0014__x0007__x0001__x0001_ 3 2 2 2 3 4" xfId="232"/>
    <cellStyle name="?鹎%U龡&amp;H齲_x0001_C铣_x0014__x0007__x0001__x0001_ 2 2 2 4 4 2" xfId="233"/>
    <cellStyle name="标题 5 2" xfId="234"/>
    <cellStyle name="?鹎%U龡&amp;H齲_x0001_C铣_x0014__x0007__x0001__x0001_ 2 3 2 3 3 2" xfId="235"/>
    <cellStyle name="20% - 强调文字颜色 5 3 3_2015财政决算公开" xfId="236"/>
    <cellStyle name="?鹎%U龡&amp;H齲_x0001_C铣_x0014__x0007__x0001__x0001_ 2 2 7 2 2" xfId="237"/>
    <cellStyle name="解释性文本 2 3 2" xfId="238"/>
    <cellStyle name="检查单元格 3 2 4" xfId="239"/>
    <cellStyle name="60% - 强调文字颜色 5 3 5" xfId="240"/>
    <cellStyle name="常规 7 4 3" xfId="241"/>
    <cellStyle name="20% - 强调文字颜色 1 2 2 2 2" xfId="242"/>
    <cellStyle name="?鹎%U龡&amp;H齲_x0001_C铣_x0014__x0007__x0001__x0001_ 2 2 2 4 5" xfId="243"/>
    <cellStyle name="?鹎%U龡&amp;H齲_x0001_C铣_x0014__x0007__x0001__x0001_ 2 2 2 4_2015财政决算公开" xfId="244"/>
    <cellStyle name="?鹎%U龡&amp;H齲_x0001_C铣_x0014__x0007__x0001__x0001_ 2 3 3 2 2" xfId="245"/>
    <cellStyle name="40% - 强调文字颜色 1 2 3 3 2" xfId="246"/>
    <cellStyle name="?鹎%U龡&amp;H齲_x0001_C铣_x0014__x0007__x0001__x0001_ 2 2 2 5" xfId="247"/>
    <cellStyle name="40% - 强调文字颜色 1 6_2015财政决算公开" xfId="248"/>
    <cellStyle name="?鹎%U龡&amp;H齲_x0001_C铣_x0014__x0007__x0001__x0001_ 2 2 2 5 2" xfId="249"/>
    <cellStyle name="60% - 强调文字颜色 5 4 2 2" xfId="250"/>
    <cellStyle name="?鹎%U龡&amp;H齲_x0001_C铣_x0014__x0007__x0001__x0001_ 2 3 2 8" xfId="251"/>
    <cellStyle name="?鹎%U龡&amp;H齲_x0001_C铣_x0014__x0007__x0001__x0001_ 3 3 2 4 3" xfId="252"/>
    <cellStyle name="解释性文本 7" xfId="253"/>
    <cellStyle name="差 4" xfId="254"/>
    <cellStyle name="?鹎%U龡&amp;H齲_x0001_C铣_x0014__x0007__x0001__x0001_ 2 2 2 5 2 2" xfId="255"/>
    <cellStyle name="?鹎%U龡&amp;H齲_x0001_C铣_x0014__x0007__x0001__x0001_ 2 2 2 5 3" xfId="256"/>
    <cellStyle name="?鹎%U龡&amp;H齲_x0001_C铣_x0014__x0007__x0001__x0001_ 2 2 2 5 3 2" xfId="257"/>
    <cellStyle name="常规 4 2 3 3 2" xfId="258"/>
    <cellStyle name="?鹎%U龡&amp;H齲_x0001_C铣_x0014__x0007__x0001__x0001_ 2 2 2 5 4" xfId="259"/>
    <cellStyle name="60% - 强调文字颜色 5 2 3 5" xfId="260"/>
    <cellStyle name="?鹎%U龡&amp;H齲_x0001_C铣_x0014__x0007__x0001__x0001_ 2 2 2 5_2015财政决算公开" xfId="261"/>
    <cellStyle name="?鹎%U龡&amp;H齲_x0001_C铣_x0014__x0007__x0001__x0001_ 2 2 2 6" xfId="262"/>
    <cellStyle name="?鹎%U龡&amp;H齲_x0001_C铣_x0014__x0007__x0001__x0001_ 2 2 2 6 2" xfId="263"/>
    <cellStyle name="60% - 强调文字颜色 5 5 2 2" xfId="264"/>
    <cellStyle name="强调文字颜色 4 2 3 2 3" xfId="265"/>
    <cellStyle name="?鹎%U龡&amp;H齲_x0001_C铣_x0014__x0007__x0001__x0001_ 5 3" xfId="266"/>
    <cellStyle name="?鹎%U龡&amp;H齲_x0001_C铣_x0014__x0007__x0001__x0001_ 2 4 2 8" xfId="267"/>
    <cellStyle name="好 2 4" xfId="268"/>
    <cellStyle name="40% - 强调文字颜色 5 3" xfId="269"/>
    <cellStyle name="?鹎%U龡&amp;H齲_x0001_C铣_x0014__x0007__x0001__x0001_ 2 2 2 6 2 2" xfId="270"/>
    <cellStyle name="?鹎%U龡&amp;H齲_x0001_C铣_x0014__x0007__x0001__x0001_ 2 2 2 6 3" xfId="271"/>
    <cellStyle name="好 3 4" xfId="272"/>
    <cellStyle name="40% - 强调文字颜色 6 3" xfId="273"/>
    <cellStyle name="?鹎%U龡&amp;H齲_x0001_C铣_x0014__x0007__x0001__x0001_ 2 2 2 6 3 2" xfId="274"/>
    <cellStyle name="常规 4 2 3 4 2" xfId="275"/>
    <cellStyle name="?鹎%U龡&amp;H齲_x0001_C铣_x0014__x0007__x0001__x0001_ 2 2 2 6 4" xfId="276"/>
    <cellStyle name="40% - 强调文字颜色 6 2 4 2 2" xfId="277"/>
    <cellStyle name="?鹎%U龡&amp;H齲_x0001_C铣_x0014__x0007__x0001__x0001_ 2 2 7 4 2" xfId="278"/>
    <cellStyle name="?鹎%U龡&amp;H齲_x0001_C铣_x0014__x0007__x0001__x0001_ 2 2 2 6 5" xfId="279"/>
    <cellStyle name="?鹎%U龡&amp;H齲_x0001_C铣_x0014__x0007__x0001__x0001_ 2 2 2 6_2015财政决算公开" xfId="280"/>
    <cellStyle name="?鹎%U龡&amp;H齲_x0001_C铣_x0014__x0007__x0001__x0001_ 3 2 5 2 2" xfId="281"/>
    <cellStyle name="?鹎%U龡&amp;H齲_x0001_C铣_x0014__x0007__x0001__x0001_ 3 2 2 3 2 2" xfId="282"/>
    <cellStyle name="?鹎%U龡&amp;H齲_x0001_C铣_x0014__x0007__x0001__x0001_ 2 2 2 7" xfId="283"/>
    <cellStyle name="?鹎%U龡&amp;H齲_x0001_C铣_x0014__x0007__x0001__x0001_ 2 2 2 7 2" xfId="284"/>
    <cellStyle name="60% - 强调文字颜色 5 3 2 2 2" xfId="285"/>
    <cellStyle name="?鹎%U龡&amp;H齲_x0001_C铣_x0014__x0007__x0001__x0001_ 2 2 2 8 2" xfId="286"/>
    <cellStyle name="60% - 强调文字颜色 5 3 2 3" xfId="287"/>
    <cellStyle name="?鹎%U龡&amp;H齲_x0001_C铣_x0014__x0007__x0001__x0001_ 2 2 2 9" xfId="288"/>
    <cellStyle name="60% - 强调文字颜色 5 3 2 3 2" xfId="289"/>
    <cellStyle name="?鹎%U龡&amp;H齲_x0001_C铣_x0014__x0007__x0001__x0001_ 2 2 2 9 2" xfId="290"/>
    <cellStyle name="20% - 强调文字颜色 1 3 2 2 2" xfId="291"/>
    <cellStyle name="?鹎%U龡&amp;H齲_x0001_C铣_x0014__x0007__x0001__x0001_ 2 3 2 4 5" xfId="292"/>
    <cellStyle name="?鹎%U龡&amp;H齲_x0001_C铣_x0014__x0007__x0001__x0001_ 2 2 4" xfId="293"/>
    <cellStyle name="?鹎%U龡&amp;H齲_x0001_C铣_x0014__x0007__x0001__x0001_ 2 2 2_2015财政决算公开" xfId="294"/>
    <cellStyle name="?鹎%U龡&amp;H齲_x0001_C铣_x0014__x0007__x0001__x0001_ 2 3 2 4 4 2" xfId="295"/>
    <cellStyle name="?鹎%U龡&amp;H齲_x0001_C铣_x0014__x0007__x0001__x0001_ 2 2 3 2" xfId="296"/>
    <cellStyle name="60% - 强调文字颜色 1 3 5" xfId="297"/>
    <cellStyle name="?鹎%U龡&amp;H齲_x0001_C铣_x0014__x0007__x0001__x0001_ 2 2 3 2 2" xfId="298"/>
    <cellStyle name="?鹎%U龡&amp;H齲_x0001_C铣_x0014__x0007__x0001__x0001_ 2 3 2_2015财政决算公开" xfId="299"/>
    <cellStyle name="?鹎%U龡&amp;H齲_x0001_C铣_x0014__x0007__x0001__x0001_ 2 2 3 2 2 2" xfId="300"/>
    <cellStyle name="?鹎%U龡&amp;H齲_x0001_C铣_x0014__x0007__x0001__x0001_ 3 3 2 2 4" xfId="301"/>
    <cellStyle name="货币 2 7 2 2" xfId="302"/>
    <cellStyle name="?鹎%U龡&amp;H齲_x0001_C铣_x0014__x0007__x0001__x0001_ 2 2 3 2 3 2" xfId="303"/>
    <cellStyle name="货币 2 7 3" xfId="304"/>
    <cellStyle name="常规 8 2 2" xfId="305"/>
    <cellStyle name="?鹎%U龡&amp;H齲_x0001_C铣_x0014__x0007__x0001__x0001_ 2 2 3 2 4" xfId="306"/>
    <cellStyle name="?鹎%U龡&amp;H齲_x0001_C铣_x0014__x0007__x0001__x0001_ 3 3 2 3 4" xfId="307"/>
    <cellStyle name="货币 2 7 3 2" xfId="308"/>
    <cellStyle name="常规 8 2 2 2" xfId="309"/>
    <cellStyle name="?鹎%U龡&amp;H齲_x0001_C铣_x0014__x0007__x0001__x0001_ 2 2 3 2 4 2" xfId="310"/>
    <cellStyle name="货币 2 7 4" xfId="311"/>
    <cellStyle name="常规 8 2 3" xfId="312"/>
    <cellStyle name="?鹎%U龡&amp;H齲_x0001_C铣_x0014__x0007__x0001__x0001_ 2 2 3 2 5" xfId="313"/>
    <cellStyle name="?鹎%U龡&amp;H齲_x0001_C铣_x0014__x0007__x0001__x0001_ 2 3 2" xfId="314"/>
    <cellStyle name="?鹎%U龡&amp;H齲_x0001_C铣_x0014__x0007__x0001__x0001_ 2 2 9 2" xfId="315"/>
    <cellStyle name="解释性文本 4 3" xfId="316"/>
    <cellStyle name="20% - 强调文字颜色 1 2 4 2" xfId="317"/>
    <cellStyle name="?鹎%U龡&amp;H齲_x0001_C铣_x0014__x0007__x0001__x0001_ 2 2 3 2_2015财政决算公开" xfId="318"/>
    <cellStyle name="?鹎%U龡&amp;H齲_x0001_C铣_x0014__x0007__x0001__x0001_ 2 2 3 3" xfId="319"/>
    <cellStyle name="?鹎%U龡&amp;H齲_x0001_C铣_x0014__x0007__x0001__x0001_ 2 2 3 3 2" xfId="320"/>
    <cellStyle name="?鹎%U龡&amp;H齲_x0001_C铣_x0014__x0007__x0001__x0001_ 2 4" xfId="321"/>
    <cellStyle name="?鹎%U龡&amp;H齲_x0001_C铣_x0014__x0007__x0001__x0001_ 2 2 3 3 2 2" xfId="322"/>
    <cellStyle name="货币 2 8 2" xfId="323"/>
    <cellStyle name="?鹎%U龡&amp;H齲_x0001_C铣_x0014__x0007__x0001__x0001_ 2 2 3 3 3" xfId="324"/>
    <cellStyle name="计算 2 4" xfId="325"/>
    <cellStyle name="?鹎%U龡&amp;H齲_x0001_C铣_x0014__x0007__x0001__x0001_ 2 2 3 3 3 2" xfId="326"/>
    <cellStyle name="60% - 强调文字颜色 2 5 3 2" xfId="327"/>
    <cellStyle name="60% - 强调文字颜色 6 2 4" xfId="328"/>
    <cellStyle name="?鹎%U龡&amp;H齲_x0001_C铣_x0014__x0007__x0001__x0001_ 3 4 5_2015财政决算公开" xfId="329"/>
    <cellStyle name="?鹎%U龡&amp;H齲_x0001_C铣_x0014__x0007__x0001__x0001_ 3 2 2 2 3_2015财政决算公开" xfId="330"/>
    <cellStyle name="常规 8 3 2" xfId="331"/>
    <cellStyle name="60% - 强调文字颜色 1 3 2 2 2 2" xfId="332"/>
    <cellStyle name="?鹎%U龡&amp;H齲_x0001_C铣_x0014__x0007__x0001__x0001_ 2 2 3 3 4" xfId="333"/>
    <cellStyle name="?鹎%U龡&amp;H齲_x0001_C铣_x0014__x0007__x0001__x0001_ 2 2 3 4" xfId="334"/>
    <cellStyle name="?鹎%U龡&amp;H齲_x0001_C铣_x0014__x0007__x0001__x0001_ 2 2 3 4 2" xfId="335"/>
    <cellStyle name="60% - 强调文字颜色 6 3 2 2" xfId="336"/>
    <cellStyle name="?鹎%U龡&amp;H齲_x0001_C铣_x0014__x0007__x0001__x0001_ 3 2 2 8" xfId="337"/>
    <cellStyle name="百分比 2 2 2 4" xfId="338"/>
    <cellStyle name="?鹎%U龡&amp;H齲_x0001_C铣_x0014__x0007__x0001__x0001_ 2 2 3 4 2 2" xfId="339"/>
    <cellStyle name="?鹎%U龡&amp;H齲_x0001_C铣_x0014__x0007__x0001__x0001_ 3 3 2 2 2 2" xfId="340"/>
    <cellStyle name="货币 2 9 2" xfId="341"/>
    <cellStyle name="?鹎%U龡&amp;H齲_x0001_C铣_x0014__x0007__x0001__x0001_ 2 2 3 4 3" xfId="342"/>
    <cellStyle name="?鹎%U龡&amp;H齲_x0001_C铣_x0014__x0007__x0001__x0001_ 3 2 3 8" xfId="343"/>
    <cellStyle name="检查单元格 4 2 2 2" xfId="344"/>
    <cellStyle name="60% - 强调文字颜色 6 3 3 2" xfId="345"/>
    <cellStyle name="?鹎%U龡&amp;H齲_x0001_C铣_x0014__x0007__x0001__x0001_ 2 2 3 4 3 2" xfId="346"/>
    <cellStyle name="常规 8 4 2" xfId="347"/>
    <cellStyle name="常规 4 2 4 2 2" xfId="348"/>
    <cellStyle name="?鹎%U龡&amp;H齲_x0001_C铣_x0014__x0007__x0001__x0001_ 2 2 3 4 4" xfId="349"/>
    <cellStyle name="?鹎%U龡&amp;H齲_x0001_C铣_x0014__x0007__x0001__x0001_ 3 2 2 2 8" xfId="350"/>
    <cellStyle name="?鹎%U龡&amp;H齲_x0001_C铣_x0014__x0007__x0001__x0001_ 2 2 3 4 4 2" xfId="351"/>
    <cellStyle name="?鹎%U龡&amp;H齲_x0001_C铣_x0014__x0007__x0001__x0001_ 2 2 3 4_2015财政决算公开" xfId="352"/>
    <cellStyle name="?鹎%U龡&amp;H齲_x0001_C铣_x0014__x0007__x0001__x0001_ 2 2 3 5" xfId="353"/>
    <cellStyle name="40% - 强调文字颜色 5 2 3_2015财政决算公开" xfId="354"/>
    <cellStyle name="?鹎%U龡&amp;H齲_x0001_C铣_x0014__x0007__x0001__x0001_ 2 2 3 5 2" xfId="355"/>
    <cellStyle name="差 5 2 3" xfId="356"/>
    <cellStyle name="?鹎%U龡&amp;H齲_x0001_C铣_x0014__x0007__x0001__x0001_ 3 2 4 2 2" xfId="357"/>
    <cellStyle name="差 3 2 3 2" xfId="358"/>
    <cellStyle name="?鹎%U龡&amp;H齲_x0001_C铣_x0014__x0007__x0001__x0001_ 3 4 4 2" xfId="359"/>
    <cellStyle name="?鹎%U龡&amp;H齲_x0001_C铣_x0014__x0007__x0001__x0001_ 3 2 2 2 2 2" xfId="360"/>
    <cellStyle name="?鹎%U龡&amp;H齲_x0001_C铣_x0014__x0007__x0001__x0001_ 2 2 3 6" xfId="361"/>
    <cellStyle name="60% - 强调文字颜色 3 3 2 2 3" xfId="362"/>
    <cellStyle name="?鹎%U龡&amp;H齲_x0001_C铣_x0014__x0007__x0001__x0001_ 3 4 4 2 2" xfId="363"/>
    <cellStyle name="?鹎%U龡&amp;H齲_x0001_C铣_x0014__x0007__x0001__x0001_ 3 2 2 2 2 2 2" xfId="364"/>
    <cellStyle name="?鹎%U龡&amp;H齲_x0001_C铣_x0014__x0007__x0001__x0001_ 2 2 3 6 2" xfId="365"/>
    <cellStyle name="?鹎%U龡&amp;H齲_x0001_C铣_x0014__x0007__x0001__x0001_ 3 4 4 3" xfId="366"/>
    <cellStyle name="?鹎%U龡&amp;H齲_x0001_C铣_x0014__x0007__x0001__x0001_ 3 2 2 2 2 3" xfId="367"/>
    <cellStyle name="?鹎%U龡&amp;H齲_x0001_C铣_x0014__x0007__x0001__x0001_ 2 2 3 7" xfId="368"/>
    <cellStyle name="千位[0]_，" xfId="369"/>
    <cellStyle name="?鹎%U龡&amp;H齲_x0001_C铣_x0014__x0007__x0001__x0001_ 3 4 4 3 2" xfId="370"/>
    <cellStyle name="?鹎%U龡&amp;H齲_x0001_C铣_x0014__x0007__x0001__x0001_ 3 2 2 2 2 3 2" xfId="371"/>
    <cellStyle name="?鹎%U龡&amp;H齲_x0001_C铣_x0014__x0007__x0001__x0001_ 2 2 3 7 2" xfId="372"/>
    <cellStyle name="?鹎%U龡&amp;H齲_x0001_C铣_x0014__x0007__x0001__x0001_ 2 2 4 2" xfId="373"/>
    <cellStyle name="60% - 强调文字颜色 2 3 5" xfId="374"/>
    <cellStyle name="?鹎%U龡&amp;H齲_x0001_C铣_x0014__x0007__x0001__x0001_ 2 2 4 2 2" xfId="375"/>
    <cellStyle name="20% - 强调文字颜色 3 2 4 2 2" xfId="376"/>
    <cellStyle name="?鹎%U龡&amp;H齲_x0001_C铣_x0014__x0007__x0001__x0001_ 2 2 4 3" xfId="377"/>
    <cellStyle name="?鹎%U龡&amp;H齲_x0001_C铣_x0014__x0007__x0001__x0001_ 2 2 4 3 2" xfId="378"/>
    <cellStyle name="?鹎%U龡&amp;H齲_x0001_C铣_x0014__x0007__x0001__x0001_ 2 4 2 2_2015财政决算公开" xfId="379"/>
    <cellStyle name="?鹎%U龡&amp;H齲_x0001_C铣_x0014__x0007__x0001__x0001_ 2 2 4 4" xfId="380"/>
    <cellStyle name="?鹎%U龡&amp;H齲_x0001_C铣_x0014__x0007__x0001__x0001_ 2 2 4 4 2" xfId="381"/>
    <cellStyle name="20% - 强调文字颜色 5 2 2 2 2 2" xfId="382"/>
    <cellStyle name="?鹎%U龡&amp;H齲_x0001_C铣_x0014__x0007__x0001__x0001_ 2 2 4 5" xfId="383"/>
    <cellStyle name="?鹎%U龡&amp;H齲_x0001_C铣_x0014__x0007__x0001__x0001_ 3 4 6 5" xfId="384"/>
    <cellStyle name="?鹎%U龡&amp;H齲_x0001_C铣_x0014__x0007__x0001__x0001_ 3 2 2 2 4 5" xfId="385"/>
    <cellStyle name="20% - 强调文字颜色 4 6 2" xfId="386"/>
    <cellStyle name="?鹎%U龡&amp;H齲_x0001_C铣_x0014__x0007__x0001__x0001_ 2 2 4_2015财政决算公开" xfId="387"/>
    <cellStyle name="常规 11 2" xfId="388"/>
    <cellStyle name="?鹎%U龡&amp;H齲_x0001_C铣_x0014__x0007__x0001__x0001_ 2 2 5" xfId="389"/>
    <cellStyle name="烹拳 [0]_laroux" xfId="390"/>
    <cellStyle name="常规 11 2 2" xfId="391"/>
    <cellStyle name="?鹎%U龡&amp;H齲_x0001_C铣_x0014__x0007__x0001__x0001_ 2 2 5 2" xfId="392"/>
    <cellStyle name="常规 11 2 2 2" xfId="393"/>
    <cellStyle name="60% - 强调文字颜色 2 2 4 3" xfId="394"/>
    <cellStyle name="60% - 强调文字颜色 3 3 5" xfId="395"/>
    <cellStyle name="?鹎%U龡&amp;H齲_x0001_C铣_x0014__x0007__x0001__x0001_ 2 2 5 2 2" xfId="396"/>
    <cellStyle name="常规 11 2 3" xfId="397"/>
    <cellStyle name="?鹎%U龡&amp;H齲_x0001_C铣_x0014__x0007__x0001__x0001_ 2 2 5 3" xfId="398"/>
    <cellStyle name="常规 11 2 3 2" xfId="399"/>
    <cellStyle name="?鹎%U龡&amp;H齲_x0001_C铣_x0014__x0007__x0001__x0001_ 2 2 5 3 2" xfId="400"/>
    <cellStyle name="强调文字颜色 1 3 3 2 2" xfId="401"/>
    <cellStyle name="常规 11 2 4" xfId="402"/>
    <cellStyle name="?鹎%U龡&amp;H齲_x0001_C铣_x0014__x0007__x0001__x0001_ 2 2 5 4" xfId="403"/>
    <cellStyle name="?鹎%U龡&amp;H齲_x0001_C铣_x0014__x0007__x0001__x0001_ 2 2 5 4 2" xfId="404"/>
    <cellStyle name="60% - 强调文字颜色 2 3 2 2 3" xfId="405"/>
    <cellStyle name="40% - 强调文字颜色 5 6 3" xfId="406"/>
    <cellStyle name="?鹎%U龡&amp;H齲_x0001_C铣_x0014__x0007__x0001__x0001_ 2 4 4 2 2" xfId="407"/>
    <cellStyle name="常规 11 2 5" xfId="408"/>
    <cellStyle name="?鹎%U龡&amp;H齲_x0001_C铣_x0014__x0007__x0001__x0001_ 2 2 5 5" xfId="409"/>
    <cellStyle name="常规 13 2 4" xfId="410"/>
    <cellStyle name="?鹎%U龡&amp;H齲_x0001_C铣_x0014__x0007__x0001__x0001_ 2 4 5 4" xfId="411"/>
    <cellStyle name="?鹎%U龡&amp;H齲_x0001_C铣_x0014__x0007__x0001__x0001_ 2 2 5_2015财政决算公开" xfId="412"/>
    <cellStyle name="常规 11 3" xfId="413"/>
    <cellStyle name="?鹎%U龡&amp;H齲_x0001_C铣_x0014__x0007__x0001__x0001_ 3 4 9 2" xfId="414"/>
    <cellStyle name="?鹎%U龡&amp;H齲_x0001_C铣_x0014__x0007__x0001__x0001_ 2 2 6" xfId="415"/>
    <cellStyle name="?鹎%U龡&amp;H齲_x0001_C铣_x0014__x0007__x0001__x0001_ 3 2 2 2 7 2" xfId="416"/>
    <cellStyle name="?鹎%U龡&amp;H齲_x0001_C铣_x0014__x0007__x0001__x0001_ 2 3 2 2 3" xfId="417"/>
    <cellStyle name="常规 11 3 2" xfId="418"/>
    <cellStyle name="?鹎%U龡&amp;H齲_x0001_C铣_x0014__x0007__x0001__x0001_ 2 2 6 2" xfId="419"/>
    <cellStyle name="40% - 强调文字颜色 2 3 2 2 3" xfId="420"/>
    <cellStyle name="?鹎%U龡&amp;H齲_x0001_C铣_x0014__x0007__x0001__x0001_ 2 3 2 2 3 2" xfId="421"/>
    <cellStyle name="检查单元格 2 2 4" xfId="422"/>
    <cellStyle name="常规 11 3 2 2" xfId="423"/>
    <cellStyle name="常规 18" xfId="424"/>
    <cellStyle name="常规 23" xfId="425"/>
    <cellStyle name="60% - 强调文字颜色 4 3 5" xfId="426"/>
    <cellStyle name="?鹎%U龡&amp;H齲_x0001_C铣_x0014__x0007__x0001__x0001_ 2 2 6 2 2" xfId="427"/>
    <cellStyle name="?鹎%U龡&amp;H齲_x0001_C铣_x0014__x0007__x0001__x0001_ 2 3 2 2 4" xfId="428"/>
    <cellStyle name="常规 11 3 3" xfId="429"/>
    <cellStyle name="?鹎%U龡&amp;H齲_x0001_C铣_x0014__x0007__x0001__x0001_ 2 2 6 3" xfId="430"/>
    <cellStyle name="?鹎%U龡&amp;H齲_x0001_C铣_x0014__x0007__x0001__x0001_ 2 3 2 2 4 2" xfId="431"/>
    <cellStyle name="检查单元格 2 3 4" xfId="432"/>
    <cellStyle name="常规 68" xfId="433"/>
    <cellStyle name="常规 73" xfId="434"/>
    <cellStyle name="?鹎%U龡&amp;H齲_x0001_C铣_x0014__x0007__x0001__x0001_ 2 2 6 3 2" xfId="435"/>
    <cellStyle name="?鹎%U龡&amp;H齲_x0001_C铣_x0014__x0007__x0001__x0001_ 2 3 2 2 5" xfId="436"/>
    <cellStyle name="常规 11 3 4" xfId="437"/>
    <cellStyle name="?鹎%U龡&amp;H齲_x0001_C铣_x0014__x0007__x0001__x0001_ 2 2 6 4" xfId="438"/>
    <cellStyle name="表标题 2 2 2" xfId="439"/>
    <cellStyle name="?鹎%U龡&amp;H齲_x0001_C铣_x0014__x0007__x0001__x0001_ 2 2 6_2015财政决算公开" xfId="440"/>
    <cellStyle name="链接单元格 3 2 2" xfId="441"/>
    <cellStyle name="货币 2 3 3 2" xfId="442"/>
    <cellStyle name="常规 11 4" xfId="443"/>
    <cellStyle name="?鹎%U龡&amp;H齲_x0001_C铣_x0014__x0007__x0001__x0001_ 2 2 7" xfId="444"/>
    <cellStyle name="标题 5" xfId="445"/>
    <cellStyle name="?鹎%U龡&amp;H齲_x0001_C铣_x0014__x0007__x0001__x0001_ 2 3 2 3 3" xfId="446"/>
    <cellStyle name="链接单元格 3 2 2 2" xfId="447"/>
    <cellStyle name="?鹎%U龡&amp;H齲_x0001_C铣_x0014__x0007__x0001__x0001_ 2 2 7 2" xfId="448"/>
    <cellStyle name="解释性文本 2 3" xfId="449"/>
    <cellStyle name="货币 2 3 3 2 2" xfId="450"/>
    <cellStyle name="常规 11 4 2" xfId="451"/>
    <cellStyle name="标题 6" xfId="452"/>
    <cellStyle name="?鹎%U龡&amp;H齲_x0001_C铣_x0014__x0007__x0001__x0001_ 2 3 2 3 4" xfId="453"/>
    <cellStyle name="?鹎%U龡&amp;H齲_x0001_C铣_x0014__x0007__x0001__x0001_ 2 2 7 3" xfId="454"/>
    <cellStyle name="解释性文本 2 4" xfId="455"/>
    <cellStyle name="?鹎%U龡&amp;H齲_x0001_C铣_x0014__x0007__x0001__x0001_ 2 2 7 3 2" xfId="456"/>
    <cellStyle name="常规 2 2 2 2_2015财政决算公开" xfId="457"/>
    <cellStyle name="?鹎%U龡&amp;H齲_x0001_C铣_x0014__x0007__x0001__x0001_ 2 4 10" xfId="458"/>
    <cellStyle name="?鹎%U龡&amp;H齲_x0001_C铣_x0014__x0007__x0001__x0001_ 2 2 7 4" xfId="459"/>
    <cellStyle name="表标题 2 3 2" xfId="460"/>
    <cellStyle name="常规 2 3 2 3 5" xfId="461"/>
    <cellStyle name="注释 2 4 3" xfId="462"/>
    <cellStyle name="20% - 强调文字颜色 3 5_2015财政决算公开" xfId="463"/>
    <cellStyle name="?鹎%U龡&amp;H齲_x0001_C铣_x0014__x0007__x0001__x0001_ 2 4 4 4 2" xfId="464"/>
    <cellStyle name="?鹎%U龡&amp;H齲_x0001_C铣_x0014__x0007__x0001__x0001_ 2 2 7 5" xfId="465"/>
    <cellStyle name="解释性文本 3 2 2 2" xfId="466"/>
    <cellStyle name="60% - 强调文字颜色 6 2 5 2" xfId="467"/>
    <cellStyle name="?鹎%U龡&amp;H齲_x0001_C铣_x0014__x0007__x0001__x0001_ 2 2 7_2015财政决算公开" xfId="468"/>
    <cellStyle name="60% - 强调文字颜色 2 7 2" xfId="469"/>
    <cellStyle name="?鹎%U龡&amp;H齲_x0001_C铣_x0014__x0007__x0001__x0001_ 2 3" xfId="470"/>
    <cellStyle name="货币 2 3 3 4" xfId="471"/>
    <cellStyle name="常规 11 6" xfId="472"/>
    <cellStyle name="?鹎%U龡&amp;H齲_x0001_C铣_x0014__x0007__x0001__x0001_ 4 10" xfId="473"/>
    <cellStyle name="?鹎%U龡&amp;H齲_x0001_C铣_x0014__x0007__x0001__x0001_ 2 2 9" xfId="474"/>
    <cellStyle name="40% - 强调文字颜色 2 2_2015财政决算公开" xfId="475"/>
    <cellStyle name="?鹎%U龡&amp;H齲_x0001_C铣_x0014__x0007__x0001__x0001_ 3 2 3 3 3" xfId="476"/>
    <cellStyle name="货币 3 2 8" xfId="477"/>
    <cellStyle name="常规 28 3" xfId="478"/>
    <cellStyle name="常规 33 3" xfId="479"/>
    <cellStyle name="?鹎%U龡&amp;H齲_x0001_C铣_x0014__x0007__x0001__x0001_ 2 2_2015财政决算公开" xfId="480"/>
    <cellStyle name="?鹎%U龡&amp;H齲_x0001_C铣_x0014__x0007__x0001__x0001_ 2 3 2 2" xfId="481"/>
    <cellStyle name="40% - 强调文字颜色 4 5 2_2015财政决算公开" xfId="482"/>
    <cellStyle name="?鹎%U龡&amp;H齲_x0001_C铣_x0014__x0007__x0001__x0001_ 2 3 2 2 2" xfId="483"/>
    <cellStyle name="?鹎%U龡&amp;H齲_x0001_C铣_x0014__x0007__x0001__x0001_ 2 3 2 2 2 2" xfId="484"/>
    <cellStyle name="?鹎%U龡&amp;H齲_x0001_C铣_x0014__x0007__x0001__x0001_ 3 2 5 3 2" xfId="485"/>
    <cellStyle name="?鹎%U龡&amp;H齲_x0001_C铣_x0014__x0007__x0001__x0001_ 3 2 2 3 3 2" xfId="486"/>
    <cellStyle name="?鹎%U龡&amp;H齲_x0001_C铣_x0014__x0007__x0001__x0001_ 2 3 2 2_2015财政决算公开" xfId="487"/>
    <cellStyle name="货币[0] 3" xfId="488"/>
    <cellStyle name="标题 4" xfId="489"/>
    <cellStyle name="?鹎%U龡&amp;H齲_x0001_C铣_x0014__x0007__x0001__x0001_ 2 3 2 3 2" xfId="490"/>
    <cellStyle name="?鹎%U龡&amp;H齲_x0001_C铣_x0014__x0007__x0001__x0001_ 2 3 2 3_2015财政决算公开" xfId="491"/>
    <cellStyle name="40% - 强调文字颜色 3 7 2" xfId="492"/>
    <cellStyle name="20% - 强调文字颜色 5 2 3 2 2" xfId="493"/>
    <cellStyle name="?鹎%U龡&amp;H齲_x0001_C铣_x0014__x0007__x0001__x0001_ 2 3 2 4" xfId="494"/>
    <cellStyle name="?鹎%U龡&amp;H齲_x0001_C铣_x0014__x0007__x0001__x0001_ 2 3 2 4 2" xfId="495"/>
    <cellStyle name="常规 8 3 3" xfId="496"/>
    <cellStyle name="?鹎%U龡&amp;H齲_x0001_C铣_x0014__x0007__x0001__x0001_ 2 3 4_2015财政决算公开" xfId="497"/>
    <cellStyle name="?鹎%U龡&amp;H齲_x0001_C铣_x0014__x0007__x0001__x0001_ 2 3 2 4 2 2" xfId="498"/>
    <cellStyle name="40% - 着色 4" xfId="499"/>
    <cellStyle name="?鹎%U龡&amp;H齲_x0001_C铣_x0014__x0007__x0001__x0001_ 3 4 4 4 2" xfId="500"/>
    <cellStyle name="?鹎%U龡&amp;H齲_x0001_C铣_x0014__x0007__x0001__x0001_ 3 2 2 2 2 4 2" xfId="501"/>
    <cellStyle name="?鹎%U龡&amp;H齲_x0001_C铣_x0014__x0007__x0001__x0001_ 2 3 2 4_2015财政决算公开" xfId="502"/>
    <cellStyle name="?鹎%U龡&amp;H齲_x0001_C铣_x0014__x0007__x0001__x0001_ 2 3 2 5" xfId="503"/>
    <cellStyle name="?鹎%U龡&amp;H齲_x0001_C铣_x0014__x0007__x0001__x0001_ 2 3 2 5 2" xfId="504"/>
    <cellStyle name="?鹎%U龡&amp;H齲_x0001_C铣_x0014__x0007__x0001__x0001_ 2 3 2 6" xfId="505"/>
    <cellStyle name="?鹎%U龡&amp;H齲_x0001_C铣_x0014__x0007__x0001__x0001_ 2 3 2 6 2" xfId="506"/>
    <cellStyle name="?鹎%U龡&amp;H齲_x0001_C铣_x0014__x0007__x0001__x0001_ 2 3 2 7" xfId="507"/>
    <cellStyle name="?鹎%U龡&amp;H齲_x0001_C铣_x0014__x0007__x0001__x0001_ 3 3 2 4 2" xfId="508"/>
    <cellStyle name="?鹎%U龡&amp;H齲_x0001_C铣_x0014__x0007__x0001__x0001_ 3 2 7_2015财政决算公开" xfId="509"/>
    <cellStyle name="货币 4 9" xfId="510"/>
    <cellStyle name="?鹎%U龡&amp;H齲_x0001_C铣_x0014__x0007__x0001__x0001_ 3 2 2 5_2015财政决算公开" xfId="511"/>
    <cellStyle name="?鹎%U龡&amp;H齲_x0001_C铣_x0014__x0007__x0001__x0001_ 2 3 2 7 2" xfId="512"/>
    <cellStyle name="?鹎%U龡&amp;H齲_x0001_C铣_x0014__x0007__x0001__x0001_ 3 3 2 4 2 2" xfId="513"/>
    <cellStyle name="?鹎%U龡&amp;H齲_x0001_C铣_x0014__x0007__x0001__x0001_ 2 3 3" xfId="514"/>
    <cellStyle name="?鹎%U龡&amp;H齲_x0001_C铣_x0014__x0007__x0001__x0001_ 2 3 3 2" xfId="515"/>
    <cellStyle name="?鹎%U龡&amp;H齲_x0001_C铣_x0014__x0007__x0001__x0001_ 2 3 3 3" xfId="516"/>
    <cellStyle name="?鹎%U龡&amp;H齲_x0001_C铣_x0014__x0007__x0001__x0001_ 2 3 3 3 2" xfId="517"/>
    <cellStyle name="?鹎%U龡&amp;H齲_x0001_C铣_x0014__x0007__x0001__x0001_ 2 3 3 4" xfId="518"/>
    <cellStyle name="?鹎%U龡&amp;H齲_x0001_C铣_x0014__x0007__x0001__x0001_ 2 3 3 4 2" xfId="519"/>
    <cellStyle name="标题 1 2 2" xfId="520"/>
    <cellStyle name="?鹎%U龡&amp;H齲_x0001_C铣_x0014__x0007__x0001__x0001_ 2 3 3 5" xfId="521"/>
    <cellStyle name="后继超级链接 3 2" xfId="522"/>
    <cellStyle name="常规 61 2" xfId="523"/>
    <cellStyle name="?鹎%U龡&amp;H齲_x0001_C铣_x0014__x0007__x0001__x0001_ 3 2 5" xfId="524"/>
    <cellStyle name="?鹎%U龡&amp;H齲_x0001_C铣_x0014__x0007__x0001__x0001_ 3 2 2 3" xfId="525"/>
    <cellStyle name="?鹎%U龡&amp;H齲_x0001_C铣_x0014__x0007__x0001__x0001_ 2 3 3_2015财政决算公开" xfId="526"/>
    <cellStyle name="40% - 强调文字颜色 6 5_2015财政决算公开" xfId="527"/>
    <cellStyle name="?鹎%U龡&amp;H齲_x0001_C铣_x0014__x0007__x0001__x0001_ 2 3 4" xfId="528"/>
    <cellStyle name="?鹎%U龡&amp;H齲_x0001_C铣_x0014__x0007__x0001__x0001_ 2 3 4 2" xfId="529"/>
    <cellStyle name="?鹎%U龡&amp;H齲_x0001_C铣_x0014__x0007__x0001__x0001_ 2 3_2015财政决算公开" xfId="530"/>
    <cellStyle name="60% - 强调文字颜色 2 2 2 2 3" xfId="531"/>
    <cellStyle name="?鹎%U龡&amp;H齲_x0001_C铣_x0014__x0007__x0001__x0001_ 2 3 4 2 2" xfId="532"/>
    <cellStyle name="40% - 强调文字颜色 4 2 2 2_2015财政决算公开" xfId="533"/>
    <cellStyle name="?鹎%U龡&amp;H齲_x0001_C铣_x0014__x0007__x0001__x0001_ 2 3 4 3" xfId="534"/>
    <cellStyle name="?鹎%U龡&amp;H齲_x0001_C铣_x0014__x0007__x0001__x0001_ 2 3 4 4" xfId="535"/>
    <cellStyle name="常规 2 2 2 3 5" xfId="536"/>
    <cellStyle name="?鹎%U龡&amp;H齲_x0001_C铣_x0014__x0007__x0001__x0001_ 2 3 4 4 2" xfId="537"/>
    <cellStyle name="标题 1 3 2" xfId="538"/>
    <cellStyle name="?鹎%U龡&amp;H齲_x0001_C铣_x0014__x0007__x0001__x0001_ 2 3 4 5" xfId="539"/>
    <cellStyle name="好 4 2 2" xfId="540"/>
    <cellStyle name="常规 12 2" xfId="541"/>
    <cellStyle name="?鹎%U龡&amp;H齲_x0001_C铣_x0014__x0007__x0001__x0001_ 2 3 5" xfId="542"/>
    <cellStyle name="?鹎%U龡&amp;H齲_x0001_C铣_x0014__x0007__x0001__x0001_ 3 2 5_2015财政决算公开" xfId="543"/>
    <cellStyle name="?鹎%U龡&amp;H齲_x0001_C铣_x0014__x0007__x0001__x0001_ 3 2 2 3_2015财政决算公开" xfId="544"/>
    <cellStyle name="好 4 2 2 2" xfId="545"/>
    <cellStyle name="常规 12 2 2" xfId="546"/>
    <cellStyle name="?鹎%U龡&amp;H齲_x0001_C铣_x0014__x0007__x0001__x0001_ 2 3 5 2" xfId="547"/>
    <cellStyle name="常规 12 2 2 2" xfId="548"/>
    <cellStyle name="60% - 强调文字颜色 2 2 3 2 3" xfId="549"/>
    <cellStyle name="60% - 强调文字颜色 3 2 4 3" xfId="550"/>
    <cellStyle name="?鹎%U龡&amp;H齲_x0001_C铣_x0014__x0007__x0001__x0001_ 2 3 5 2 2" xfId="551"/>
    <cellStyle name="常规 12 2 3" xfId="552"/>
    <cellStyle name="?鹎%U龡&amp;H齲_x0001_C铣_x0014__x0007__x0001__x0001_ 2 3 5 3" xfId="553"/>
    <cellStyle name="常规 2 2 3 2 5" xfId="554"/>
    <cellStyle name="常规 12 2 3 2" xfId="555"/>
    <cellStyle name="千位分隔 2 2 8" xfId="556"/>
    <cellStyle name="?鹎%U龡&amp;H齲_x0001_C铣_x0014__x0007__x0001__x0001_ 2 3 5 3 2" xfId="557"/>
    <cellStyle name="常规 12 2 4" xfId="558"/>
    <cellStyle name="?鹎%U龡&amp;H齲_x0001_C铣_x0014__x0007__x0001__x0001_ 2 3 5 4" xfId="559"/>
    <cellStyle name="常规 12 2_2015财政决算公开" xfId="560"/>
    <cellStyle name="20% - 强调文字颜色 5 6 3" xfId="561"/>
    <cellStyle name="60% - 强调文字颜色 1 5 2 2" xfId="562"/>
    <cellStyle name="?鹎%U龡&amp;H齲_x0001_C铣_x0014__x0007__x0001__x0001_ 2 3 5_2015财政决算公开" xfId="563"/>
    <cellStyle name="好 4 2 3" xfId="564"/>
    <cellStyle name="常规 12 3" xfId="565"/>
    <cellStyle name="?鹎%U龡&amp;H齲_x0001_C铣_x0014__x0007__x0001__x0001_ 2 3 6" xfId="566"/>
    <cellStyle name="常规 12 3 2" xfId="567"/>
    <cellStyle name="?鹎%U龡&amp;H齲_x0001_C铣_x0014__x0007__x0001__x0001_ 2 3 6 2" xfId="568"/>
    <cellStyle name="常规 12 3 2 2" xfId="569"/>
    <cellStyle name="?鹎%U龡&amp;H齲_x0001_C铣_x0014__x0007__x0001__x0001_ 2 3 6 2 2" xfId="570"/>
    <cellStyle name="常规 12 3 3" xfId="571"/>
    <cellStyle name="霓付_laroux" xfId="572"/>
    <cellStyle name="?鹎%U龡&amp;H齲_x0001_C铣_x0014__x0007__x0001__x0001_ 2 3 6 3" xfId="573"/>
    <cellStyle name="千位分隔 3 2 8" xfId="574"/>
    <cellStyle name="?鹎%U龡&amp;H齲_x0001_C铣_x0014__x0007__x0001__x0001_ 2 3 6 3 2" xfId="575"/>
    <cellStyle name="?鹎%U龡&amp;H齲_x0001_C铣_x0014__x0007__x0001__x0001_ 2 3 6 4" xfId="576"/>
    <cellStyle name="表标题 3 2 2" xfId="577"/>
    <cellStyle name="40% - 强调文字颜色 1 4 4" xfId="578"/>
    <cellStyle name="常规 13 2_2015财政决算公开" xfId="579"/>
    <cellStyle name="?鹎%U龡&amp;H齲_x0001_C铣_x0014__x0007__x0001__x0001_ 2 4 5_2015财政决算公开" xfId="580"/>
    <cellStyle name="?鹎%U龡&amp;H齲_x0001_C铣_x0014__x0007__x0001__x0001_ 2 3 6 4 2" xfId="581"/>
    <cellStyle name="常规 13 2 3 2" xfId="582"/>
    <cellStyle name="?鹎%U龡&amp;H齲_x0001_C铣_x0014__x0007__x0001__x0001_ 2 4 5 3 2" xfId="583"/>
    <cellStyle name="解释性文本" xfId="584"/>
    <cellStyle name="标题 1 5 2" xfId="585"/>
    <cellStyle name="?鹎%U龡&amp;H齲_x0001_C铣_x0014__x0007__x0001__x0001_ 2 3 6 5" xfId="586"/>
    <cellStyle name="链接单元格 3 3 2" xfId="587"/>
    <cellStyle name="货币 2 3 4 2" xfId="588"/>
    <cellStyle name="常规 12 4" xfId="589"/>
    <cellStyle name="?鹎%U龡&amp;H齲_x0001_C铣_x0014__x0007__x0001__x0001_ 2 3 7" xfId="590"/>
    <cellStyle name="?鹎%U龡&amp;H齲_x0001_C铣_x0014__x0007__x0001__x0001_ 3 3 3 2 2" xfId="591"/>
    <cellStyle name="?鹎%U龡&amp;H齲_x0001_C铣_x0014__x0007__x0001__x0001_ 3 2" xfId="592"/>
    <cellStyle name="货币 2 3 4 3" xfId="593"/>
    <cellStyle name="常规 12 5" xfId="594"/>
    <cellStyle name="?鹎%U龡&amp;H齲_x0001_C铣_x0014__x0007__x0001__x0001_ 2 3 8" xfId="595"/>
    <cellStyle name="?鹎%U龡&amp;H齲_x0001_C铣_x0014__x0007__x0001__x0001_ 3 2 2" xfId="596"/>
    <cellStyle name="货币 2 3 4 3 2" xfId="597"/>
    <cellStyle name="常规 12 5 2" xfId="598"/>
    <cellStyle name="?鹎%U龡&amp;H齲_x0001_C铣_x0014__x0007__x0001__x0001_ 2 3 8 2" xfId="599"/>
    <cellStyle name="?鹎%U龡&amp;H齲_x0001_C铣_x0014__x0007__x0001__x0001_ 3 3" xfId="600"/>
    <cellStyle name="货币 2 3 4 4" xfId="601"/>
    <cellStyle name="常规 12 6" xfId="602"/>
    <cellStyle name="?鹎%U龡&amp;H齲_x0001_C铣_x0014__x0007__x0001__x0001_ 2 3 9" xfId="603"/>
    <cellStyle name="?鹎%U龡&amp;H齲_x0001_C铣_x0014__x0007__x0001__x0001_ 3 3 2" xfId="604"/>
    <cellStyle name="货币 2 3 4 4 2" xfId="605"/>
    <cellStyle name="?鹎%U龡&amp;H齲_x0001_C铣_x0014__x0007__x0001__x0001_ 2 3 9 2" xfId="606"/>
    <cellStyle name="?鹎%U龡&amp;H齲_x0001_C铣_x0014__x0007__x0001__x0001_ 2 4 2" xfId="607"/>
    <cellStyle name="?鹎%U龡&amp;H齲_x0001_C铣_x0014__x0007__x0001__x0001_ 2 5 3" xfId="608"/>
    <cellStyle name="好" xfId="609"/>
    <cellStyle name="差_F00DC810C49E00C2E0430A3413167AE0" xfId="610"/>
    <cellStyle name="差 2 3 2" xfId="611"/>
    <cellStyle name="?鹎%U龡&amp;H齲_x0001_C铣_x0014__x0007__x0001__x0001_ 2 4 2 2" xfId="612"/>
    <cellStyle name="40% - 强调文字颜色 3 6 3" xfId="613"/>
    <cellStyle name="?鹎%U龡&amp;H齲_x0001_C铣_x0014__x0007__x0001__x0001_ 2 4 2 2 2" xfId="614"/>
    <cellStyle name="?鹎%U龡&amp;H齲_x0001_C铣_x0014__x0007__x0001__x0001_ 3 3 2 2_2015财政决算公开" xfId="615"/>
    <cellStyle name="?鹎%U龡&amp;H齲_x0001_C铣_x0014__x0007__x0001__x0001_ 2 5 3 2" xfId="616"/>
    <cellStyle name="好 2" xfId="617"/>
    <cellStyle name="差 2 3 2 2" xfId="618"/>
    <cellStyle name="?鹎%U龡&amp;H齲_x0001_C铣_x0014__x0007__x0001__x0001_ 2 4 2 6" xfId="619"/>
    <cellStyle name="?鹎%U龡&amp;H齲_x0001_C铣_x0014__x0007__x0001__x0001_ 2 4 2 2 2 2" xfId="620"/>
    <cellStyle name="?鹎%U龡&amp;H齲_x0001_C铣_x0014__x0007__x0001__x0001_ 3 2 6 2" xfId="621"/>
    <cellStyle name="20% - 强调文字颜色 1 6" xfId="622"/>
    <cellStyle name="?鹎%U龡&amp;H齲_x0001_C铣_x0014__x0007__x0001__x0001_ 3 6 4" xfId="623"/>
    <cellStyle name="?鹎%U龡&amp;H齲_x0001_C铣_x0014__x0007__x0001__x0001_ 3 2 2 4 2" xfId="624"/>
    <cellStyle name="?鹎%U龡&amp;H齲_x0001_C铣_x0014__x0007__x0001__x0001_ 2 4 2 2 3" xfId="625"/>
    <cellStyle name="?鹎%U龡&amp;H齲_x0001_C铣_x0014__x0007__x0001__x0001_ 3 2 6 2 2" xfId="626"/>
    <cellStyle name="20% - 强调文字颜色 1 6 2" xfId="627"/>
    <cellStyle name="?鹎%U龡&amp;H齲_x0001_C铣_x0014__x0007__x0001__x0001_ 3 2 2 4 2 2" xfId="628"/>
    <cellStyle name="?鹎%U龡&amp;H齲_x0001_C铣_x0014__x0007__x0001__x0001_ 2 4 2 2 3 2" xfId="629"/>
    <cellStyle name="?鹎%U龡&amp;H齲_x0001_C铣_x0014__x0007__x0001__x0001_ 3 2 6 3" xfId="630"/>
    <cellStyle name="?鹎%U龡&amp;H齲_x0001_C铣_x0014__x0007__x0001__x0001_ 3 2 2 4 3" xfId="631"/>
    <cellStyle name="常规 65 2" xfId="632"/>
    <cellStyle name="常规 70 2" xfId="633"/>
    <cellStyle name="60% - 强调文字颜色 4 4 2 2" xfId="634"/>
    <cellStyle name="20% - 强调文字颜色 1 7" xfId="635"/>
    <cellStyle name="货币 3 2 3 3 2" xfId="636"/>
    <cellStyle name="?鹎%U龡&amp;H齲_x0001_C铣_x0014__x0007__x0001__x0001_ 2 4 2 2 4" xfId="637"/>
    <cellStyle name="?鹎%U龡&amp;H齲_x0001_C铣_x0014__x0007__x0001__x0001_ 3 2 6 3 2" xfId="638"/>
    <cellStyle name="60% - 强调文字颜色 4 4 2 2 2" xfId="639"/>
    <cellStyle name="20% - 强调文字颜色 1 7 2" xfId="640"/>
    <cellStyle name="?鹎%U龡&amp;H齲_x0001_C铣_x0014__x0007__x0001__x0001_ 3 2 2 4 3 2" xfId="641"/>
    <cellStyle name="?鹎%U龡&amp;H齲_x0001_C铣_x0014__x0007__x0001__x0001_ 2 4 2 2 4 2" xfId="642"/>
    <cellStyle name="差 2 3 3" xfId="643"/>
    <cellStyle name="?鹎%U龡&amp;H齲_x0001_C铣_x0014__x0007__x0001__x0001_ 2 5 4" xfId="644"/>
    <cellStyle name="?鹎%U龡&amp;H齲_x0001_C铣_x0014__x0007__x0001__x0001_ 2 4 2 3" xfId="645"/>
    <cellStyle name="20% - 强调文字颜色 2 2 7" xfId="646"/>
    <cellStyle name="?鹎%U龡&amp;H齲_x0001_C铣_x0014__x0007__x0001__x0001_ 3 4 6 2 2" xfId="647"/>
    <cellStyle name="?鹎%U龡&amp;H齲_x0001_C铣_x0014__x0007__x0001__x0001_ 3 2 2 2 4 2 2" xfId="648"/>
    <cellStyle name="常规 2 4 2 8" xfId="649"/>
    <cellStyle name="?鹎%U龡&amp;H齲_x0001_C铣_x0014__x0007__x0001__x0001_ 2 4 2 3_2015财政决算公开" xfId="650"/>
    <cellStyle name="?鹎%U龡&amp;H齲_x0001_C铣_x0014__x0007__x0001__x0001_ 2 4 2 4" xfId="651"/>
    <cellStyle name="?鹎%U龡&amp;H齲_x0001_C铣_x0014__x0007__x0001__x0001_ 2 4 2 4 2" xfId="652"/>
    <cellStyle name="?鹎%U龡&amp;H齲_x0001_C铣_x0014__x0007__x0001__x0001_ 2 4 2 4 2 2" xfId="653"/>
    <cellStyle name="?鹎%U龡&amp;H齲_x0001_C铣_x0014__x0007__x0001__x0001_ 3 2 8 2" xfId="654"/>
    <cellStyle name="20% - 强调文字颜色 3 6" xfId="655"/>
    <cellStyle name="?鹎%U龡&amp;H齲_x0001_C铣_x0014__x0007__x0001__x0001_ 3 2 2 6 2" xfId="656"/>
    <cellStyle name="百分比 2 2 2 2 2" xfId="657"/>
    <cellStyle name="?鹎%U龡&amp;H齲_x0001_C铣_x0014__x0007__x0001__x0001_ 2 4 2 4 3" xfId="658"/>
    <cellStyle name="20% - 强调文字颜色 2 2 3 2 2" xfId="659"/>
    <cellStyle name="?鹎%U龡&amp;H齲_x0001_C铣_x0014__x0007__x0001__x0001_ 3 2 3 4 5" xfId="660"/>
    <cellStyle name="20% - 强调文字颜色 3 6 2" xfId="661"/>
    <cellStyle name="?鹎%U龡&amp;H齲_x0001_C铣_x0014__x0007__x0001__x0001_ 3 2 2 6 2 2" xfId="662"/>
    <cellStyle name="千位分隔 11" xfId="663"/>
    <cellStyle name="?鹎%U龡&amp;H齲_x0001_C铣_x0014__x0007__x0001__x0001_ 3 3 6 5" xfId="664"/>
    <cellStyle name="百分比 2 2 2 2 2 2" xfId="665"/>
    <cellStyle name="?鹎%U龡&amp;H齲_x0001_C铣_x0014__x0007__x0001__x0001_ 2 4 2 4 3 2" xfId="666"/>
    <cellStyle name="检查单元格 2 3 3 2" xfId="667"/>
    <cellStyle name="?鹎%U龡&amp;H齲_x0001_C铣_x0014__x0007__x0001__x0001_ 3 2 2 6 3" xfId="668"/>
    <cellStyle name="常规 67 2" xfId="669"/>
    <cellStyle name="20% - 强调文字颜色 3 7" xfId="670"/>
    <cellStyle name="百分比 2 2 2 2 3" xfId="671"/>
    <cellStyle name="警告文本 2 2" xfId="672"/>
    <cellStyle name="常规 4 2 2 3 2 2" xfId="673"/>
    <cellStyle name="?鹎%U龡&amp;H齲_x0001_C铣_x0014__x0007__x0001__x0001_ 2 4 2 4 4" xfId="674"/>
    <cellStyle name="20% - 强调文字颜色 3 7 2" xfId="675"/>
    <cellStyle name="?鹎%U龡&amp;H齲_x0001_C铣_x0014__x0007__x0001__x0001_ 3 2 2 6 3 2" xfId="676"/>
    <cellStyle name="警告文本 2 2 2" xfId="677"/>
    <cellStyle name="汇总 2 2 3" xfId="678"/>
    <cellStyle name="?鹎%U龡&amp;H齲_x0001_C铣_x0014__x0007__x0001__x0001_ 2 4 2 4 4 2" xfId="679"/>
    <cellStyle name="?鹎%U龡&amp;H齲_x0001_C铣_x0014__x0007__x0001__x0001_ 3 4 2 5" xfId="680"/>
    <cellStyle name="?鹎%U龡&amp;H齲_x0001_C铣_x0014__x0007__x0001__x0001_ 2 4 2 4_2015财政决算公开" xfId="681"/>
    <cellStyle name="?鹎%U龡&amp;H齲_x0001_C铣_x0014__x0007__x0001__x0001_ 2 4 2 5" xfId="682"/>
    <cellStyle name="?鹎%U龡&amp;H齲_x0001_C铣_x0014__x0007__x0001__x0001_ 2 4 2 5 2" xfId="683"/>
    <cellStyle name="?鹎%U龡&amp;H齲_x0001_C铣_x0014__x0007__x0001__x0001_ 2 4 2 6 2" xfId="684"/>
    <cellStyle name="强调文字颜色 4 2 3 2 2" xfId="685"/>
    <cellStyle name="?鹎%U龡&amp;H齲_x0001_C铣_x0014__x0007__x0001__x0001_ 5 2" xfId="686"/>
    <cellStyle name="?鹎%U龡&amp;H齲_x0001_C铣_x0014__x0007__x0001__x0001_ 3 3 3 4 2" xfId="687"/>
    <cellStyle name="?鹎%U龡&amp;H齲_x0001_C铣_x0014__x0007__x0001__x0001_ 2 4 2 7" xfId="688"/>
    <cellStyle name="强调文字颜色 4 2 3 2 2 2" xfId="689"/>
    <cellStyle name="?鹎%U龡&amp;H齲_x0001_C铣_x0014__x0007__x0001__x0001_ 5 2 2" xfId="690"/>
    <cellStyle name="?鹎%U龡&amp;H齲_x0001_C铣_x0014__x0007__x0001__x0001_ 2 4 2 7 2" xfId="691"/>
    <cellStyle name="?鹎%U龡&amp;H齲_x0001_C铣_x0014__x0007__x0001__x0001_ 2 4 2_2015财政决算公开" xfId="692"/>
    <cellStyle name="解释性文本 5 2 2" xfId="693"/>
    <cellStyle name="差 2 2 2" xfId="694"/>
    <cellStyle name="?鹎%U龡&amp;H齲_x0001_C铣_x0014__x0007__x0001__x0001_ 2 4 3" xfId="695"/>
    <cellStyle name="差 2 2 2 2" xfId="696"/>
    <cellStyle name="?鹎%U龡&amp;H齲_x0001_C铣_x0014__x0007__x0001__x0001_ 2 4 3 2" xfId="697"/>
    <cellStyle name="差 2 2 2 2 2" xfId="698"/>
    <cellStyle name="40% - 强调文字颜色 4 6 3" xfId="699"/>
    <cellStyle name="?鹎%U龡&amp;H齲_x0001_C铣_x0014__x0007__x0001__x0001_ 2 4 3 2 2" xfId="700"/>
    <cellStyle name="差 2 2 2 3" xfId="701"/>
    <cellStyle name="?鹎%U龡&amp;H齲_x0001_C铣_x0014__x0007__x0001__x0001_ 2 4 3 3" xfId="702"/>
    <cellStyle name="?鹎%U龡&amp;H齲_x0001_C铣_x0014__x0007__x0001__x0001_ 2 4 3 3 2" xfId="703"/>
    <cellStyle name="40% - 强调文字颜色 5 2 2 2 2" xfId="704"/>
    <cellStyle name="?鹎%U龡&amp;H齲_x0001_C铣_x0014__x0007__x0001__x0001_ 2 4 3 4" xfId="705"/>
    <cellStyle name="40% - 强调文字颜色 5 2 2 2 2 2" xfId="706"/>
    <cellStyle name="?鹎%U龡&amp;H齲_x0001_C铣_x0014__x0007__x0001__x0001_ 2 4 3 4 2" xfId="707"/>
    <cellStyle name="标题 2 2 2" xfId="708"/>
    <cellStyle name="40% - 强调文字颜色 5 2 2 2 3" xfId="709"/>
    <cellStyle name="?鹎%U龡&amp;H齲_x0001_C铣_x0014__x0007__x0001__x0001_ 2 4 3 5" xfId="710"/>
    <cellStyle name="?鹎%U龡&amp;H齲_x0001_C铣_x0014__x0007__x0001__x0001_ 2 5" xfId="711"/>
    <cellStyle name="60% - 强调文字颜色 3 3 3 2 2" xfId="712"/>
    <cellStyle name="20% - 强调文字颜色 1 2 6" xfId="713"/>
    <cellStyle name="?鹎%U龡&amp;H齲_x0001_C铣_x0014__x0007__x0001__x0001_ 2 4 3_2015财政决算公开" xfId="714"/>
    <cellStyle name="差 2 2 3" xfId="715"/>
    <cellStyle name="?鹎%U龡&amp;H齲_x0001_C铣_x0014__x0007__x0001__x0001_ 2 4 4" xfId="716"/>
    <cellStyle name="差 2 2 3 2" xfId="717"/>
    <cellStyle name="?鹎%U龡&amp;H齲_x0001_C铣_x0014__x0007__x0001__x0001_ 2 4 4 2" xfId="718"/>
    <cellStyle name="?鹎%U龡&amp;H齲_x0001_C铣_x0014__x0007__x0001__x0001_ 3 4_2015财政决算公开" xfId="719"/>
    <cellStyle name="?鹎%U龡&amp;H齲_x0001_C铣_x0014__x0007__x0001__x0001_ 2 4 4 3" xfId="720"/>
    <cellStyle name="常规 2 3 2 2 5" xfId="721"/>
    <cellStyle name="?鹎%U龡&amp;H齲_x0001_C铣_x0014__x0007__x0001__x0001_ 2 4 4 3 2" xfId="722"/>
    <cellStyle name="40% - 强调文字颜色 5 2 2 3 2" xfId="723"/>
    <cellStyle name="常规 2 2 2 5_2015财政决算公开" xfId="724"/>
    <cellStyle name="?鹎%U龡&amp;H齲_x0001_C铣_x0014__x0007__x0001__x0001_ 2 4 4 4" xfId="725"/>
    <cellStyle name="标题 2 3 2" xfId="726"/>
    <cellStyle name="?鹎%U龡&amp;H齲_x0001_C铣_x0014__x0007__x0001__x0001_ 2 4 4 5" xfId="727"/>
    <cellStyle name="?鹎%U龡&amp;H齲_x0001_C铣_x0014__x0007__x0001__x0001_ 3 3 2 4" xfId="728"/>
    <cellStyle name="?鹎%U龡&amp;H齲_x0001_C铣_x0014__x0007__x0001__x0001_ 2 4 4_2015财政决算公开" xfId="729"/>
    <cellStyle name="检查单元格 6" xfId="730"/>
    <cellStyle name="小数 4" xfId="731"/>
    <cellStyle name="常规 2 5 2 2" xfId="732"/>
    <cellStyle name="好 4 3 2" xfId="733"/>
    <cellStyle name="常规 13 2" xfId="734"/>
    <cellStyle name="差 2 2 4" xfId="735"/>
    <cellStyle name="?鹎%U龡&amp;H齲_x0001_C铣_x0014__x0007__x0001__x0001_ 2 4 5" xfId="736"/>
    <cellStyle name="常规 13 2 2" xfId="737"/>
    <cellStyle name="?鹎%U龡&amp;H齲_x0001_C铣_x0014__x0007__x0001__x0001_ 2 4 5 2" xfId="738"/>
    <cellStyle name="40% - 强调文字颜色 6 6 3" xfId="739"/>
    <cellStyle name="常规 13 2 2 2" xfId="740"/>
    <cellStyle name="60% - 强调文字颜色 4 2 4 3" xfId="741"/>
    <cellStyle name="?鹎%U龡&amp;H齲_x0001_C铣_x0014__x0007__x0001__x0001_ 2 4 5 2 2" xfId="742"/>
    <cellStyle name="?鹎%U龡&amp;H齲_x0001_C铣_x0014__x0007__x0001__x0001_ 3 2 3 4_2015财政决算公开" xfId="743"/>
    <cellStyle name="常规 13 2 3" xfId="744"/>
    <cellStyle name="?鹎%U龡&amp;H齲_x0001_C铣_x0014__x0007__x0001__x0001_ 2 4 5 3" xfId="745"/>
    <cellStyle name="常规 13 3" xfId="746"/>
    <cellStyle name="?鹎%U龡&amp;H齲_x0001_C铣_x0014__x0007__x0001__x0001_ 2 4 6" xfId="747"/>
    <cellStyle name="常规 5 2 2 4" xfId="748"/>
    <cellStyle name="常规 13 3 2" xfId="749"/>
    <cellStyle name="?鹎%U龡&amp;H齲_x0001_C铣_x0014__x0007__x0001__x0001_ 2 4 6 2" xfId="750"/>
    <cellStyle name="常规 5 2 2 4 2" xfId="751"/>
    <cellStyle name="常规 13 3 2 2" xfId="752"/>
    <cellStyle name="常规 17 3" xfId="753"/>
    <cellStyle name="常规 22 3" xfId="754"/>
    <cellStyle name="?鹎%U龡&amp;H齲_x0001_C铣_x0014__x0007__x0001__x0001_ 2 4 6 2 2" xfId="755"/>
    <cellStyle name="常规 5 2 2 5" xfId="756"/>
    <cellStyle name="常规 13 3 3" xfId="757"/>
    <cellStyle name="?鹎%U龡&amp;H齲_x0001_C铣_x0014__x0007__x0001__x0001_ 2 4 6 3" xfId="758"/>
    <cellStyle name="标题 2 5 2" xfId="759"/>
    <cellStyle name="?鹎%U龡&amp;H齲_x0001_C铣_x0014__x0007__x0001__x0001_ 2 4 6 5" xfId="760"/>
    <cellStyle name="常规 5 2 2 5 2" xfId="761"/>
    <cellStyle name="百分比 5 7" xfId="762"/>
    <cellStyle name="常规 18 3" xfId="763"/>
    <cellStyle name="常规 23 3" xfId="764"/>
    <cellStyle name="?鹎%U龡&amp;H齲_x0001_C铣_x0014__x0007__x0001__x0001_ 2 4 6 3 2" xfId="765"/>
    <cellStyle name="常规 5 2 2 6" xfId="766"/>
    <cellStyle name="?鹎%U龡&amp;H齲_x0001_C铣_x0014__x0007__x0001__x0001_ 2 4 6 4" xfId="767"/>
    <cellStyle name="常规 19 3" xfId="768"/>
    <cellStyle name="常规 24 3" xfId="769"/>
    <cellStyle name="?鹎%U龡&amp;H齲_x0001_C铣_x0014__x0007__x0001__x0001_ 2 4 6 4 2" xfId="770"/>
    <cellStyle name="常规 13 3_2015财政决算公开" xfId="771"/>
    <cellStyle name="?鹎%U龡&amp;H齲_x0001_C铣_x0014__x0007__x0001__x0001_ 2 4 6_2015财政决算公开" xfId="772"/>
    <cellStyle name="货币 2 3 5 2" xfId="773"/>
    <cellStyle name="常规 13 4" xfId="774"/>
    <cellStyle name="?鹎%U龡&amp;H齲_x0001_C铣_x0014__x0007__x0001__x0001_ 2 4 7" xfId="775"/>
    <cellStyle name="检查单元格" xfId="776"/>
    <cellStyle name="常规 13 5" xfId="777"/>
    <cellStyle name="?鹎%U龡&amp;H齲_x0001_C铣_x0014__x0007__x0001__x0001_ 2 4 8" xfId="778"/>
    <cellStyle name="检查单元格 2" xfId="779"/>
    <cellStyle name="常规 5 2 4 4" xfId="780"/>
    <cellStyle name="?鹎%U龡&amp;H齲_x0001_C铣_x0014__x0007__x0001__x0001_ 2 4 8 2" xfId="781"/>
    <cellStyle name="?鹎%U龡&amp;H齲_x0001_C铣_x0014__x0007__x0001__x0001_ 3 6_2015财政决算公开" xfId="782"/>
    <cellStyle name="?鹎%U龡&amp;H齲_x0001_C铣_x0014__x0007__x0001__x0001_ 2 4 9" xfId="783"/>
    <cellStyle name="?鹎%U龡&amp;H齲_x0001_C铣_x0014__x0007__x0001__x0001_ 2 4 9 2" xfId="784"/>
    <cellStyle name="货币 2 2 2 7 2" xfId="785"/>
    <cellStyle name="?鹎%U龡&amp;H齲_x0001_C铣_x0014__x0007__x0001__x0001_ 2 4_2015财政决算公开" xfId="786"/>
    <cellStyle name="?鹎%U龡&amp;H齲_x0001_C铣_x0014__x0007__x0001__x0001_ 2 5 2" xfId="787"/>
    <cellStyle name="40% - 强调文字颜色 2 5 2 2" xfId="788"/>
    <cellStyle name="?鹎%U龡&amp;H齲_x0001_C铣_x0014__x0007__x0001__x0001_ 3 2 2 6_2015财政决算公开" xfId="789"/>
    <cellStyle name="差" xfId="790"/>
    <cellStyle name="20% - 强调文字颜色 2 2 3_2015财政决算公开" xfId="791"/>
    <cellStyle name="?鹎%U龡&amp;H齲_x0001_C铣_x0014__x0007__x0001__x0001_ 2 5 2 2" xfId="792"/>
    <cellStyle name="?鹎%U龡&amp;H齲_x0001_C铣_x0014__x0007__x0001__x0001_ 3 3 2 3 2" xfId="793"/>
    <cellStyle name="货币 2 2 5 3" xfId="794"/>
    <cellStyle name="40% - 强调文字颜色 6 2 5" xfId="795"/>
    <cellStyle name="?鹎%U龡&amp;H齲_x0001_C铣_x0014__x0007__x0001__x0001_ 2 5_2015财政决算公开" xfId="796"/>
    <cellStyle name="20% - 强调文字颜色 1 2 7" xfId="797"/>
    <cellStyle name="?鹎%U龡&amp;H齲_x0001_C铣_x0014__x0007__x0001__x0001_ 3 4 5 2 2" xfId="798"/>
    <cellStyle name="?鹎%U龡&amp;H齲_x0001_C铣_x0014__x0007__x0001__x0001_ 3 2 2 2 3 2 2" xfId="799"/>
    <cellStyle name="?鹎%U龡&amp;H齲_x0001_C铣_x0014__x0007__x0001__x0001_ 2 6" xfId="800"/>
    <cellStyle name="百分比 2 3" xfId="801"/>
    <cellStyle name="?鹎%U龡&amp;H齲_x0001_C铣_x0014__x0007__x0001__x0001_ 2 6 2" xfId="802"/>
    <cellStyle name="常规 8 2 2 2 2" xfId="803"/>
    <cellStyle name="?鹎%U龡&amp;H齲_x0001_C铣_x0014__x0007__x0001__x0001_ 2 7" xfId="804"/>
    <cellStyle name="百分比 3 3" xfId="805"/>
    <cellStyle name="?鹎%U龡&amp;H齲_x0001_C铣_x0014__x0007__x0001__x0001_ 2 7 2" xfId="806"/>
    <cellStyle name="40% - 强调文字颜色 1 7 2" xfId="807"/>
    <cellStyle name="?鹎%U龡&amp;H齲_x0001_C铣_x0014__x0007__x0001__x0001_ 2 8" xfId="808"/>
    <cellStyle name="?鹎%U龡&amp;H齲_x0001_C铣_x0014__x0007__x0001__x0001_ 3 3 3 2" xfId="809"/>
    <cellStyle name="?鹎%U龡&amp;H齲_x0001_C铣_x0014__x0007__x0001__x0001_ 3" xfId="810"/>
    <cellStyle name="?鹎%U龡&amp;H齲_x0001_C铣_x0014__x0007__x0001__x0001_ 3 10" xfId="811"/>
    <cellStyle name="?鹎%U龡&amp;H齲_x0001_C铣_x0014__x0007__x0001__x0001_ 3 4 4 5" xfId="812"/>
    <cellStyle name="?鹎%U龡&amp;H齲_x0001_C铣_x0014__x0007__x0001__x0001_ 3 2 2 2 2 5" xfId="813"/>
    <cellStyle name="常规 2 4 9 2" xfId="814"/>
    <cellStyle name="?鹎%U龡&amp;H齲_x0001_C铣_x0014__x0007__x0001__x0001_ 3 2 10" xfId="815"/>
    <cellStyle name="标题 5 4 3" xfId="816"/>
    <cellStyle name="?鹎%U龡&amp;H齲_x0001_C铣_x0014__x0007__x0001__x0001_ 3 2 10 2" xfId="817"/>
    <cellStyle name="?鹎%U龡&amp;H齲_x0001_C铣_x0014__x0007__x0001__x0001_ 3 2 11" xfId="818"/>
    <cellStyle name="?鹎%U龡&amp;H齲_x0001_C铣_x0014__x0007__x0001__x0001_ 3 2 2 10" xfId="819"/>
    <cellStyle name="40% - 强调文字颜色 4 5 3" xfId="820"/>
    <cellStyle name="?鹎%U龡&amp;H齲_x0001_C铣_x0014__x0007__x0001__x0001_ 3 2 4" xfId="821"/>
    <cellStyle name="?鹎%U龡&amp;H齲_x0001_C铣_x0014__x0007__x0001__x0001_ 3 4 4_2015财政决算公开" xfId="822"/>
    <cellStyle name="计算 2 2 4" xfId="823"/>
    <cellStyle name="20% - 强调文字颜色 1 3 3 2 2" xfId="824"/>
    <cellStyle name="?鹎%U龡&amp;H齲_x0001_C铣_x0014__x0007__x0001__x0001_ 3 2 2 2 2_2015财政决算公开" xfId="825"/>
    <cellStyle name="?鹎%U龡&amp;H齲_x0001_C铣_x0014__x0007__x0001__x0001_ 3 2 2 2" xfId="826"/>
    <cellStyle name="警告文本 7" xfId="827"/>
    <cellStyle name="?鹎%U龡&amp;H齲_x0001_C铣_x0014__x0007__x0001__x0001_ 3 2 4 2" xfId="828"/>
    <cellStyle name="差 3 2 3" xfId="829"/>
    <cellStyle name="?鹎%U龡&amp;H齲_x0001_C铣_x0014__x0007__x0001__x0001_ 3 4 4" xfId="830"/>
    <cellStyle name="?鹎%U龡&amp;H齲_x0001_C铣_x0014__x0007__x0001__x0001_ 3 2 2 2 2" xfId="831"/>
    <cellStyle name="20% - 强调文字颜色 4 2 2 2 2 2" xfId="832"/>
    <cellStyle name="?鹎%U龡&amp;H齲_x0001_C铣_x0014__x0007__x0001__x0001_ 3 2 4 3" xfId="833"/>
    <cellStyle name="好 5 3 2" xfId="834"/>
    <cellStyle name="?鹎%U龡&amp;H齲_x0001_C铣_x0014__x0007__x0001__x0001_ 3 2 2 2 3" xfId="835"/>
    <cellStyle name="常规 63 2" xfId="836"/>
    <cellStyle name="差 3 2 4" xfId="837"/>
    <cellStyle name="?鹎%U龡&amp;H齲_x0001_C铣_x0014__x0007__x0001__x0001_ 3 4 5" xfId="838"/>
    <cellStyle name="?鹎%U龡&amp;H齲_x0001_C铣_x0014__x0007__x0001__x0001_ 3 2 4 3 2" xfId="839"/>
    <cellStyle name="?鹎%U龡&amp;H齲_x0001_C铣_x0014__x0007__x0001__x0001_ 3 4 5 2" xfId="840"/>
    <cellStyle name="?鹎%U龡&amp;H齲_x0001_C铣_x0014__x0007__x0001__x0001_ 3 2 2 2 3 2" xfId="841"/>
    <cellStyle name="?鹎%U龡&amp;H齲_x0001_C铣_x0014__x0007__x0001__x0001_ 3 3 10" xfId="842"/>
    <cellStyle name="?鹎%U龡&amp;H齲_x0001_C铣_x0014__x0007__x0001__x0001_ 3 4 5 3" xfId="843"/>
    <cellStyle name="?鹎%U龡&amp;H齲_x0001_C铣_x0014__x0007__x0001__x0001_ 3 2 2 2 3 3" xfId="844"/>
    <cellStyle name="?鹎%U龡&amp;H齲_x0001_C铣_x0014__x0007__x0001__x0001_ 3 4 5 3 2" xfId="845"/>
    <cellStyle name="?鹎%U龡&amp;H齲_x0001_C铣_x0014__x0007__x0001__x0001_ 3 2 2 2 3 3 2" xfId="846"/>
    <cellStyle name="?鹎%U龡&amp;H齲_x0001_C铣_x0014__x0007__x0001__x0001_ 3 4 6 3" xfId="847"/>
    <cellStyle name="?鹎%U龡&amp;H齲_x0001_C铣_x0014__x0007__x0001__x0001_ 3 2 2 2 4 3" xfId="848"/>
    <cellStyle name="?鹎%U龡&amp;H齲_x0001_C铣_x0014__x0007__x0001__x0001_ 3 4 6 3 2" xfId="849"/>
    <cellStyle name="常规 45" xfId="850"/>
    <cellStyle name="常规 50" xfId="851"/>
    <cellStyle name="?鹎%U龡&amp;H齲_x0001_C铣_x0014__x0007__x0001__x0001_ 3 2 2 2 4 3 2" xfId="852"/>
    <cellStyle name="?鹎%U龡&amp;H齲_x0001_C铣_x0014__x0007__x0001__x0001_ 3 4 6 4" xfId="853"/>
    <cellStyle name="?鹎%U龡&amp;H齲_x0001_C铣_x0014__x0007__x0001__x0001_ 3 2 2 2 4 4" xfId="854"/>
    <cellStyle name="?鹎%U龡&amp;H齲_x0001_C铣_x0014__x0007__x0001__x0001_ 3 2 3 3_2015财政决算公开" xfId="855"/>
    <cellStyle name="?鹎%U龡&amp;H齲_x0001_C铣_x0014__x0007__x0001__x0001_ 3 4 6 4 2" xfId="856"/>
    <cellStyle name="?鹎%U龡&amp;H齲_x0001_C铣_x0014__x0007__x0001__x0001_ 3 2 2 2 4 4 2" xfId="857"/>
    <cellStyle name="?鹎%U龡&amp;H齲_x0001_C铣_x0014__x0007__x0001__x0001_ 3 4 6_2015财政决算公开" xfId="858"/>
    <cellStyle name="?鹎%U龡&amp;H齲_x0001_C铣_x0014__x0007__x0001__x0001_ 3 2 2 2 4_2015财政决算公开" xfId="859"/>
    <cellStyle name="常规 10 3" xfId="860"/>
    <cellStyle name="?鹎%U龡&amp;H齲_x0001_C铣_x0014__x0007__x0001__x0001_ 3 4 8 2" xfId="861"/>
    <cellStyle name="?鹎%U龡&amp;H齲_x0001_C铣_x0014__x0007__x0001__x0001_ 3 2 2 2 6 2" xfId="862"/>
    <cellStyle name="?鹎%U龡&amp;H齲_x0001_C铣_x0014__x0007__x0001__x0001_ 3 4 9" xfId="863"/>
    <cellStyle name="?鹎%U龡&amp;H齲_x0001_C铣_x0014__x0007__x0001__x0001_ 3 2 2 2 7" xfId="864"/>
    <cellStyle name="60% - 强调文字颜色 4 5 2 2" xfId="865"/>
    <cellStyle name="?鹎%U龡&amp;H齲_x0001_C铣_x0014__x0007__x0001__x0001_ 3 2 4_2015财政决算公开" xfId="866"/>
    <cellStyle name="?鹎%U龡&amp;H齲_x0001_C铣_x0014__x0007__x0001__x0001_ 4 6 5" xfId="867"/>
    <cellStyle name="?鹎%U龡&amp;H齲_x0001_C铣_x0014__x0007__x0001__x0001_ 3 2 3 4 3" xfId="868"/>
    <cellStyle name="?鹎%U龡&amp;H齲_x0001_C铣_x0014__x0007__x0001__x0001_ 3 3 6 3" xfId="869"/>
    <cellStyle name="?鹎%U龡&amp;H齲_x0001_C铣_x0014__x0007__x0001__x0001_ 3 2 2 2_2015财政决算公开" xfId="870"/>
    <cellStyle name="后继超级链接 3 2 2" xfId="871"/>
    <cellStyle name="?鹎%U龡&amp;H齲_x0001_C铣_x0014__x0007__x0001__x0001_ 3 2 5 2" xfId="872"/>
    <cellStyle name="差 3 3 3" xfId="873"/>
    <cellStyle name="?鹎%U龡&amp;H齲_x0001_C铣_x0014__x0007__x0001__x0001_ 3 2 2 3 2" xfId="874"/>
    <cellStyle name="?鹎%U龡&amp;H齲_x0001_C铣_x0014__x0007__x0001__x0001_ 3 2 5 3" xfId="875"/>
    <cellStyle name="?鹎%U龡&amp;H齲_x0001_C铣_x0014__x0007__x0001__x0001_ 3 2 2 3 3" xfId="876"/>
    <cellStyle name="常规 59 2" xfId="877"/>
    <cellStyle name="常规 64 2" xfId="878"/>
    <cellStyle name="后继超级链接 3 3" xfId="879"/>
    <cellStyle name="?鹎%U龡&amp;H齲_x0001_C铣_x0014__x0007__x0001__x0001_ 3 2 6" xfId="880"/>
    <cellStyle name="?鹎%U龡&amp;H齲_x0001_C铣_x0014__x0007__x0001__x0001_ 3 2 2 4" xfId="881"/>
    <cellStyle name="标题 1 8" xfId="882"/>
    <cellStyle name="?鹎%U龡&amp;H齲_x0001_C铣_x0014__x0007__x0001__x0001_ 3 2 2 4 4 2" xfId="883"/>
    <cellStyle name="常规 3 2 3" xfId="884"/>
    <cellStyle name="?鹎%U龡&amp;H齲_x0001_C铣_x0014__x0007__x0001__x0001_ 3 2 6_2015财政决算公开" xfId="885"/>
    <cellStyle name="?鹎%U龡&amp;H齲_x0001_C铣_x0014__x0007__x0001__x0001_ 3 2 2 4_2015财政决算公开" xfId="886"/>
    <cellStyle name="链接单元格 4 2 2" xfId="887"/>
    <cellStyle name="货币 2 4 3 2" xfId="888"/>
    <cellStyle name="?鹎%U龡&amp;H齲_x0001_C铣_x0014__x0007__x0001__x0001_ 3 2 7" xfId="889"/>
    <cellStyle name="?鹎%U龡&amp;H齲_x0001_C铣_x0014__x0007__x0001__x0001_ 3 2 2 5" xfId="890"/>
    <cellStyle name="?鹎%U龡&amp;H齲_x0001_C铣_x0014__x0007__x0001__x0001_ 3 2 7 5" xfId="891"/>
    <cellStyle name="?鹎%U龡&amp;H齲_x0001_C铣_x0014__x0007__x0001__x0001_ 3 2 7 3 2" xfId="892"/>
    <cellStyle name="检查单元格 2 3 2 2 2" xfId="893"/>
    <cellStyle name="20% - 强调文字颜色 2 7 2" xfId="894"/>
    <cellStyle name="?鹎%U龡&amp;H齲_x0001_C铣_x0014__x0007__x0001__x0001_ 3 2 2 5 3 2" xfId="895"/>
    <cellStyle name="?鹎%U龡&amp;H齲_x0001_C铣_x0014__x0007__x0001__x0001_ 3 2 8" xfId="896"/>
    <cellStyle name="?鹎%U龡&amp;H齲_x0001_C铣_x0014__x0007__x0001__x0001_ 3 2 2 6" xfId="897"/>
    <cellStyle name="20% - 强调文字颜色 6 2 2 3 2" xfId="898"/>
    <cellStyle name="?鹎%U龡&amp;H齲_x0001_C铣_x0014__x0007__x0001__x0001_ 3 2 2 6 4 2" xfId="899"/>
    <cellStyle name="?鹎%U龡&amp;H齲_x0001_C铣_x0014__x0007__x0001__x0001_ 3 2 7 4 2" xfId="900"/>
    <cellStyle name="20% - 强调文字颜色 2 2 3 5" xfId="901"/>
    <cellStyle name="20% - 强调文字颜色 3 9" xfId="902"/>
    <cellStyle name="?鹎%U龡&amp;H齲_x0001_C铣_x0014__x0007__x0001__x0001_ 3 2 2 6 5" xfId="903"/>
    <cellStyle name="?鹎%U龡&amp;H齲_x0001_C铣_x0014__x0007__x0001__x0001_ 3 2 9" xfId="904"/>
    <cellStyle name="?鹎%U龡&amp;H齲_x0001_C铣_x0014__x0007__x0001__x0001_ 3 2 2 7" xfId="905"/>
    <cellStyle name="?鹎%U龡&amp;H齲_x0001_C铣_x0014__x0007__x0001__x0001_ 3 2 9 2" xfId="906"/>
    <cellStyle name="20% - 强调文字颜色 4 6" xfId="907"/>
    <cellStyle name="?鹎%U龡&amp;H齲_x0001_C铣_x0014__x0007__x0001__x0001_ 3 2 2 7 2" xfId="908"/>
    <cellStyle name="60% - 强调文字颜色 6 3 2 2 2" xfId="909"/>
    <cellStyle name="20% - 强调文字颜色 5 6" xfId="910"/>
    <cellStyle name="?鹎%U龡&amp;H齲_x0001_C铣_x0014__x0007__x0001__x0001_ 3 2 2 8 2" xfId="911"/>
    <cellStyle name="60% - 强调文字颜色 6 3 2 3" xfId="912"/>
    <cellStyle name="?鹎%U龡&amp;H齲_x0001_C铣_x0014__x0007__x0001__x0001_ 3 2 2 9" xfId="913"/>
    <cellStyle name="60% - 强调文字颜色 6 3 2 3 2" xfId="914"/>
    <cellStyle name="20% - 强调文字颜色 6 6" xfId="915"/>
    <cellStyle name="?鹎%U龡&amp;H齲_x0001_C铣_x0014__x0007__x0001__x0001_ 3 2 2 9 2" xfId="916"/>
    <cellStyle name="货币 4 2 2 4" xfId="917"/>
    <cellStyle name="?鹎%U龡&amp;H齲_x0001_C铣_x0014__x0007__x0001__x0001_ 3 2 2_2015财政决算公开" xfId="918"/>
    <cellStyle name="?鹎%U龡&amp;H齲_x0001_C铣_x0014__x0007__x0001__x0001_ 3 2 3" xfId="919"/>
    <cellStyle name="?鹎%U龡&amp;H齲_x0001_C铣_x0014__x0007__x0001__x0001_ 3 2 3 2" xfId="920"/>
    <cellStyle name="差 4 2 3" xfId="921"/>
    <cellStyle name="?鹎%U龡&amp;H齲_x0001_C铣_x0014__x0007__x0001__x0001_ 4 4 4" xfId="922"/>
    <cellStyle name="?鹎%U龡&amp;H齲_x0001_C铣_x0014__x0007__x0001__x0001_ 3 2 3 2 2" xfId="923"/>
    <cellStyle name="?鹎%U龡&amp;H齲_x0001_C铣_x0014__x0007__x0001__x0001_ 4 4 5" xfId="924"/>
    <cellStyle name="?鹎%U龡&amp;H齲_x0001_C铣_x0014__x0007__x0001__x0001_ 3 2 3 2 3" xfId="925"/>
    <cellStyle name="?鹎%U龡&amp;H齲_x0001_C铣_x0014__x0007__x0001__x0001_ 3 2 3 2 5" xfId="926"/>
    <cellStyle name="?鹎%U龡&amp;H齲_x0001_C铣_x0014__x0007__x0001__x0001_ 3 2 3 3" xfId="927"/>
    <cellStyle name="?鹎%U龡&amp;H齲_x0001_C铣_x0014__x0007__x0001__x0001_ 4 5 4" xfId="928"/>
    <cellStyle name="?鹎%U龡&amp;H齲_x0001_C铣_x0014__x0007__x0001__x0001_ 3 2 3 3 2" xfId="929"/>
    <cellStyle name="?鹎%U龡&amp;H齲_x0001_C铣_x0014__x0007__x0001__x0001_ 3 2 3 3 2 2" xfId="930"/>
    <cellStyle name="60% - 强调文字颜色 1 2 3" xfId="931"/>
    <cellStyle name="?鹎%U龡&amp;H齲_x0001_C铣_x0014__x0007__x0001__x0001_ 3 2 3 3 3 2" xfId="932"/>
    <cellStyle name="?鹎%U龡&amp;H齲_x0001_C铣_x0014__x0007__x0001__x0001_ 4 6 4 2" xfId="933"/>
    <cellStyle name="?鹎%U龡&amp;H齲_x0001_C铣_x0014__x0007__x0001__x0001_ 3 2 3 4 2 2" xfId="934"/>
    <cellStyle name="60% - 强调文字颜色 4 5 2 2 2" xfId="935"/>
    <cellStyle name="60% - 强调文字颜色 2 2 3" xfId="936"/>
    <cellStyle name="?鹎%U龡&amp;H齲_x0001_C铣_x0014__x0007__x0001__x0001_ 3 2 3 4 3 2" xfId="937"/>
    <cellStyle name="常规 5 2 4 2 2" xfId="938"/>
    <cellStyle name="60% - 强调文字颜色 4 5 2 3" xfId="939"/>
    <cellStyle name="?鹎%U龡&amp;H齲_x0001_C铣_x0014__x0007__x0001__x0001_ 3 2 3 4 4" xfId="940"/>
    <cellStyle name="60% - 强调文字颜色 2 3 3" xfId="941"/>
    <cellStyle name="?鹎%U龡&amp;H齲_x0001_C铣_x0014__x0007__x0001__x0001_ 3 2 3 4 4 2" xfId="942"/>
    <cellStyle name="百分比 5 2 2 3" xfId="943"/>
    <cellStyle name="?鹎%U龡&amp;H齲_x0001_C铣_x0014__x0007__x0001__x0001_ 3 2 3 7 2" xfId="944"/>
    <cellStyle name="好 3 5" xfId="945"/>
    <cellStyle name="60% - 强调文字颜色 4 2 2" xfId="946"/>
    <cellStyle name="?鹎%U龡&amp;H齲_x0001_C铣_x0014__x0007__x0001__x0001_ 3 2 3_2015财政决算公开" xfId="947"/>
    <cellStyle name="40% - 强调文字颜色 6 4" xfId="948"/>
    <cellStyle name="?鹎%U龡&amp;H齲_x0001_C铣_x0014__x0007__x0001__x0001_ 3 3 2 2" xfId="949"/>
    <cellStyle name="?鹎%U龡&amp;H齲_x0001_C铣_x0014__x0007__x0001__x0001_ 3 3 2 2 2" xfId="950"/>
    <cellStyle name="?鹎%U龡&amp;H齲_x0001_C铣_x0014__x0007__x0001__x0001_ 3 3 2 2 3" xfId="951"/>
    <cellStyle name="检查单元格 2 7" xfId="952"/>
    <cellStyle name="?鹎%U龡&amp;H齲_x0001_C铣_x0014__x0007__x0001__x0001_ 3 3 2 2 3 2" xfId="953"/>
    <cellStyle name="?鹎%U龡&amp;H齲_x0001_C铣_x0014__x0007__x0001__x0001_ 3 3 2 2 4 2" xfId="954"/>
    <cellStyle name="?鹎%U龡&amp;H齲_x0001_C铣_x0014__x0007__x0001__x0001_ 3 3 2 2 5" xfId="955"/>
    <cellStyle name="?鹎%U龡&amp;H齲_x0001_C铣_x0014__x0007__x0001__x0001_ 3 3 2 3" xfId="956"/>
    <cellStyle name="?鹎%U龡&amp;H齲_x0001_C铣_x0014__x0007__x0001__x0001_ 3 3 2 3 2 2" xfId="957"/>
    <cellStyle name="?鹎%U龡&amp;H齲_x0001_C铣_x0014__x0007__x0001__x0001_ 3 3 2 3 3" xfId="958"/>
    <cellStyle name="?鹎%U龡&amp;H齲_x0001_C铣_x0014__x0007__x0001__x0001_ 3 3 2 3 3 2" xfId="959"/>
    <cellStyle name="?鹎%U龡&amp;H齲_x0001_C铣_x0014__x0007__x0001__x0001_ 3 3 2 3_2015财政决算公开" xfId="960"/>
    <cellStyle name="60% - 强调文字颜色 5 4 2 2 2" xfId="961"/>
    <cellStyle name="?鹎%U龡&amp;H齲_x0001_C铣_x0014__x0007__x0001__x0001_ 3 3 2 4 3 2" xfId="962"/>
    <cellStyle name="60% - 强调文字颜色 5 4 2 3" xfId="963"/>
    <cellStyle name="?鹎%U龡&amp;H齲_x0001_C铣_x0014__x0007__x0001__x0001_ 3 3 2 4 4" xfId="964"/>
    <cellStyle name="?鹎%U龡&amp;H齲_x0001_C铣_x0014__x0007__x0001__x0001_ 3 3 2 4 4 2" xfId="965"/>
    <cellStyle name="20% - 强调文字颜色 2 3 2 2 2" xfId="966"/>
    <cellStyle name="?鹎%U龡&amp;H齲_x0001_C铣_x0014__x0007__x0001__x0001_ 3 3 2 4 5" xfId="967"/>
    <cellStyle name="60% - 强调文字颜色 3 2 2 2 3" xfId="968"/>
    <cellStyle name="?鹎%U龡&amp;H齲_x0001_C铣_x0014__x0007__x0001__x0001_ 3 3 4 2 2" xfId="969"/>
    <cellStyle name="?鹎%U龡&amp;H齲_x0001_C铣_x0014__x0007__x0001__x0001_ 3 3 2 4_2015财政决算公开" xfId="970"/>
    <cellStyle name="?鹎%U龡&amp;H齲_x0001_C铣_x0014__x0007__x0001__x0001_ 3 3 2 5" xfId="971"/>
    <cellStyle name="强调文字颜色 4 2 2 3 2" xfId="972"/>
    <cellStyle name="标题 1 2 4" xfId="973"/>
    <cellStyle name="?鹎%U龡&amp;H齲_x0001_C铣_x0014__x0007__x0001__x0001_ 4 2 3_2015财政决算公开" xfId="974"/>
    <cellStyle name="?鹎%U龡&amp;H齲_x0001_C铣_x0014__x0007__x0001__x0001_ 3 3 2 5 2" xfId="975"/>
    <cellStyle name="?鹎%U龡&amp;H齲_x0001_C铣_x0014__x0007__x0001__x0001_ 3 3 2 6" xfId="976"/>
    <cellStyle name="标题 1 3 4" xfId="977"/>
    <cellStyle name="?鹎%U龡&amp;H齲_x0001_C铣_x0014__x0007__x0001__x0001_ 3 3 2 6 2" xfId="978"/>
    <cellStyle name="?鹎%U龡&amp;H齲_x0001_C铣_x0014__x0007__x0001__x0001_ 3 4 2 4 2" xfId="979"/>
    <cellStyle name="?鹎%U龡&amp;H齲_x0001_C铣_x0014__x0007__x0001__x0001_ 3 3 2 7" xfId="980"/>
    <cellStyle name="?鹎%U龡&amp;H齲_x0001_C铣_x0014__x0007__x0001__x0001_ 3 4 2 4 2 2" xfId="981"/>
    <cellStyle name="?鹎%U龡&amp;H齲_x0001_C铣_x0014__x0007__x0001__x0001_ 3 3 2 7 2" xfId="982"/>
    <cellStyle name="百分比 3 2 2 2 2" xfId="983"/>
    <cellStyle name="60% - 强调文字颜色 6 4 2 2" xfId="984"/>
    <cellStyle name="?鹎%U龡&amp;H齲_x0001_C铣_x0014__x0007__x0001__x0001_ 3 4 2 4 3" xfId="985"/>
    <cellStyle name="?鹎%U龡&amp;H齲_x0001_C铣_x0014__x0007__x0001__x0001_ 3 3 2 8" xfId="986"/>
    <cellStyle name="?鹎%U龡&amp;H齲_x0001_C铣_x0014__x0007__x0001__x0001_ 3 3 2_2015财政决算公开" xfId="987"/>
    <cellStyle name="?鹎%U龡&amp;H齲_x0001_C铣_x0014__x0007__x0001__x0001_ 3 3 3" xfId="988"/>
    <cellStyle name="?鹎%U龡&amp;H齲_x0001_C铣_x0014__x0007__x0001__x0001_ 4" xfId="989"/>
    <cellStyle name="?鹎%U龡&amp;H齲_x0001_C铣_x0014__x0007__x0001__x0001_ 3 3 3 3" xfId="990"/>
    <cellStyle name="?鹎%U龡&amp;H齲_x0001_C铣_x0014__x0007__x0001__x0001_ 4 2" xfId="991"/>
    <cellStyle name="?鹎%U龡&amp;H齲_x0001_C铣_x0014__x0007__x0001__x0001_ 3 3 3 3 2" xfId="992"/>
    <cellStyle name="强调文字颜色 4 2 3 2" xfId="993"/>
    <cellStyle name="?鹎%U龡&amp;H齲_x0001_C铣_x0014__x0007__x0001__x0001_ 5" xfId="994"/>
    <cellStyle name="?鹎%U龡&amp;H齲_x0001_C铣_x0014__x0007__x0001__x0001_ 3 3 3 4" xfId="995"/>
    <cellStyle name="强调文字颜色 4 2 3 3" xfId="996"/>
    <cellStyle name="?鹎%U龡&amp;H齲_x0001_C铣_x0014__x0007__x0001__x0001_ 6" xfId="997"/>
    <cellStyle name="?鹎%U龡&amp;H齲_x0001_C铣_x0014__x0007__x0001__x0001_ 3 3 3 5" xfId="998"/>
    <cellStyle name="?鹎%U龡&amp;H齲_x0001_C铣_x0014__x0007__x0001__x0001_ 3 3 4" xfId="999"/>
    <cellStyle name="?鹎%U龡&amp;H齲_x0001_C铣_x0014__x0007__x0001__x0001_ 3 3 4 2" xfId="1000"/>
    <cellStyle name="?鹎%U龡&amp;H齲_x0001_C铣_x0014__x0007__x0001__x0001_ 3 3 4 3" xfId="1001"/>
    <cellStyle name="?鹎%U龡&amp;H齲_x0001_C铣_x0014__x0007__x0001__x0001_ 3 3 4 3 2" xfId="1002"/>
    <cellStyle name="?鹎%U龡&amp;H齲_x0001_C铣_x0014__x0007__x0001__x0001_ 3 3 4 4" xfId="1003"/>
    <cellStyle name="?鹎%U龡&amp;H齲_x0001_C铣_x0014__x0007__x0001__x0001_ 3 3 4 4 2" xfId="1004"/>
    <cellStyle name="?鹎%U龡&amp;H齲_x0001_C铣_x0014__x0007__x0001__x0001_ 3 3 4 5" xfId="1005"/>
    <cellStyle name="60% - 强调文字颜色 5 2 3" xfId="1006"/>
    <cellStyle name="?鹎%U龡&amp;H齲_x0001_C铣_x0014__x0007__x0001__x0001_ 3 3 4_2015财政决算公开" xfId="1007"/>
    <cellStyle name="常规 17_2015财政决算公开" xfId="1008"/>
    <cellStyle name="后继超级链接 4 2" xfId="1009"/>
    <cellStyle name="好 5 2 2" xfId="1010"/>
    <cellStyle name="常规 62 2" xfId="1011"/>
    <cellStyle name="标题 3 2 2 2 2" xfId="1012"/>
    <cellStyle name="?鹎%U龡&amp;H齲_x0001_C铣_x0014__x0007__x0001__x0001_ 3 3 5" xfId="1013"/>
    <cellStyle name="好 5 2 2 2" xfId="1014"/>
    <cellStyle name="?鹎%U龡&amp;H齲_x0001_C铣_x0014__x0007__x0001__x0001_ 3 3 5 2" xfId="1015"/>
    <cellStyle name="计算 6" xfId="1016"/>
    <cellStyle name="60% - 强调文字颜色 3 2 3 2 3" xfId="1017"/>
    <cellStyle name="20% - 着色 4" xfId="1018"/>
    <cellStyle name="?鹎%U龡&amp;H齲_x0001_C铣_x0014__x0007__x0001__x0001_ 3 3 5 2 2" xfId="1019"/>
    <cellStyle name="?鹎%U龡&amp;H齲_x0001_C铣_x0014__x0007__x0001__x0001_ 3 3 5 3" xfId="1020"/>
    <cellStyle name="?鹎%U龡&amp;H齲_x0001_C铣_x0014__x0007__x0001__x0001_ 3 3 5 3 2" xfId="1021"/>
    <cellStyle name="?鹎%U龡&amp;H齲_x0001_C铣_x0014__x0007__x0001__x0001_ 3 3 5 4" xfId="1022"/>
    <cellStyle name="?鹎%U龡&amp;H齲_x0001_C铣_x0014__x0007__x0001__x0001_ 3 3 5_2015财政决算公开" xfId="1023"/>
    <cellStyle name="好 5 2 3" xfId="1024"/>
    <cellStyle name="?鹎%U龡&amp;H齲_x0001_C铣_x0014__x0007__x0001__x0001_ 3 3 6" xfId="1025"/>
    <cellStyle name="?鹎%U龡&amp;H齲_x0001_C铣_x0014__x0007__x0001__x0001_ 3 3 6 2" xfId="1026"/>
    <cellStyle name="60% - 强调文字颜色 5 9" xfId="1027"/>
    <cellStyle name="?鹎%U龡&amp;H齲_x0001_C铣_x0014__x0007__x0001__x0001_ 3 3 6 2 2" xfId="1028"/>
    <cellStyle name="常规 12 2 2 2 3" xfId="1029"/>
    <cellStyle name="60% - 强调文字颜色 6 9" xfId="1030"/>
    <cellStyle name="?鹎%U龡&amp;H齲_x0001_C铣_x0014__x0007__x0001__x0001_ 3 3 6 3 2" xfId="1031"/>
    <cellStyle name="千位分隔 10" xfId="1032"/>
    <cellStyle name="?鹎%U龡&amp;H齲_x0001_C铣_x0014__x0007__x0001__x0001_ 3 3 6 4" xfId="1033"/>
    <cellStyle name="?鹎%U龡&amp;H齲_x0001_C铣_x0014__x0007__x0001__x0001_ 3 3 6 4 2" xfId="1034"/>
    <cellStyle name="常规 49" xfId="1035"/>
    <cellStyle name="常规 54" xfId="1036"/>
    <cellStyle name="40% - 强调文字颜色 4 4 2 2 2" xfId="1037"/>
    <cellStyle name="?鹎%U龡&amp;H齲_x0001_C铣_x0014__x0007__x0001__x0001_ 3 3 6_2015财政决算公开" xfId="1038"/>
    <cellStyle name="货币 2 4 4 2" xfId="1039"/>
    <cellStyle name="?鹎%U龡&amp;H齲_x0001_C铣_x0014__x0007__x0001__x0001_ 3 3 7" xfId="1040"/>
    <cellStyle name="?鹎%U龡&amp;H齲_x0001_C铣_x0014__x0007__x0001__x0001_ 3 3 8" xfId="1041"/>
    <cellStyle name="?鹎%U龡&amp;H齲_x0001_C铣_x0014__x0007__x0001__x0001_ 3 3 8 2" xfId="1042"/>
    <cellStyle name="?鹎%U龡&amp;H齲_x0001_C铣_x0014__x0007__x0001__x0001_ 3 3 9" xfId="1043"/>
    <cellStyle name="?鹎%U龡&amp;H齲_x0001_C铣_x0014__x0007__x0001__x0001_ 3 3 9 2" xfId="1044"/>
    <cellStyle name="常规 2 2 2 4 3 2" xfId="1045"/>
    <cellStyle name="?鹎%U龡&amp;H齲_x0001_C铣_x0014__x0007__x0001__x0001_ 3 3_2015财政决算公开" xfId="1046"/>
    <cellStyle name="?鹎%U龡&amp;H齲_x0001_C铣_x0014__x0007__x0001__x0001_ 3 4" xfId="1047"/>
    <cellStyle name="?鹎%U龡&amp;H齲_x0001_C铣_x0014__x0007__x0001__x0001_ 3 4 10" xfId="1048"/>
    <cellStyle name="?鹎%U龡&amp;H齲_x0001_C铣_x0014__x0007__x0001__x0001_ 3 4 2" xfId="1049"/>
    <cellStyle name="40% - 强调文字颜色 1 4_2015财政决算公开" xfId="1050"/>
    <cellStyle name="?鹎%U龡&amp;H齲_x0001_C铣_x0014__x0007__x0001__x0001_ 3 4 2 2" xfId="1051"/>
    <cellStyle name="?鹎%U龡&amp;H齲_x0001_C铣_x0014__x0007__x0001__x0001_ 3 4 2 2 2" xfId="1052"/>
    <cellStyle name="?鹎%U龡&amp;H齲_x0001_C铣_x0014__x0007__x0001__x0001_ 3 4 2 2 2 2" xfId="1053"/>
    <cellStyle name="?鹎%U龡&amp;H齲_x0001_C铣_x0014__x0007__x0001__x0001_ 3 4 2 2 3" xfId="1054"/>
    <cellStyle name="输出 2 3 2 3" xfId="1055"/>
    <cellStyle name="?鹎%U龡&amp;H齲_x0001_C铣_x0014__x0007__x0001__x0001_ 3 4 2 2 3 2" xfId="1056"/>
    <cellStyle name="货币 4 2 3 3 2" xfId="1057"/>
    <cellStyle name="?鹎%U龡&amp;H齲_x0001_C铣_x0014__x0007__x0001__x0001_ 3 4 2 2 4" xfId="1058"/>
    <cellStyle name="?鹎%U龡&amp;H齲_x0001_C铣_x0014__x0007__x0001__x0001_ 3 4 2 2 4 2" xfId="1059"/>
    <cellStyle name="?鹎%U龡&amp;H齲_x0001_C铣_x0014__x0007__x0001__x0001_ 3 4 2 2 5" xfId="1060"/>
    <cellStyle name="百分比 2 2" xfId="1061"/>
    <cellStyle name="?鹎%U龡&amp;H齲_x0001_C铣_x0014__x0007__x0001__x0001_ 3 4 2 2_2015财政决算公开" xfId="1062"/>
    <cellStyle name="?鹎%U龡&amp;H齲_x0001_C铣_x0014__x0007__x0001__x0001_ 3 4 2 3" xfId="1063"/>
    <cellStyle name="?鹎%U龡&amp;H齲_x0001_C铣_x0014__x0007__x0001__x0001_ 3 4 2 3 2" xfId="1064"/>
    <cellStyle name="?鹎%U龡&amp;H齲_x0001_C铣_x0014__x0007__x0001__x0001_ 3 4 2 3 2 2" xfId="1065"/>
    <cellStyle name="?鹎%U龡&amp;H齲_x0001_C铣_x0014__x0007__x0001__x0001_ 3 4 2 3 3" xfId="1066"/>
    <cellStyle name="?鹎%U龡&amp;H齲_x0001_C铣_x0014__x0007__x0001__x0001_ 3 4 2 3 3 2" xfId="1067"/>
    <cellStyle name="?鹎%U龡&amp;H齲_x0001_C铣_x0014__x0007__x0001__x0001_ 3 4 2 3 4" xfId="1068"/>
    <cellStyle name="?鹎%U龡&amp;H齲_x0001_C铣_x0014__x0007__x0001__x0001_ 3 4 2 3_2015财政决算公开" xfId="1069"/>
    <cellStyle name="?鹎%U龡&amp;H齲_x0001_C铣_x0014__x0007__x0001__x0001_ 3 4 2 4" xfId="1070"/>
    <cellStyle name="Norma,_laroux_4_营业在建 (2)_E21" xfId="1071"/>
    <cellStyle name="60% - 强调文字颜色 6 4 2 2 2" xfId="1072"/>
    <cellStyle name="?鹎%U龡&amp;H齲_x0001_C铣_x0014__x0007__x0001__x0001_ 3 4 2 4 3 2" xfId="1073"/>
    <cellStyle name="60% - 强调文字颜色 6 4 2 3" xfId="1074"/>
    <cellStyle name="?鹎%U龡&amp;H齲_x0001_C铣_x0014__x0007__x0001__x0001_ 3 4 2 4 4" xfId="1075"/>
    <cellStyle name="?鹎%U龡&amp;H齲_x0001_C铣_x0014__x0007__x0001__x0001_ 3 4 2 4 4 2" xfId="1076"/>
    <cellStyle name="20% - 强调文字颜色 2 4 2 2 2" xfId="1077"/>
    <cellStyle name="?鹎%U龡&amp;H齲_x0001_C铣_x0014__x0007__x0001__x0001_ 3 4 2 4 5" xfId="1078"/>
    <cellStyle name="常规 2 3 3 2" xfId="1079"/>
    <cellStyle name="?鹎%U龡&amp;H齲_x0001_C铣_x0014__x0007__x0001__x0001_ 3 4 2 4_2015财政决算公开" xfId="1080"/>
    <cellStyle name="?鹎%U龡&amp;H齲_x0001_C铣_x0014__x0007__x0001__x0001_ 3 4 2 5 2" xfId="1081"/>
    <cellStyle name="?鹎%U龡&amp;H齲_x0001_C铣_x0014__x0007__x0001__x0001_ 3 4 2 6" xfId="1082"/>
    <cellStyle name="?鹎%U龡&amp;H齲_x0001_C铣_x0014__x0007__x0001__x0001_ 3 4 2 6 2" xfId="1083"/>
    <cellStyle name="40% - 强调文字颜色 5 3 2 2 2 2" xfId="1084"/>
    <cellStyle name="?鹎%U龡&amp;H齲_x0001_C铣_x0014__x0007__x0001__x0001_ 3 4 3 4 2" xfId="1085"/>
    <cellStyle name="?鹎%U龡&amp;H齲_x0001_C铣_x0014__x0007__x0001__x0001_ 3 4 2 7" xfId="1086"/>
    <cellStyle name="?鹎%U龡&amp;H齲_x0001_C铣_x0014__x0007__x0001__x0001_ 3 4 2 7 2" xfId="1087"/>
    <cellStyle name="常规 2 2 2 8 2" xfId="1088"/>
    <cellStyle name="60% - 强调文字颜色 6 5 2 2" xfId="1089"/>
    <cellStyle name="?鹎%U龡&amp;H齲_x0001_C铣_x0014__x0007__x0001__x0001_ 3 4 2 8" xfId="1090"/>
    <cellStyle name="货币 2 2 2" xfId="1091"/>
    <cellStyle name="?鹎%U龡&amp;H齲_x0001_C铣_x0014__x0007__x0001__x0001_ 3 4 2_2015财政决算公开" xfId="1092"/>
    <cellStyle name="差 3 2 2" xfId="1093"/>
    <cellStyle name="?鹎%U龡&amp;H齲_x0001_C铣_x0014__x0007__x0001__x0001_ 3 4 3" xfId="1094"/>
    <cellStyle name="差 3 2 2 2" xfId="1095"/>
    <cellStyle name="?鹎%U龡&amp;H齲_x0001_C铣_x0014__x0007__x0001__x0001_ 3 4 3 2" xfId="1096"/>
    <cellStyle name="差 3 2 2 2 2" xfId="1097"/>
    <cellStyle name="?鹎%U龡&amp;H齲_x0001_C铣_x0014__x0007__x0001__x0001_ 3 4 3 2 2" xfId="1098"/>
    <cellStyle name="差 3 2 2 3" xfId="1099"/>
    <cellStyle name="?鹎%U龡&amp;H齲_x0001_C铣_x0014__x0007__x0001__x0001_ 3 4 3 3" xfId="1100"/>
    <cellStyle name="?鹎%U龡&amp;H齲_x0001_C铣_x0014__x0007__x0001__x0001_ 3 4 3 3 2" xfId="1101"/>
    <cellStyle name="40% - 强调文字颜色 5 3 2 2 2" xfId="1102"/>
    <cellStyle name="?鹎%U龡&amp;H齲_x0001_C铣_x0014__x0007__x0001__x0001_ 3 4 3 4" xfId="1103"/>
    <cellStyle name="40% - 强调文字颜色 5 3 2 2 3" xfId="1104"/>
    <cellStyle name="?鹎%U龡&amp;H齲_x0001_C铣_x0014__x0007__x0001__x0001_ 3 4 3 5" xfId="1105"/>
    <cellStyle name="货币 2 2 3 4" xfId="1106"/>
    <cellStyle name="?鹎%U龡&amp;H齲_x0001_C铣_x0014__x0007__x0001__x0001_ 3 4 3_2015财政决算公开" xfId="1107"/>
    <cellStyle name="?鹎%U龡&amp;H齲_x0001_C铣_x0014__x0007__x0001__x0001_ 3 5" xfId="1108"/>
    <cellStyle name="?鹎%U龡&amp;H齲_x0001_C铣_x0014__x0007__x0001__x0001_ 3 5 2" xfId="1109"/>
    <cellStyle name="货币 3" xfId="1110"/>
    <cellStyle name="?鹎%U龡&amp;H齲_x0001_C铣_x0014__x0007__x0001__x0001_ 3 5 2 2" xfId="1111"/>
    <cellStyle name="差 3 3 2" xfId="1112"/>
    <cellStyle name="?鹎%U龡&amp;H齲_x0001_C铣_x0014__x0007__x0001__x0001_ 3 5 3" xfId="1113"/>
    <cellStyle name="货币 3 4 2" xfId="1114"/>
    <cellStyle name="?鹎%U龡&amp;H齲_x0001_C铣_x0014__x0007__x0001__x0001_ 3 5_2015财政决算公开" xfId="1115"/>
    <cellStyle name="?鹎%U龡&amp;H齲_x0001_C铣_x0014__x0007__x0001__x0001_ 3 6" xfId="1116"/>
    <cellStyle name="强调文字颜色 2 2 2 3" xfId="1117"/>
    <cellStyle name="20% - 强调文字颜色 1 4" xfId="1118"/>
    <cellStyle name="?鹎%U龡&amp;H齲_x0001_C铣_x0014__x0007__x0001__x0001_ 3 6 2" xfId="1119"/>
    <cellStyle name="20% - 强调文字颜色 5 4_2015财政决算公开" xfId="1120"/>
    <cellStyle name="强调文字颜色 2 2 2 3 2" xfId="1121"/>
    <cellStyle name="20% - 强调文字颜色 1 4 2" xfId="1122"/>
    <cellStyle name="?鹎%U龡&amp;H齲_x0001_C铣_x0014__x0007__x0001__x0001_ 3 6 2 2" xfId="1123"/>
    <cellStyle name="差 3 4 2" xfId="1124"/>
    <cellStyle name="40% - 强调文字颜色 4 2 4_2015财政决算公开" xfId="1125"/>
    <cellStyle name="强调文字颜色 2 2 2 4" xfId="1126"/>
    <cellStyle name="20% - 强调文字颜色 1 5" xfId="1127"/>
    <cellStyle name="?鹎%U龡&amp;H齲_x0001_C铣_x0014__x0007__x0001__x0001_ 3 6 3" xfId="1128"/>
    <cellStyle name="20% - 强调文字颜色 1 5 2" xfId="1129"/>
    <cellStyle name="?鹎%U龡&amp;H齲_x0001_C铣_x0014__x0007__x0001__x0001_ 3 6 3 2" xfId="1130"/>
    <cellStyle name="?鹎%U龡&amp;H齲_x0001_C铣_x0014__x0007__x0001__x0001_ 3 7" xfId="1131"/>
    <cellStyle name="强调文字颜色 2 2 3 3" xfId="1132"/>
    <cellStyle name="20% - 强调文字颜色 2 4" xfId="1133"/>
    <cellStyle name="?鹎%U龡&amp;H齲_x0001_C铣_x0014__x0007__x0001__x0001_ 3 7 2" xfId="1134"/>
    <cellStyle name="?鹎%U龡&amp;H齲_x0001_C铣_x0014__x0007__x0001__x0001_ 3 8" xfId="1135"/>
    <cellStyle name="常规 3 2 7" xfId="1136"/>
    <cellStyle name="强调文字颜色 2 2 4 3" xfId="1137"/>
    <cellStyle name="20% - 强调文字颜色 3 4" xfId="1138"/>
    <cellStyle name="?鹎%U龡&amp;H齲_x0001_C铣_x0014__x0007__x0001__x0001_ 3 8 2" xfId="1139"/>
    <cellStyle name="?鹎%U龡&amp;H齲_x0001_C铣_x0014__x0007__x0001__x0001_ 3 9" xfId="1140"/>
    <cellStyle name="20% - 强调文字颜色 4 4" xfId="1141"/>
    <cellStyle name="?鹎%U龡&amp;H齲_x0001_C铣_x0014__x0007__x0001__x0001_ 3 9 2" xfId="1142"/>
    <cellStyle name="?鹎%U龡&amp;H齲_x0001_C铣_x0014__x0007__x0001__x0001_ 3_2015财政决算公开" xfId="1143"/>
    <cellStyle name="标题 4 4" xfId="1144"/>
    <cellStyle name="?鹎%U龡&amp;H齲_x0001_C铣_x0014__x0007__x0001__x0001_ 4 2 2" xfId="1145"/>
    <cellStyle name="标题 4 4 2" xfId="1146"/>
    <cellStyle name="?鹎%U龡&amp;H齲_x0001_C铣_x0014__x0007__x0001__x0001_ 4 2 2 2" xfId="1147"/>
    <cellStyle name="标题 4 4 2 2" xfId="1148"/>
    <cellStyle name="40% - 强调文字颜色 5 2 2 3" xfId="1149"/>
    <cellStyle name="?鹎%U龡&amp;H齲_x0001_C铣_x0014__x0007__x0001__x0001_ 4 2 2 2 2" xfId="1150"/>
    <cellStyle name="标题 4 4 3" xfId="1151"/>
    <cellStyle name="?鹎%U龡&amp;H齲_x0001_C铣_x0014__x0007__x0001__x0001_ 4 2 2 3" xfId="1152"/>
    <cellStyle name="常规 3 2 2 5" xfId="1153"/>
    <cellStyle name="40% - 强调文字颜色 5 2 3 3" xfId="1154"/>
    <cellStyle name="?鹎%U龡&amp;H齲_x0001_C铣_x0014__x0007__x0001__x0001_ 4 2 2 3 2" xfId="1155"/>
    <cellStyle name="?鹎%U龡&amp;H齲_x0001_C铣_x0014__x0007__x0001__x0001_ 4 2 2 4" xfId="1156"/>
    <cellStyle name="常规 3 2 3 5" xfId="1157"/>
    <cellStyle name="?鹎%U龡&amp;H齲_x0001_C铣_x0014__x0007__x0001__x0001_ 4 2 2 4 2" xfId="1158"/>
    <cellStyle name="?鹎%U龡&amp;H齲_x0001_C铣_x0014__x0007__x0001__x0001_ 4 2 2 5" xfId="1159"/>
    <cellStyle name="常规 3 2 4 5" xfId="1160"/>
    <cellStyle name="?鹎%U龡&amp;H齲_x0001_C铣_x0014__x0007__x0001__x0001_ 4 2 2 5 2" xfId="1161"/>
    <cellStyle name="?鹎%U龡&amp;H齲_x0001_C铣_x0014__x0007__x0001__x0001_ 4 2 2 6" xfId="1162"/>
    <cellStyle name="20% - 强调文字颜色 6 3 2 3 2" xfId="1163"/>
    <cellStyle name="?鹎%U龡&amp;H齲_x0001_C铣_x0014__x0007__x0001__x0001_ 4 2 2_2015财政决算公开" xfId="1164"/>
    <cellStyle name="标题 4 5" xfId="1165"/>
    <cellStyle name="?鹎%U龡&amp;H齲_x0001_C铣_x0014__x0007__x0001__x0001_ 4 2 3" xfId="1166"/>
    <cellStyle name="标题 4 5 2" xfId="1167"/>
    <cellStyle name="?鹎%U龡&amp;H齲_x0001_C铣_x0014__x0007__x0001__x0001_ 4 2 3 2" xfId="1168"/>
    <cellStyle name="标题 4 5 2 2" xfId="1169"/>
    <cellStyle name="40% - 强调文字颜色 5 3 2 3" xfId="1170"/>
    <cellStyle name="?鹎%U龡&amp;H齲_x0001_C铣_x0014__x0007__x0001__x0001_ 4 2 3 2 2" xfId="1171"/>
    <cellStyle name="标题 4 5 3" xfId="1172"/>
    <cellStyle name="?鹎%U龡&amp;H齲_x0001_C铣_x0014__x0007__x0001__x0001_ 4 2 3 3" xfId="1173"/>
    <cellStyle name="40% - 强调文字颜色 5 3 3 3" xfId="1174"/>
    <cellStyle name="?鹎%U龡&amp;H齲_x0001_C铣_x0014__x0007__x0001__x0001_ 4 2 3 3 2" xfId="1175"/>
    <cellStyle name="?鹎%U龡&amp;H齲_x0001_C铣_x0014__x0007__x0001__x0001_ 4 2 3 4" xfId="1176"/>
    <cellStyle name="常规 4 2 2 2 5 2" xfId="1177"/>
    <cellStyle name="标题 4 6" xfId="1178"/>
    <cellStyle name="?鹎%U龡&amp;H齲_x0001_C铣_x0014__x0007__x0001__x0001_ 4 2 4" xfId="1179"/>
    <cellStyle name="标题 4 6 2" xfId="1180"/>
    <cellStyle name="?鹎%U龡&amp;H齲_x0001_C铣_x0014__x0007__x0001__x0001_ 4 2 4 2" xfId="1181"/>
    <cellStyle name="40% - 强调文字颜色 5 4 2 3" xfId="1182"/>
    <cellStyle name="?鹎%U龡&amp;H齲_x0001_C铣_x0014__x0007__x0001__x0001_ 4 2 4 2 2" xfId="1183"/>
    <cellStyle name="20% - 强调文字颜色 4 2 3 2 2 2" xfId="1184"/>
    <cellStyle name="?鹎%U龡&amp;H齲_x0001_C铣_x0014__x0007__x0001__x0001_ 4 2 4 3" xfId="1185"/>
    <cellStyle name="货币 2 2 2 8" xfId="1186"/>
    <cellStyle name="?鹎%U龡&amp;H齲_x0001_C铣_x0014__x0007__x0001__x0001_ 4 2 4 3 2" xfId="1187"/>
    <cellStyle name="?鹎%U龡&amp;H齲_x0001_C铣_x0014__x0007__x0001__x0001_ 4 2 4 4" xfId="1188"/>
    <cellStyle name="?鹎%U龡&amp;H齲_x0001_C铣_x0014__x0007__x0001__x0001_ 4 2 4 4 2" xfId="1189"/>
    <cellStyle name="?鹎%U龡&amp;H齲_x0001_C铣_x0014__x0007__x0001__x0001_ 4 2 4 5" xfId="1190"/>
    <cellStyle name="货币 2 3 6" xfId="1191"/>
    <cellStyle name="?鹎%U龡&amp;H齲_x0001_C铣_x0014__x0007__x0001__x0001_ 4 2 4_2015财政决算公开" xfId="1192"/>
    <cellStyle name="标题 4 7" xfId="1193"/>
    <cellStyle name="?鹎%U龡&amp;H齲_x0001_C铣_x0014__x0007__x0001__x0001_ 4 2 5" xfId="1194"/>
    <cellStyle name="?鹎%U龡&amp;H齲_x0001_C铣_x0014__x0007__x0001__x0001_ 4 2 5 2" xfId="1195"/>
    <cellStyle name="常规_2010年社会保险基金预算报告附表 2" xfId="1196"/>
    <cellStyle name="标题 4 8" xfId="1197"/>
    <cellStyle name="?鹎%U龡&amp;H齲_x0001_C铣_x0014__x0007__x0001__x0001_ 4 2 6" xfId="1198"/>
    <cellStyle name="?鹎%U龡&amp;H齲_x0001_C铣_x0014__x0007__x0001__x0001_ 4 2 6 2" xfId="1199"/>
    <cellStyle name="链接单元格 5 2 2" xfId="1200"/>
    <cellStyle name="货币 2 5 3 2" xfId="1201"/>
    <cellStyle name="?鹎%U龡&amp;H齲_x0001_C铣_x0014__x0007__x0001__x0001_ 4 2 7" xfId="1202"/>
    <cellStyle name="?鹎%U龡&amp;H齲_x0001_C铣_x0014__x0007__x0001__x0001_ 4 2 7 2" xfId="1203"/>
    <cellStyle name="?鹎%U龡&amp;H齲_x0001_C铣_x0014__x0007__x0001__x0001_ 4 2 8" xfId="1204"/>
    <cellStyle name="?鹎%U龡&amp;H齲_x0001_C铣_x0014__x0007__x0001__x0001_ 4 2_2015财政决算公开" xfId="1205"/>
    <cellStyle name="?鹎%U龡&amp;H齲_x0001_C铣_x0014__x0007__x0001__x0001_ 4 3" xfId="1206"/>
    <cellStyle name="标题 5 4" xfId="1207"/>
    <cellStyle name="?鹎%U龡&amp;H齲_x0001_C铣_x0014__x0007__x0001__x0001_ 4 3 2" xfId="1208"/>
    <cellStyle name="标题 5 4 2" xfId="1209"/>
    <cellStyle name="?鹎%U龡&amp;H齲_x0001_C铣_x0014__x0007__x0001__x0001_ 4 3 2 2" xfId="1210"/>
    <cellStyle name="标题 5 5" xfId="1211"/>
    <cellStyle name="?鹎%U龡&amp;H齲_x0001_C铣_x0014__x0007__x0001__x0001_ 4 3 3" xfId="1212"/>
    <cellStyle name="标题 5 5 2" xfId="1213"/>
    <cellStyle name="?鹎%U龡&amp;H齲_x0001_C铣_x0014__x0007__x0001__x0001_ 4 3 3 2" xfId="1214"/>
    <cellStyle name="标题 5 6" xfId="1215"/>
    <cellStyle name="?鹎%U龡&amp;H齲_x0001_C铣_x0014__x0007__x0001__x0001_ 4 3 4" xfId="1216"/>
    <cellStyle name="?鹎%U龡&amp;H齲_x0001_C铣_x0014__x0007__x0001__x0001_ 4 3 4 2" xfId="1217"/>
    <cellStyle name="好 6 2 2" xfId="1218"/>
    <cellStyle name="标题 5 7" xfId="1219"/>
    <cellStyle name="标题 3 2 3 2 2" xfId="1220"/>
    <cellStyle name="?鹎%U龡&amp;H齲_x0001_C铣_x0014__x0007__x0001__x0001_ 4 3 5" xfId="1221"/>
    <cellStyle name="?鹎%U龡&amp;H齲_x0001_C铣_x0014__x0007__x0001__x0001_ 4 3 5 2" xfId="1222"/>
    <cellStyle name="?鹎%U龡&amp;H齲_x0001_C铣_x0014__x0007__x0001__x0001_ 4 3 6" xfId="1223"/>
    <cellStyle name="?鹎%U龡&amp;H齲_x0001_C铣_x0014__x0007__x0001__x0001_ 4 3_2015财政决算公开" xfId="1224"/>
    <cellStyle name="?鹎%U龡&amp;H齲_x0001_C铣_x0014__x0007__x0001__x0001_ 4 4" xfId="1225"/>
    <cellStyle name="?鹎%U龡&amp;H齲_x0001_C铣_x0014__x0007__x0001__x0001_ 4 4 2" xfId="1226"/>
    <cellStyle name="?鹎%U龡&amp;H齲_x0001_C铣_x0014__x0007__x0001__x0001_ 4 4 2 2" xfId="1227"/>
    <cellStyle name="差 4 2 2" xfId="1228"/>
    <cellStyle name="?鹎%U龡&amp;H齲_x0001_C铣_x0014__x0007__x0001__x0001_ 4 4 3" xfId="1229"/>
    <cellStyle name="差 4 2 2 2" xfId="1230"/>
    <cellStyle name="?鹎%U龡&amp;H齲_x0001_C铣_x0014__x0007__x0001__x0001_ 4 4 3 2" xfId="1231"/>
    <cellStyle name="好 2 2 2 2" xfId="1232"/>
    <cellStyle name="?鹎%U龡&amp;H齲_x0001_C铣_x0014__x0007__x0001__x0001_ 4 4_2015财政决算公开" xfId="1233"/>
    <cellStyle name="?鹎%U龡&amp;H齲_x0001_C铣_x0014__x0007__x0001__x0001_ 4 5" xfId="1234"/>
    <cellStyle name="?鹎%U龡&amp;H齲_x0001_C铣_x0014__x0007__x0001__x0001_ 4 5 2" xfId="1235"/>
    <cellStyle name="?鹎%U龡&amp;H齲_x0001_C铣_x0014__x0007__x0001__x0001_ 4 5 2 2" xfId="1236"/>
    <cellStyle name="差 4 3 2" xfId="1237"/>
    <cellStyle name="?鹎%U龡&amp;H齲_x0001_C铣_x0014__x0007__x0001__x0001_ 4 5 3" xfId="1238"/>
    <cellStyle name="?鹎%U龡&amp;H齲_x0001_C铣_x0014__x0007__x0001__x0001_ 4 5 3 2" xfId="1239"/>
    <cellStyle name="?鹎%U龡&amp;H齲_x0001_C铣_x0014__x0007__x0001__x0001_ 4 6" xfId="1240"/>
    <cellStyle name="输入 3" xfId="1241"/>
    <cellStyle name="常规 2 9" xfId="1242"/>
    <cellStyle name="?鹎%U龡&amp;H齲_x0001_C铣_x0014__x0007__x0001__x0001_ 4 6 2" xfId="1243"/>
    <cellStyle name="?鹎%U龡&amp;H齲_x0001_C铣_x0014__x0007__x0001__x0001_ 4 6 2 2" xfId="1244"/>
    <cellStyle name="?鹎%U龡&amp;H齲_x0001_C铣_x0014__x0007__x0001__x0001_ 4 6 3" xfId="1245"/>
    <cellStyle name="?鹎%U龡&amp;H齲_x0001_C铣_x0014__x0007__x0001__x0001_ 4 6 3 2" xfId="1246"/>
    <cellStyle name="货币 4 4 3" xfId="1247"/>
    <cellStyle name="?鹎%U龡&amp;H齲_x0001_C铣_x0014__x0007__x0001__x0001_ 4 6_2015财政决算公开" xfId="1248"/>
    <cellStyle name="?鹎%U龡&amp;H齲_x0001_C铣_x0014__x0007__x0001__x0001_ 4 7" xfId="1249"/>
    <cellStyle name="常规 3 9" xfId="1250"/>
    <cellStyle name="?鹎%U龡&amp;H齲_x0001_C铣_x0014__x0007__x0001__x0001_ 4 7 2" xfId="1251"/>
    <cellStyle name="40% - 强调文字颜色 5 3 2_2015财政决算公开" xfId="1252"/>
    <cellStyle name="?鹎%U龡&amp;H齲_x0001_C铣_x0014__x0007__x0001__x0001_ 4 8" xfId="1253"/>
    <cellStyle name="常规 4 2 7" xfId="1254"/>
    <cellStyle name="?鹎%U龡&amp;H齲_x0001_C铣_x0014__x0007__x0001__x0001_ 4 8 2" xfId="1255"/>
    <cellStyle name="?鹎%U龡&amp;H齲_x0001_C铣_x0014__x0007__x0001__x0001_ 4 9" xfId="1256"/>
    <cellStyle name="千位分隔 4 2 3 3" xfId="1257"/>
    <cellStyle name="常规 5 9" xfId="1258"/>
    <cellStyle name="?鹎%U龡&amp;H齲_x0001_C铣_x0014__x0007__x0001__x0001_ 4 9 2" xfId="1259"/>
    <cellStyle name="?鹎%U龡&amp;H齲_x0001_C铣_x0014__x0007__x0001__x0001_ 4_2015财政决算公开" xfId="1260"/>
    <cellStyle name="60% - 强调文字颜色 5 5 2 2 2" xfId="1261"/>
    <cellStyle name="?鹎%U龡&amp;H齲_x0001_C铣_x0014__x0007__x0001__x0001_ 5 3 2" xfId="1262"/>
    <cellStyle name="60% - 强调文字颜色 5 5 2 3" xfId="1263"/>
    <cellStyle name="40% - 强调文字颜色 6 3 2 2 2 2" xfId="1264"/>
    <cellStyle name="?鹎%U龡&amp;H齲_x0001_C铣_x0014__x0007__x0001__x0001_ 5 4" xfId="1265"/>
    <cellStyle name="60% - 强调文字颜色 1" xfId="1266"/>
    <cellStyle name="?鹎%U龡&amp;H齲_x0001_C铣_x0014__x0007__x0001__x0001_ 5_2015财政决算公开" xfId="1267"/>
    <cellStyle name="强调文字颜色 4 2 3 3 2" xfId="1268"/>
    <cellStyle name="?鹎%U龡&amp;H齲_x0001_C铣_x0014__x0007__x0001__x0001_ 6 2" xfId="1269"/>
    <cellStyle name="标题 2 2 4" xfId="1270"/>
    <cellStyle name="货币 3 6" xfId="1271"/>
    <cellStyle name="?鹎%U龡&amp;H齲_x0001_C铣_x0014__x0007__x0001__x0001_ 6 2 2" xfId="1272"/>
    <cellStyle name="标题 2 2 4 2" xfId="1273"/>
    <cellStyle name="?鹎%U龡&amp;H齲_x0001_C铣_x0014__x0007__x0001__x0001_ 6 3" xfId="1274"/>
    <cellStyle name="标题 2 2 5" xfId="1275"/>
    <cellStyle name="60% - 强调文字颜色 5 5 3 2" xfId="1276"/>
    <cellStyle name="货币 4 6" xfId="1277"/>
    <cellStyle name="?鹎%U龡&amp;H齲_x0001_C铣_x0014__x0007__x0001__x0001_ 6 3 2" xfId="1278"/>
    <cellStyle name="?鹎%U龡&amp;H齲_x0001_C铣_x0014__x0007__x0001__x0001_ 6 4" xfId="1279"/>
    <cellStyle name="?鹎%U龡&amp;H齲_x0001_C铣_x0014__x0007__x0001__x0001_ 6_2015财政决算公开" xfId="1280"/>
    <cellStyle name="计算 7" xfId="1281"/>
    <cellStyle name="20% - 着色 5" xfId="1282"/>
    <cellStyle name="强调文字颜色 4 2 3 4" xfId="1283"/>
    <cellStyle name="?鹎%U龡&amp;H齲_x0001_C铣_x0014__x0007__x0001__x0001_ 7" xfId="1284"/>
    <cellStyle name="百分比 3 5 2" xfId="1285"/>
    <cellStyle name="20% - 强调文字颜色 1" xfId="1286"/>
    <cellStyle name="20% - 强调文字颜色 1 2" xfId="1287"/>
    <cellStyle name="20% - 强调文字颜色 1 2 2" xfId="1288"/>
    <cellStyle name="20% - 强调文字颜色 1 2 2 2" xfId="1289"/>
    <cellStyle name="20% - 强调文字颜色 1 2 2 2 2 2" xfId="1290"/>
    <cellStyle name="60% - 强调文字颜色 4 2 3 3 2" xfId="1291"/>
    <cellStyle name="40% - 强调文字颜色 6 5 3 2" xfId="1292"/>
    <cellStyle name="20% - 强调文字颜色 1 2 2 2 3" xfId="1293"/>
    <cellStyle name="20% - 强调文字颜色 1 2 2 2_2015财政决算公开" xfId="1294"/>
    <cellStyle name="汇总" xfId="1295"/>
    <cellStyle name="20% - 强调文字颜色 1 2 2 3" xfId="1296"/>
    <cellStyle name="20% - 强调文字颜色 1 2 2 3 2" xfId="1297"/>
    <cellStyle name="20% - 强调文字颜色 1 2 2 4" xfId="1298"/>
    <cellStyle name="计算 4 4" xfId="1299"/>
    <cellStyle name="20% - 强调文字颜色 1 2 2_2015财政决算公开" xfId="1300"/>
    <cellStyle name="20% - 强调文字颜色 1 2 3" xfId="1301"/>
    <cellStyle name="20% - 强调文字颜色 1 2 3 2" xfId="1302"/>
    <cellStyle name="20% - 强调文字颜色 1 2 3 2 2 2" xfId="1303"/>
    <cellStyle name="常规 13 2 2 2 2" xfId="1304"/>
    <cellStyle name="20% - 强调文字颜色 1 2 3 2 3" xfId="1305"/>
    <cellStyle name="20% - 强调文字颜色 1 2 3 2_2015财政决算公开" xfId="1306"/>
    <cellStyle name="20% - 强调文字颜色 1 2 3 3" xfId="1307"/>
    <cellStyle name="20% - 强调文字颜色 1 2 3 3 2" xfId="1308"/>
    <cellStyle name="40% - 强调文字颜色 2 2 2_2015财政决算公开" xfId="1309"/>
    <cellStyle name="20% - 强调文字颜色 1 2 3 4" xfId="1310"/>
    <cellStyle name="20% - 强调文字颜色 1 2 3 5" xfId="1311"/>
    <cellStyle name="20% - 强调文字颜色 1 2 3_2015财政决算公开" xfId="1312"/>
    <cellStyle name="20% - 强调文字颜色 1 2 4" xfId="1313"/>
    <cellStyle name="40% - 强调文字颜色 1 5 3" xfId="1314"/>
    <cellStyle name="20% - 强调文字颜色 1 2 4 2 2" xfId="1315"/>
    <cellStyle name="20% - 强调文字颜色 1 2 4 3" xfId="1316"/>
    <cellStyle name="20% - 强调文字颜色 1 2 4 4" xfId="1317"/>
    <cellStyle name="20% - 强调文字颜色 1 2 4_2015财政决算公开" xfId="1318"/>
    <cellStyle name="20% - 强调文字颜色 1 2 5" xfId="1319"/>
    <cellStyle name="20% - 强调文字颜色 1 2 5 2" xfId="1320"/>
    <cellStyle name="适中 3 2 2 2 2" xfId="1321"/>
    <cellStyle name="60% - 着色 6 2" xfId="1322"/>
    <cellStyle name="60% - 强调文字颜色 5" xfId="1323"/>
    <cellStyle name="20% - 强调文字颜色 1 2_2015财政决算公开" xfId="1324"/>
    <cellStyle name="强调文字颜色 2 2 2 2" xfId="1325"/>
    <cellStyle name="20% - 强调文字颜色 1 3" xfId="1326"/>
    <cellStyle name="强调文字颜色 2 2 2 2 2" xfId="1327"/>
    <cellStyle name="20% - 强调文字颜色 1 3 2" xfId="1328"/>
    <cellStyle name="强调文字颜色 2 2 2 2 2 2" xfId="1329"/>
    <cellStyle name="20% - 强调文字颜色 1 3 2 2" xfId="1330"/>
    <cellStyle name="20% - 强调文字颜色 1 3 2 2 2 2" xfId="1331"/>
    <cellStyle name="20% - 强调文字颜色 1 3 2 2 3" xfId="1332"/>
    <cellStyle name="20% - 强调文字颜色 1 3 2 2_2015财政决算公开" xfId="1333"/>
    <cellStyle name="20% - 强调文字颜色 1 3 2 3" xfId="1334"/>
    <cellStyle name="20% - 强调文字颜色 1 3 2 3 2" xfId="1335"/>
    <cellStyle name="20% - 强调文字颜色 1 3 2 4" xfId="1336"/>
    <cellStyle name="60% - 强调文字颜色 1 5 2 2 2" xfId="1337"/>
    <cellStyle name="20% - 强调文字颜色 1 3 2_2015财政决算公开" xfId="1338"/>
    <cellStyle name="强调文字颜色 2 2 2 2 3" xfId="1339"/>
    <cellStyle name="20% - 强调文字颜色 1 3 3" xfId="1340"/>
    <cellStyle name="20% - 强调文字颜色 1 3 3 2" xfId="1341"/>
    <cellStyle name="20% - 强调文字颜色 1 3 3 3" xfId="1342"/>
    <cellStyle name="常规 2 2 2 2 2" xfId="1343"/>
    <cellStyle name="20% - 强调文字颜色 1 3 3_2015财政决算公开" xfId="1344"/>
    <cellStyle name="20% - 强调文字颜色 1 3 4" xfId="1345"/>
    <cellStyle name="20% - 强调文字颜色 1 3 4 2" xfId="1346"/>
    <cellStyle name="20% - 强调文字颜色 1 3 5" xfId="1347"/>
    <cellStyle name="20% - 强调文字颜色 1 3_2015财政决算公开" xfId="1348"/>
    <cellStyle name="20% - 强调文字颜色 1 4 2 2" xfId="1349"/>
    <cellStyle name="20% - 强调文字颜色 1 4 2 3" xfId="1350"/>
    <cellStyle name="20% - 强调文字颜色 1 4 2_2015财政决算公开" xfId="1351"/>
    <cellStyle name="20% - 强调文字颜色 1 4 3" xfId="1352"/>
    <cellStyle name="20% - 强调文字颜色 1 4 3 2" xfId="1353"/>
    <cellStyle name="20% - 强调文字颜色 1 4 4" xfId="1354"/>
    <cellStyle name="40% - 强调文字颜色 3 6_2015财政决算公开" xfId="1355"/>
    <cellStyle name="百分比 4" xfId="1356"/>
    <cellStyle name="20% - 强调文字颜色 1 4_2015财政决算公开" xfId="1357"/>
    <cellStyle name="60% - 强调文字颜色 3 3" xfId="1358"/>
    <cellStyle name="20% - 强调文字颜色 1 5 2 2" xfId="1359"/>
    <cellStyle name="60% - 强调文字颜色 3 3 2" xfId="1360"/>
    <cellStyle name="20% - 强调文字颜色 1 5 2 2 2" xfId="1361"/>
    <cellStyle name="常规 2 4 2 6 2" xfId="1362"/>
    <cellStyle name="60% - 强调文字颜色 3 4" xfId="1363"/>
    <cellStyle name="20% - 强调文字颜色 1 5 2 3" xfId="1364"/>
    <cellStyle name="常规 2 3 2 3 3 2" xfId="1365"/>
    <cellStyle name="20% - 强调文字颜色 1 5 2_2015财政决算公开" xfId="1366"/>
    <cellStyle name="20% - 强调文字颜色 4 2 3 2_2015财政决算公开" xfId="1367"/>
    <cellStyle name="20% - 强调文字颜色 1 5 3" xfId="1368"/>
    <cellStyle name="60% - 强调文字颜色 4 3" xfId="1369"/>
    <cellStyle name="20% - 强调文字颜色 1 5 3 2" xfId="1370"/>
    <cellStyle name="20% - 强调文字颜色 1 5 4" xfId="1371"/>
    <cellStyle name="强调文字颜色 3 4 2 3" xfId="1372"/>
    <cellStyle name="20% - 强调文字颜色 1 5_2015财政决算公开" xfId="1373"/>
    <cellStyle name="20% - 强调文字颜色 1 6 2 2" xfId="1374"/>
    <cellStyle name="20% - 强调文字颜色 1 6 3" xfId="1375"/>
    <cellStyle name="货币 4 2 4" xfId="1376"/>
    <cellStyle name="20% - 强调文字颜色 1 6_2015财政决算公开" xfId="1377"/>
    <cellStyle name="20% - 强调文字颜色 2 2" xfId="1378"/>
    <cellStyle name="40% - 强调文字颜色 3 2 7" xfId="1379"/>
    <cellStyle name="20% - 强调文字颜色 2 2 2" xfId="1380"/>
    <cellStyle name="20% - 强调文字颜色 2 2 2 2" xfId="1381"/>
    <cellStyle name="标题 2 8" xfId="1382"/>
    <cellStyle name="20% - 强调文字颜色 2 2 2 2 2 2" xfId="1383"/>
    <cellStyle name="60% - 强调文字颜色 5 2 3 3 2" xfId="1384"/>
    <cellStyle name="20% - 强调文字颜色 2 2 2 2 3" xfId="1385"/>
    <cellStyle name="20% - 强调文字颜色 2 2 2 2_2015财政决算公开" xfId="1386"/>
    <cellStyle name="20% - 强调文字颜色 2 2 2 3" xfId="1387"/>
    <cellStyle name="20% - 强调文字颜色 2 9" xfId="1388"/>
    <cellStyle name="20% - 强调文字颜色 2 2 2 3 2" xfId="1389"/>
    <cellStyle name="常规 2 2 2 2 5 2" xfId="1390"/>
    <cellStyle name="20% - 强调文字颜色 2 2 2 4" xfId="1391"/>
    <cellStyle name="检查单元格 6 2" xfId="1392"/>
    <cellStyle name="小数 4 2" xfId="1393"/>
    <cellStyle name="20% - 强调文字颜色 2 2 2_2015财政决算公开" xfId="1394"/>
    <cellStyle name="常规 2 5 2 2 2" xfId="1395"/>
    <cellStyle name="20% - 强调文字颜色 2 2 3" xfId="1396"/>
    <cellStyle name="20% - 强调文字颜色 2 2 3 2" xfId="1397"/>
    <cellStyle name="60% - 强调文字颜色 2 4 3" xfId="1398"/>
    <cellStyle name="20% - 强调文字颜色 2 2 3 2 2 2" xfId="1399"/>
    <cellStyle name="20% - 强调文字颜色 2 2 3 2 3" xfId="1400"/>
    <cellStyle name="20% - 强调文字颜色 2 2 3 2_2015财政决算公开" xfId="1401"/>
    <cellStyle name="20% - 强调文字颜色 2 2 3 3" xfId="1402"/>
    <cellStyle name="20% - 强调文字颜色 2 2 3 3 2" xfId="1403"/>
    <cellStyle name="常规 2 2 2 2 6 2" xfId="1404"/>
    <cellStyle name="20% - 强调文字颜色 2 2 3 4" xfId="1405"/>
    <cellStyle name="60% - 强调文字颜色 1 2 3 2 2 2" xfId="1406"/>
    <cellStyle name="20% - 强调文字颜色 2 2 4" xfId="1407"/>
    <cellStyle name="20% - 强调文字颜色 2 2 4 2" xfId="1408"/>
    <cellStyle name="20% - 强调文字颜色 2 2 4 2 2" xfId="1409"/>
    <cellStyle name="20% - 强调文字颜色 2 2 4 3" xfId="1410"/>
    <cellStyle name="40% - 强调文字颜色 3 3 2_2015财政决算公开" xfId="1411"/>
    <cellStyle name="20% - 强调文字颜色 2 2 4 4" xfId="1412"/>
    <cellStyle name="20% - 强调文字颜色 2 2 4_2015财政决算公开" xfId="1413"/>
    <cellStyle name="20% - 强调文字颜色 6 3 2 2 2 2" xfId="1414"/>
    <cellStyle name="20% - 强调文字颜色 2 2 5" xfId="1415"/>
    <cellStyle name="20% - 强调文字颜色 2 2 5 2" xfId="1416"/>
    <cellStyle name="20% - 强调文字颜色 2 2 6" xfId="1417"/>
    <cellStyle name="60% - 强调文字颜色 1 4 2 3" xfId="1418"/>
    <cellStyle name="20% - 强调文字颜色 2 2_2015财政决算公开" xfId="1419"/>
    <cellStyle name="20% - 强调文字颜色 4 3 2 3 2" xfId="1420"/>
    <cellStyle name="强调文字颜色 2 2 3 2" xfId="1421"/>
    <cellStyle name="20% - 强调文字颜色 2 3" xfId="1422"/>
    <cellStyle name="常规 35" xfId="1423"/>
    <cellStyle name="常规 40" xfId="1424"/>
    <cellStyle name="强调文字颜色 2 2 3 2 2" xfId="1425"/>
    <cellStyle name="20% - 强调文字颜色 2 3 2" xfId="1426"/>
    <cellStyle name="强调文字颜色 2 2 3 2 2 2" xfId="1427"/>
    <cellStyle name="20% - 强调文字颜色 2 3 2 2" xfId="1428"/>
    <cellStyle name="20% - 强调文字颜色 2 3 2 2 2 2" xfId="1429"/>
    <cellStyle name="20% - 强调文字颜色 2 3 2 2 3" xfId="1430"/>
    <cellStyle name="20% - 强调文字颜色 2 3 2 2_2015财政决算公开" xfId="1431"/>
    <cellStyle name="20% - 强调文字颜色 2 3 2 3" xfId="1432"/>
    <cellStyle name="20% - 强调文字颜色 2 3 2 3 2" xfId="1433"/>
    <cellStyle name="20% - 强调文字颜色 2 3 2 4" xfId="1434"/>
    <cellStyle name="20% - 强调文字颜色 2 3 2_2015财政决算公开" xfId="1435"/>
    <cellStyle name="常规 36" xfId="1436"/>
    <cellStyle name="常规 41" xfId="1437"/>
    <cellStyle name="强调文字颜色 2 2 3 2 3" xfId="1438"/>
    <cellStyle name="20% - 强调文字颜色 2 3 3" xfId="1439"/>
    <cellStyle name="20% - 强调文字颜色 2 3 3 2" xfId="1440"/>
    <cellStyle name="20% - 强调文字颜色 2 3 3 2 2" xfId="1441"/>
    <cellStyle name="20% - 强调文字颜色 2 3 3 3" xfId="1442"/>
    <cellStyle name="20% - 强调文字颜色 2 3 3_2015财政决算公开" xfId="1443"/>
    <cellStyle name="常规 37" xfId="1444"/>
    <cellStyle name="常规 42" xfId="1445"/>
    <cellStyle name="20% - 强调文字颜色 2 3 4" xfId="1446"/>
    <cellStyle name="40% - 强调文字颜色 1 2 6" xfId="1447"/>
    <cellStyle name="20% - 强调文字颜色 2 3 4 2" xfId="1448"/>
    <cellStyle name="常规 38" xfId="1449"/>
    <cellStyle name="常规 43" xfId="1450"/>
    <cellStyle name="20% - 强调文字颜色 2 3 5" xfId="1451"/>
    <cellStyle name="常规 2 4 2 2 4 2" xfId="1452"/>
    <cellStyle name="20% - 强调文字颜色 2 3_2015财政决算公开" xfId="1453"/>
    <cellStyle name="强调文字颜色 2 2 3 3 2" xfId="1454"/>
    <cellStyle name="20% - 强调文字颜色 2 4 2" xfId="1455"/>
    <cellStyle name="20% - 强调文字颜色 2 4 2 2" xfId="1456"/>
    <cellStyle name="20% - 强调文字颜色 2 4 2 3" xfId="1457"/>
    <cellStyle name="20% - 强调文字颜色 2 4 2_2015财政决算公开" xfId="1458"/>
    <cellStyle name="20% - 强调文字颜色 6 5_2015财政决算公开" xfId="1459"/>
    <cellStyle name="20% - 强调文字颜色 2 4 3" xfId="1460"/>
    <cellStyle name="20% - 强调文字颜色 2 4 3 2" xfId="1461"/>
    <cellStyle name="20% - 强调文字颜色 2 4 4" xfId="1462"/>
    <cellStyle name="20% - 强调文字颜色 2 4_2015财政决算公开" xfId="1463"/>
    <cellStyle name="强调文字颜色 2 2 3 4" xfId="1464"/>
    <cellStyle name="20% - 强调文字颜色 2 5" xfId="1465"/>
    <cellStyle name="20% - 强调文字颜色 2 5 2" xfId="1466"/>
    <cellStyle name="20% - 强调文字颜色 2 5 2 2" xfId="1467"/>
    <cellStyle name="20% - 强调文字颜色 2 5 2 2 2" xfId="1468"/>
    <cellStyle name="20% - 强调文字颜色 2 5 2 3" xfId="1469"/>
    <cellStyle name="20% - 强调文字颜色 6 6 3" xfId="1470"/>
    <cellStyle name="60% - 强调文字颜色 1 6 2 2" xfId="1471"/>
    <cellStyle name="20% - 强调文字颜色 2 5 2_2015财政决算公开" xfId="1472"/>
    <cellStyle name="20% - 强调文字颜色 2 5 3" xfId="1473"/>
    <cellStyle name="20% - 强调文字颜色 2 5 3 2" xfId="1474"/>
    <cellStyle name="20% - 强调文字颜色 2 5 4" xfId="1475"/>
    <cellStyle name="20% - 强调文字颜色 2 5_2015财政决算公开" xfId="1476"/>
    <cellStyle name="20% - 强调文字颜色 2 6 2 2" xfId="1477"/>
    <cellStyle name="20% - 强调文字颜色 2 6 3" xfId="1478"/>
    <cellStyle name="60% - 强调文字颜色 1 2 2 2" xfId="1479"/>
    <cellStyle name="20% - 强调文字颜色 2 6_2015财政决算公开" xfId="1480"/>
    <cellStyle name="20% - 强调文字颜色 3" xfId="1481"/>
    <cellStyle name="常规 3 2 5" xfId="1482"/>
    <cellStyle name="20% - 强调文字颜色 3 2" xfId="1483"/>
    <cellStyle name="常规 3 2 5 2" xfId="1484"/>
    <cellStyle name="40% - 强调文字颜色 4 2 7" xfId="1485"/>
    <cellStyle name="20% - 强调文字颜色 3 2 2" xfId="1486"/>
    <cellStyle name="常规 2 2 6 4" xfId="1487"/>
    <cellStyle name="百分比 4 2 4" xfId="1488"/>
    <cellStyle name="20% - 强调文字颜色 3 2 2 2" xfId="1489"/>
    <cellStyle name="20% - 强调文字颜色 3 2 2 2 2" xfId="1490"/>
    <cellStyle name="20% - 强调文字颜色 3 2 2 2 2 2" xfId="1491"/>
    <cellStyle name="60% - 强调文字颜色 6 2 3 3 2" xfId="1492"/>
    <cellStyle name="20% - 强调文字颜色 3 2 2 2 3" xfId="1493"/>
    <cellStyle name="常规 51 2" xfId="1494"/>
    <cellStyle name="20% - 强调文字颜色 3 2 2 2_2015财政决算公开" xfId="1495"/>
    <cellStyle name="20% - 强调文字颜色 3 2 2 3" xfId="1496"/>
    <cellStyle name="20% - 强调文字颜色 3 2 2 3 2" xfId="1497"/>
    <cellStyle name="常规 12 2 3 2 2" xfId="1498"/>
    <cellStyle name="20% - 强调文字颜色 3 2 2 4" xfId="1499"/>
    <cellStyle name="20% - 强调文字颜色 3 2 2_2015财政决算公开" xfId="1500"/>
    <cellStyle name="20% - 强调文字颜色 3 2 3" xfId="1501"/>
    <cellStyle name="汇总 5" xfId="1502"/>
    <cellStyle name="常规 2 2 7 4" xfId="1503"/>
    <cellStyle name="20% - 强调文字颜色 3 2 3 2" xfId="1504"/>
    <cellStyle name="汇总 5 2" xfId="1505"/>
    <cellStyle name="常规 2 2 7 4 2" xfId="1506"/>
    <cellStyle name="20% - 强调文字颜色 3 2 3 2 2" xfId="1507"/>
    <cellStyle name="汇总 5 3" xfId="1508"/>
    <cellStyle name="20% - 强调文字颜色 3 2 3 2 3" xfId="1509"/>
    <cellStyle name="常规 5 4" xfId="1510"/>
    <cellStyle name="常规 4 3 2" xfId="1511"/>
    <cellStyle name="20% - 强调文字颜色 3 2 3 2_2015财政决算公开" xfId="1512"/>
    <cellStyle name="汇总 6" xfId="1513"/>
    <cellStyle name="常规 2 2 7 5" xfId="1514"/>
    <cellStyle name="20% - 强调文字颜色 3 2 3 3" xfId="1515"/>
    <cellStyle name="汇总 6 2" xfId="1516"/>
    <cellStyle name="常规 10 2 3" xfId="1517"/>
    <cellStyle name="20% - 强调文字颜色 3 2 3 3 2" xfId="1518"/>
    <cellStyle name="汇总 7" xfId="1519"/>
    <cellStyle name="20% - 强调文字颜色 6 2 2_2015财政决算公开" xfId="1520"/>
    <cellStyle name="20% - 强调文字颜色 3 2 3 4" xfId="1521"/>
    <cellStyle name="汇总 2 2 2 2" xfId="1522"/>
    <cellStyle name="20% - 强调文字颜色 3 2 3 5" xfId="1523"/>
    <cellStyle name="解释性文本 6 2" xfId="1524"/>
    <cellStyle name="差 3 2" xfId="1525"/>
    <cellStyle name="20% - 强调文字颜色 3 2 3_2015财政决算公开" xfId="1526"/>
    <cellStyle name="20% - 强调文字颜色 3 2 4" xfId="1527"/>
    <cellStyle name="20% - 强调文字颜色 3 2 4 2" xfId="1528"/>
    <cellStyle name="20% - 强调文字颜色 3 2 4 3" xfId="1529"/>
    <cellStyle name="20% - 强调文字颜色 3 2 4 4" xfId="1530"/>
    <cellStyle name="20% - 强调文字颜色 3 2 4_2015财政决算公开" xfId="1531"/>
    <cellStyle name="货币 3 3 4 2" xfId="1532"/>
    <cellStyle name="20% - 强调文字颜色 3 2 5" xfId="1533"/>
    <cellStyle name="20% - 强调文字颜色 3 2 5 2" xfId="1534"/>
    <cellStyle name="20% - 强调文字颜色 3 2 6" xfId="1535"/>
    <cellStyle name="20% - 强调文字颜色 3 2 7" xfId="1536"/>
    <cellStyle name="20% - 强调文字颜色 3 2_2015财政决算公开" xfId="1537"/>
    <cellStyle name="常规 3 2 6" xfId="1538"/>
    <cellStyle name="强调文字颜色 2 2 4 2" xfId="1539"/>
    <cellStyle name="20% - 强调文字颜色 3 3" xfId="1540"/>
    <cellStyle name="常规 3 2 6 2" xfId="1541"/>
    <cellStyle name="强调文字颜色 2 2 4 2 2" xfId="1542"/>
    <cellStyle name="20% - 强调文字颜色 3 3 2" xfId="1543"/>
    <cellStyle name="常规 2 3 6 4" xfId="1544"/>
    <cellStyle name="百分比 5 2 4" xfId="1545"/>
    <cellStyle name="20% - 强调文字颜色 3 3 2 2" xfId="1546"/>
    <cellStyle name="常规 2 3 6 4 2" xfId="1547"/>
    <cellStyle name="20% - 强调文字颜色 3 3 2 2 2" xfId="1548"/>
    <cellStyle name="20% - 强调文字颜色 3 3 2 2 2 2" xfId="1549"/>
    <cellStyle name="20% - 强调文字颜色 3 3 2 2 3" xfId="1550"/>
    <cellStyle name="20% - 强调文字颜色 3 3 2 2_2015财政决算公开" xfId="1551"/>
    <cellStyle name="常规 2 3 6 5" xfId="1552"/>
    <cellStyle name="20% - 强调文字颜色 3 3 2 3" xfId="1553"/>
    <cellStyle name="20% - 强调文字颜色 3 3 2 3 2" xfId="1554"/>
    <cellStyle name="20% - 强调文字颜色 3 3 2 4" xfId="1555"/>
    <cellStyle name="常规 3 2 2" xfId="1556"/>
    <cellStyle name="20% - 强调文字颜色 3 3 2_2015财政决算公开" xfId="1557"/>
    <cellStyle name="20% - 强调文字颜色 3 3 3" xfId="1558"/>
    <cellStyle name="20% - 强调文字颜色 3 3 3 2" xfId="1559"/>
    <cellStyle name="20% - 强调文字颜色 3 3 3 2 2" xfId="1560"/>
    <cellStyle name="差 3 3 2 2" xfId="1561"/>
    <cellStyle name="20% - 强调文字颜色 3 3 3_2015财政决算公开" xfId="1562"/>
    <cellStyle name="20% - 强调文字颜色 4 2 2 2" xfId="1563"/>
    <cellStyle name="20% - 强调文字颜色 3 3 4" xfId="1564"/>
    <cellStyle name="20% - 强调文字颜色 4 2 2 2 2" xfId="1565"/>
    <cellStyle name="20% - 强调文字颜色 3 3 4 2" xfId="1566"/>
    <cellStyle name="20% - 强调文字颜色 4 2 2 3" xfId="1567"/>
    <cellStyle name="20% - 强调文字颜色 3 3 5" xfId="1568"/>
    <cellStyle name="20% - 强调文字颜色 3 3_2015财政决算公开" xfId="1569"/>
    <cellStyle name="20% - 强调文字颜色 3 4 2" xfId="1570"/>
    <cellStyle name="常规 2 4 6 4" xfId="1571"/>
    <cellStyle name="百分比 6 2 4" xfId="1572"/>
    <cellStyle name="20% - 强调文字颜色 3 4 2 2" xfId="1573"/>
    <cellStyle name="常规 2 4 6 4 2" xfId="1574"/>
    <cellStyle name="20% - 强调文字颜色 3 4 2 2 2" xfId="1575"/>
    <cellStyle name="常规 2 5 2" xfId="1576"/>
    <cellStyle name="常规 2 4 6 5" xfId="1577"/>
    <cellStyle name="20% - 强调文字颜色 3 4 2 3" xfId="1578"/>
    <cellStyle name="常规 48" xfId="1579"/>
    <cellStyle name="常规 53" xfId="1580"/>
    <cellStyle name="20% - 强调文字颜色 3 4 2_2015财政决算公开" xfId="1581"/>
    <cellStyle name="20% - 强调文字颜色 3 4 3" xfId="1582"/>
    <cellStyle name="20% - 强调文字颜色 3 4 3 2" xfId="1583"/>
    <cellStyle name="20% - 强调文字颜色 4 2 3 2" xfId="1584"/>
    <cellStyle name="20% - 强调文字颜色 3 4 4" xfId="1585"/>
    <cellStyle name="20% - 强调文字颜色 3 4_2015财政决算公开" xfId="1586"/>
    <cellStyle name="常规 3 2 8" xfId="1587"/>
    <cellStyle name="20% - 强调文字颜色 3 5" xfId="1588"/>
    <cellStyle name="常规 3 2 8 2" xfId="1589"/>
    <cellStyle name="20% - 强调文字颜色 3 5 2" xfId="1590"/>
    <cellStyle name="百分比 7 2 4" xfId="1591"/>
    <cellStyle name="20% - 强调文字颜色 3 5 2 2" xfId="1592"/>
    <cellStyle name="警告文本 3 2 3" xfId="1593"/>
    <cellStyle name="20% - 强调文字颜色 3 5 2 2 2" xfId="1594"/>
    <cellStyle name="常规 3 5 2" xfId="1595"/>
    <cellStyle name="20% - 强调文字颜色 3 5 2 3" xfId="1596"/>
    <cellStyle name="20% - 强调文字颜色 3 5 2_2015财政决算公开" xfId="1597"/>
    <cellStyle name="20% - 强调文字颜色 3 5 3" xfId="1598"/>
    <cellStyle name="20% - 强调文字颜色 3 5 3 2" xfId="1599"/>
    <cellStyle name="常规 7 3" xfId="1600"/>
    <cellStyle name="20% - 强调文字颜色 3 6 2 2" xfId="1601"/>
    <cellStyle name="20% - 强调文字颜色 3 6 3" xfId="1602"/>
    <cellStyle name="60% - 强调文字颜色 1 3 2 2" xfId="1603"/>
    <cellStyle name="20% - 强调文字颜色 3 6_2015财政决算公开" xfId="1604"/>
    <cellStyle name="标题 5 3 2" xfId="1605"/>
    <cellStyle name="20% - 强调文字颜色 4" xfId="1606"/>
    <cellStyle name="好 3 2 2 3" xfId="1607"/>
    <cellStyle name="常规 3 3 5" xfId="1608"/>
    <cellStyle name="标题 5 3 2 2" xfId="1609"/>
    <cellStyle name="20% - 强调文字颜色 4 2" xfId="1610"/>
    <cellStyle name="标题 5 3 2 2 2" xfId="1611"/>
    <cellStyle name="20% - 强调文字颜色 4 2 2" xfId="1612"/>
    <cellStyle name="20% - 强调文字颜色 4 2 2 2 3" xfId="1613"/>
    <cellStyle name="20% - 强调文字颜色 4 2 2 2_2015财政决算公开" xfId="1614"/>
    <cellStyle name="20% - 强调文字颜色 4 2 2 3 2" xfId="1615"/>
    <cellStyle name="20% - 强调文字颜色 4 2 2 4" xfId="1616"/>
    <cellStyle name="20% - 强调文字颜色 4 2 2_2015财政决算公开" xfId="1617"/>
    <cellStyle name="20% - 强调文字颜色 4 2 3" xfId="1618"/>
    <cellStyle name="20% - 强调文字颜色 4 2 3 2 2" xfId="1619"/>
    <cellStyle name="常规 2 7 2" xfId="1620"/>
    <cellStyle name="20% - 强调文字颜色 4 2 3 2 3" xfId="1621"/>
    <cellStyle name="20% - 强调文字颜色 4 2 3 3" xfId="1622"/>
    <cellStyle name="20% - 强调文字颜色 4 2 3 3 2" xfId="1623"/>
    <cellStyle name="20% - 强调文字颜色 4 2 3 4" xfId="1624"/>
    <cellStyle name="汇总 3 2 2 2" xfId="1625"/>
    <cellStyle name="20% - 强调文字颜色 4 2 3 5" xfId="1626"/>
    <cellStyle name="20% - 强调文字颜色 4 2 3_2015财政决算公开" xfId="1627"/>
    <cellStyle name="20% - 强调文字颜色 4 2 4" xfId="1628"/>
    <cellStyle name="20% - 强调文字颜色 4 2 4 2 2" xfId="1629"/>
    <cellStyle name="20% - 强调文字颜色 4 2 4 3" xfId="1630"/>
    <cellStyle name="20% - 强调文字颜色 4 2 4 4" xfId="1631"/>
    <cellStyle name="好 6 2" xfId="1632"/>
    <cellStyle name="标题 3 2 3 2" xfId="1633"/>
    <cellStyle name="20% - 强调文字颜色 4 2 4_2015财政决算公开" xfId="1634"/>
    <cellStyle name="20% - 强调文字颜色 4 2 5" xfId="1635"/>
    <cellStyle name="60% - 强调文字颜色 1 3 2 3" xfId="1636"/>
    <cellStyle name="20% - 强调文字颜色 4 2 5 2" xfId="1637"/>
    <cellStyle name="20% - 强调文字颜色 4 2 6" xfId="1638"/>
    <cellStyle name="常规 10 3 2" xfId="1639"/>
    <cellStyle name="20% - 强调文字颜色 4 2 7" xfId="1640"/>
    <cellStyle name="40% - 强调文字颜色 4 5 3 2" xfId="1641"/>
    <cellStyle name="检查单元格 8" xfId="1642"/>
    <cellStyle name="常规 2 5 2 4" xfId="1643"/>
    <cellStyle name="20% - 强调文字颜色 4 2_2015财政决算公开" xfId="1644"/>
    <cellStyle name="标题 5 3 2 3" xfId="1645"/>
    <cellStyle name="强调文字颜色 2 2 5 2" xfId="1646"/>
    <cellStyle name="20% - 强调文字颜色 4 3" xfId="1647"/>
    <cellStyle name="20% - 强调文字颜色 4 3 2" xfId="1648"/>
    <cellStyle name="20% - 强调文字颜色 4 3 4" xfId="1649"/>
    <cellStyle name="20% - 强调文字颜色 4 3 2 2" xfId="1650"/>
    <cellStyle name="20% - 强调文字颜色 4 5 4" xfId="1651"/>
    <cellStyle name="20% - 强调文字颜色 4 3 4 2" xfId="1652"/>
    <cellStyle name="20% - 强调文字颜色 4 3 2 2 2" xfId="1653"/>
    <cellStyle name="20% - 强调文字颜色 6 5 4" xfId="1654"/>
    <cellStyle name="20% - 强调文字颜色 4 3 2 2 2 2" xfId="1655"/>
    <cellStyle name="20% - 强调文字颜色 4 3 2 2 3" xfId="1656"/>
    <cellStyle name="20% - 强调文字颜色 4 3 2 2_2015财政决算公开" xfId="1657"/>
    <cellStyle name="20% - 强调文字颜色 4 3 5" xfId="1658"/>
    <cellStyle name="20% - 强调文字颜色 4 3 2 3" xfId="1659"/>
    <cellStyle name="20% - 强调文字颜色 4 3 2 4" xfId="1660"/>
    <cellStyle name="20% - 强调文字颜色 4 3 3" xfId="1661"/>
    <cellStyle name="20% - 强调文字颜色 4 4 4" xfId="1662"/>
    <cellStyle name="20% - 强调文字颜色 4 3 3 2" xfId="1663"/>
    <cellStyle name="20% - 强调文字颜色 5 5 4" xfId="1664"/>
    <cellStyle name="20% - 强调文字颜色 4 3 3 2 2" xfId="1665"/>
    <cellStyle name="20% - 强调文字颜色 4 3 3 3" xfId="1666"/>
    <cellStyle name="好 2 4 2" xfId="1667"/>
    <cellStyle name="40% - 强调文字颜色 5 3 2" xfId="1668"/>
    <cellStyle name="20% - 强调文字颜色 4 3 3_2015财政决算公开" xfId="1669"/>
    <cellStyle name="货币 2" xfId="1670"/>
    <cellStyle name="常规 44 2" xfId="1671"/>
    <cellStyle name="20% - 强调文字颜色 4 3_2015财政决算公开" xfId="1672"/>
    <cellStyle name="20% - 强调文字颜色 4 4 2" xfId="1673"/>
    <cellStyle name="20% - 强调文字颜色 5 3 4" xfId="1674"/>
    <cellStyle name="20% - 强调文字颜色 4 4 2 2" xfId="1675"/>
    <cellStyle name="20% - 强调文字颜色 5 3 4 2" xfId="1676"/>
    <cellStyle name="20% - 强调文字颜色 4 4 2 2 2" xfId="1677"/>
    <cellStyle name="20% - 强调文字颜色 5 3 5" xfId="1678"/>
    <cellStyle name="20% - 强调文字颜色 4 4 2 3" xfId="1679"/>
    <cellStyle name="20% - 强调文字颜色 4 4 2_2015财政决算公开" xfId="1680"/>
    <cellStyle name="20% - 强调文字颜色 4 4 3" xfId="1681"/>
    <cellStyle name="20% - 强调文字颜色 5 4 4" xfId="1682"/>
    <cellStyle name="20% - 强调文字颜色 4 4 3 2" xfId="1683"/>
    <cellStyle name="20% - 强调文字颜色 4 4_2015财政决算公开" xfId="1684"/>
    <cellStyle name="常规 2 3 5 2 2" xfId="1685"/>
    <cellStyle name="20% - 强调文字颜色 4 5" xfId="1686"/>
    <cellStyle name="标题 5 2 2 2 2 2" xfId="1687"/>
    <cellStyle name="20% - 强调文字颜色 4 5 2" xfId="1688"/>
    <cellStyle name="20% - 强调文字颜色 6 3 4" xfId="1689"/>
    <cellStyle name="20% - 强调文字颜色 4 5 2 2" xfId="1690"/>
    <cellStyle name="20% - 强调文字颜色 6 3 4 2" xfId="1691"/>
    <cellStyle name="20% - 强调文字颜色 4 5 2 2 2" xfId="1692"/>
    <cellStyle name="链接单元格" xfId="1693"/>
    <cellStyle name="20% - 强调文字颜色 6 3 5" xfId="1694"/>
    <cellStyle name="20% - 强调文字颜色 4 5 2 3" xfId="1695"/>
    <cellStyle name="20% - 强调文字颜色 4 5 2_2015财政决算公开" xfId="1696"/>
    <cellStyle name="20% - 强调文字颜色 4 5 3" xfId="1697"/>
    <cellStyle name="20% - 强调文字颜色 6 4 4" xfId="1698"/>
    <cellStyle name="20% - 强调文字颜色 4 5 3 2" xfId="1699"/>
    <cellStyle name="货币 3 4 3 2" xfId="1700"/>
    <cellStyle name="20% - 强调文字颜色 4 5_2015财政决算公开" xfId="1701"/>
    <cellStyle name="20% - 强调文字颜色 4 6 2 2" xfId="1702"/>
    <cellStyle name="20% - 强调文字颜色 4 6 3" xfId="1703"/>
    <cellStyle name="60% - 强调文字颜色 1 4 2 2" xfId="1704"/>
    <cellStyle name="20% - 强调文字颜色 4 6_2015财政决算公开" xfId="1705"/>
    <cellStyle name="20% - 强调文字颜色 4 7" xfId="1706"/>
    <cellStyle name="20% - 强调文字颜色 4 7 2" xfId="1707"/>
    <cellStyle name="20% - 强调文字颜色 4 8" xfId="1708"/>
    <cellStyle name="20% - 强调文字颜色 4 9" xfId="1709"/>
    <cellStyle name="标题 5 3 3" xfId="1710"/>
    <cellStyle name="20% - 强调文字颜色 5" xfId="1711"/>
    <cellStyle name="常规 3 4 5" xfId="1712"/>
    <cellStyle name="标题 5 3 3 2" xfId="1713"/>
    <cellStyle name="20% - 强调文字颜色 5 2" xfId="1714"/>
    <cellStyle name="40% - 强调文字颜色 6 2 7" xfId="1715"/>
    <cellStyle name="20% - 强调文字颜色 5 2 2" xfId="1716"/>
    <cellStyle name="40% - 强调文字颜色 2 7" xfId="1717"/>
    <cellStyle name="常规 4 2 6 4" xfId="1718"/>
    <cellStyle name="20% - 强调文字颜色 5 2 2 2" xfId="1719"/>
    <cellStyle name="40% - 强调文字颜色 1 2 3 5" xfId="1720"/>
    <cellStyle name="40% - 强调文字颜色 2 7 2" xfId="1721"/>
    <cellStyle name="常规 4 2 6 4 2" xfId="1722"/>
    <cellStyle name="20% - 强调文字颜色 5 2 2 2 2" xfId="1723"/>
    <cellStyle name="20% - 强调文字颜色 5 2 2 2 3" xfId="1724"/>
    <cellStyle name="20% - 强调文字颜色 5 2 2 2_2015财政决算公开" xfId="1725"/>
    <cellStyle name="货币 5 2 2" xfId="1726"/>
    <cellStyle name="40% - 强调文字颜色 2 8" xfId="1727"/>
    <cellStyle name="常规 4 2 6 5" xfId="1728"/>
    <cellStyle name="20% - 强调文字颜色 5 2 2 3" xfId="1729"/>
    <cellStyle name="20% - 强调文字颜色 5 2 2 3 2" xfId="1730"/>
    <cellStyle name="标题 1 3" xfId="1731"/>
    <cellStyle name="20% - 强调文字颜色 5 2 2 4" xfId="1732"/>
    <cellStyle name="20% - 强调文字颜色 5 2 2_2015财政决算公开" xfId="1733"/>
    <cellStyle name="20% - 强调文字颜色 5 2 3" xfId="1734"/>
    <cellStyle name="40% - 强调文字颜色 3 7" xfId="1735"/>
    <cellStyle name="20% - 强调文字颜色 5 2 3 2" xfId="1736"/>
    <cellStyle name="货币 5 3 2" xfId="1737"/>
    <cellStyle name="40% - 强调文字颜色 3 8" xfId="1738"/>
    <cellStyle name="20% - 强调文字颜色 5 2 3 3" xfId="1739"/>
    <cellStyle name="20% - 强调文字颜色 5 2 3_2015财政决算公开" xfId="1740"/>
    <cellStyle name="20% - 强调文字颜色 5 2 4" xfId="1741"/>
    <cellStyle name="40% - 强调文字颜色 4 7" xfId="1742"/>
    <cellStyle name="20% - 强调文字颜色 5 2 4 2" xfId="1743"/>
    <cellStyle name="20% - 强调文字颜色 5 2 5" xfId="1744"/>
    <cellStyle name="20% - 强调文字颜色 5 2_2015财政决算公开" xfId="1745"/>
    <cellStyle name="20% - 强调文字颜色 5 3" xfId="1746"/>
    <cellStyle name="货币 2 2 6 5" xfId="1747"/>
    <cellStyle name="20% - 强调文字颜色 5 3 2" xfId="1748"/>
    <cellStyle name="20% - 强调文字颜色 5 3 2 2" xfId="1749"/>
    <cellStyle name="20% - 强调文字颜色 5 3 2 2 2" xfId="1750"/>
    <cellStyle name="常规 3 7 3" xfId="1751"/>
    <cellStyle name="20% - 强调文字颜色 5 3 2 2 2 2" xfId="1752"/>
    <cellStyle name="20% - 强调文字颜色 5 3 2 2 3" xfId="1753"/>
    <cellStyle name="60% - 强调文字颜色 1 9" xfId="1754"/>
    <cellStyle name="20% - 强调文字颜色 5 3 2 2_2015财政决算公开" xfId="1755"/>
    <cellStyle name="20% - 强调文字颜色 5 3 2 3" xfId="1756"/>
    <cellStyle name="20% - 强调文字颜色 5 3 2 3 2" xfId="1757"/>
    <cellStyle name="20% - 强调文字颜色 5 3 2 4" xfId="1758"/>
    <cellStyle name="20% - 强调文字颜色 5 3 2_2015财政决算公开" xfId="1759"/>
    <cellStyle name="20% - 强调文字颜色 5 3 3" xfId="1760"/>
    <cellStyle name="20% - 强调文字颜色 5 3 3 2" xfId="1761"/>
    <cellStyle name="20% - 强调文字颜色 5 3 3 2 2" xfId="1762"/>
    <cellStyle name="20% - 强调文字颜色 5 3 3 3" xfId="1763"/>
    <cellStyle name="常规 3 4" xfId="1764"/>
    <cellStyle name="Percent_laroux" xfId="1765"/>
    <cellStyle name="20% - 强调文字颜色 5 3_2015财政决算公开" xfId="1766"/>
    <cellStyle name="20% - 强调文字颜色 5 4" xfId="1767"/>
    <cellStyle name="20% - 强调文字颜色 5 4 2" xfId="1768"/>
    <cellStyle name="20% - 强调文字颜色 5 4 2 2" xfId="1769"/>
    <cellStyle name="40% - 强调文字颜色 3 2 3 5" xfId="1770"/>
    <cellStyle name="20% - 强调文字颜色 5 4 2 2 2" xfId="1771"/>
    <cellStyle name="20% - 强调文字颜色 5 4 2 3" xfId="1772"/>
    <cellStyle name="20% - 强调文字颜色 5 4 2_2015财政决算公开" xfId="1773"/>
    <cellStyle name="20% - 强调文字颜色 5 4 3" xfId="1774"/>
    <cellStyle name="20% - 强调文字颜色 5 4 3 2" xfId="1775"/>
    <cellStyle name="常规 2 3 5 3 2" xfId="1776"/>
    <cellStyle name="20% - 强调文字颜色 5 5" xfId="1777"/>
    <cellStyle name="20% - 强调文字颜色 5 5 2" xfId="1778"/>
    <cellStyle name="20% - 强调文字颜色 5 5 2 2" xfId="1779"/>
    <cellStyle name="常规 2 2 2 7" xfId="1780"/>
    <cellStyle name="40% - 强调文字颜色 4 2 3 5" xfId="1781"/>
    <cellStyle name="20% - 强调文字颜色 5 5 2 2 2" xfId="1782"/>
    <cellStyle name="20% - 强调文字颜色 5 5 2 3" xfId="1783"/>
    <cellStyle name="20% - 强调文字颜色 5 5 2_2015财政决算公开" xfId="1784"/>
    <cellStyle name="20% - 强调文字颜色 5 5 3" xfId="1785"/>
    <cellStyle name="20% - 强调文字颜色 5 5 3 2" xfId="1786"/>
    <cellStyle name="20% - 强调文字颜色 5 5_2015财政决算公开" xfId="1787"/>
    <cellStyle name="20% - 强调文字颜色 6 2 2 2" xfId="1788"/>
    <cellStyle name="60% - 强调文字颜色 6 3 2 2 2 2" xfId="1789"/>
    <cellStyle name="20% - 强调文字颜色 5 6 2" xfId="1790"/>
    <cellStyle name="表标题 5" xfId="1791"/>
    <cellStyle name="20% - 强调文字颜色 5 6 2 2" xfId="1792"/>
    <cellStyle name="20% - 强调文字颜色 5 6_2015财政决算公开" xfId="1793"/>
    <cellStyle name="常规 69 2" xfId="1794"/>
    <cellStyle name="60% - 强调文字颜色 6 3 2 2 3" xfId="1795"/>
    <cellStyle name="20% - 强调文字颜色 5 7" xfId="1796"/>
    <cellStyle name="20% - 强调文字颜色 5 7 2" xfId="1797"/>
    <cellStyle name="20% - 强调文字颜色 6 2 2 2_2015财政决算公开" xfId="1798"/>
    <cellStyle name="20% - 强调文字颜色 5 8" xfId="1799"/>
    <cellStyle name="标题 5 3 4" xfId="1800"/>
    <cellStyle name="20% - 强调文字颜色 6" xfId="1801"/>
    <cellStyle name="常规 3 5 5" xfId="1802"/>
    <cellStyle name="20% - 强调文字颜色 6 2" xfId="1803"/>
    <cellStyle name="20% - 强调文字颜色 6 2 2" xfId="1804"/>
    <cellStyle name="20% - 强调文字颜色 6 2 2 2 2" xfId="1805"/>
    <cellStyle name="常规 2 2 9" xfId="1806"/>
    <cellStyle name="20% - 强调文字颜色 6 2 2 2 2 2" xfId="1807"/>
    <cellStyle name="百分比 4 5" xfId="1808"/>
    <cellStyle name="20% - 强调文字颜色 6 2 2 2 3" xfId="1809"/>
    <cellStyle name="20% - 强调文字颜色 6 2 2 3" xfId="1810"/>
    <cellStyle name="20% - 强调文字颜色 6 2 2 4" xfId="1811"/>
    <cellStyle name="20% - 强调文字颜色 6 2 3" xfId="1812"/>
    <cellStyle name="20% - 强调文字颜色 6 2 3 2" xfId="1813"/>
    <cellStyle name="20% - 强调文字颜色 6 2 3 2 2" xfId="1814"/>
    <cellStyle name="20% - 强调文字颜色 6 2 3 3" xfId="1815"/>
    <cellStyle name="20% - 强调文字颜色 6 2 4" xfId="1816"/>
    <cellStyle name="20% - 强调文字颜色 6 2 4 2" xfId="1817"/>
    <cellStyle name="20% - 强调文字颜色 6 2 5" xfId="1818"/>
    <cellStyle name="20% - 强调文字颜色 6 2_2015财政决算公开" xfId="1819"/>
    <cellStyle name="20% - 强调文字颜色 6 3" xfId="1820"/>
    <cellStyle name="常规 14 7" xfId="1821"/>
    <cellStyle name="20% - 强调文字颜色 6 3 2" xfId="1822"/>
    <cellStyle name="20% - 强调文字颜色 6 3 2 2" xfId="1823"/>
    <cellStyle name="20% - 强调文字颜色 6 3 2 2 2" xfId="1824"/>
    <cellStyle name="20% - 强调文字颜色 6 3 2 2 3" xfId="1825"/>
    <cellStyle name="20% - 强调文字颜色 6 3 2 2_2015财政决算公开" xfId="1826"/>
    <cellStyle name="20% - 强调文字颜色 6 3 2 3" xfId="1827"/>
    <cellStyle name="20% - 强调文字颜色 6 6_2015财政决算公开" xfId="1828"/>
    <cellStyle name="20% - 强调文字颜色 6 3 2 4" xfId="1829"/>
    <cellStyle name="20% - 强调文字颜色 6 3 2_2015财政决算公开" xfId="1830"/>
    <cellStyle name="20% - 强调文字颜色 6 3 3" xfId="1831"/>
    <cellStyle name="no dec" xfId="1832"/>
    <cellStyle name="20% - 强调文字颜色 6 3 3 2" xfId="1833"/>
    <cellStyle name="no dec 2" xfId="1834"/>
    <cellStyle name="20% - 强调文字颜色 6 3 3 2 2" xfId="1835"/>
    <cellStyle name="20% - 强调文字颜色 6 3 3 3" xfId="1836"/>
    <cellStyle name="汇总 2 3 2 2" xfId="1837"/>
    <cellStyle name="货币 2 2 2 3 2" xfId="1838"/>
    <cellStyle name="20% - 强调文字颜色 6 3 3_2015财政决算公开" xfId="1839"/>
    <cellStyle name="20% - 强调文字颜色 6 3_2015财政决算公开" xfId="1840"/>
    <cellStyle name="20% - 强调文字颜色 6 4" xfId="1841"/>
    <cellStyle name="20% - 强调文字颜色 6 4 2" xfId="1842"/>
    <cellStyle name="20% - 强调文字颜色 6 4 2 2" xfId="1843"/>
    <cellStyle name="20% - 强调文字颜色 6 4 2 2 2" xfId="1844"/>
    <cellStyle name="60% - 着色 4 2" xfId="1845"/>
    <cellStyle name="20% - 强调文字颜色 6 4 2 3" xfId="1846"/>
    <cellStyle name="20% - 强调文字颜色 6 4 2_2015财政决算公开" xfId="1847"/>
    <cellStyle name="20% - 强调文字颜色 6 4 3" xfId="1848"/>
    <cellStyle name="20% - 强调文字颜色 6 4 3 2" xfId="1849"/>
    <cellStyle name="20% - 强调文字颜色 6 4_2015财政决算公开" xfId="1850"/>
    <cellStyle name="20% - 强调文字颜色 6 5" xfId="1851"/>
    <cellStyle name="20% - 强调文字颜色 6 5 2" xfId="1852"/>
    <cellStyle name="20% - 强调文字颜色 6 5 2 2" xfId="1853"/>
    <cellStyle name="20% - 强调文字颜色 6 5 2 2 2" xfId="1854"/>
    <cellStyle name="20% - 强调文字颜色 6 5 2 3" xfId="1855"/>
    <cellStyle name="40% - 强调文字颜色 1 3 2 3" xfId="1856"/>
    <cellStyle name="20% - 强调文字颜色 6 5 2_2015财政决算公开" xfId="1857"/>
    <cellStyle name="20% - 强调文字颜色 6 5 3" xfId="1858"/>
    <cellStyle name="20% - 强调文字颜色 6 5 3 2" xfId="1859"/>
    <cellStyle name="20% - 强调文字颜色 6 6 2" xfId="1860"/>
    <cellStyle name="20% - 强调文字颜色 6 6 2 2" xfId="1861"/>
    <cellStyle name="20% - 强调文字颜色 6 7" xfId="1862"/>
    <cellStyle name="40% - 强调文字颜色 3 4 2 2" xfId="1863"/>
    <cellStyle name="20% - 强调文字颜色 6 7 2" xfId="1864"/>
    <cellStyle name="40% - 强调文字颜色 3 4 2 2 2" xfId="1865"/>
    <cellStyle name="20% - 强调文字颜色 6 8" xfId="1866"/>
    <cellStyle name="40% - 强调文字颜色 3 4 2 3" xfId="1867"/>
    <cellStyle name="计算 3" xfId="1868"/>
    <cellStyle name="20% - 着色 1" xfId="1869"/>
    <cellStyle name="计算 3 2" xfId="1870"/>
    <cellStyle name="标题 2 2_2015财政决算公开" xfId="1871"/>
    <cellStyle name="20% - 着色 1 2" xfId="1872"/>
    <cellStyle name="计算 4" xfId="1873"/>
    <cellStyle name="20% - 着色 2" xfId="1874"/>
    <cellStyle name="计算 4 2" xfId="1875"/>
    <cellStyle name="20% - 着色 2 2" xfId="1876"/>
    <cellStyle name="计算 5" xfId="1877"/>
    <cellStyle name="超级链接 4 2" xfId="1878"/>
    <cellStyle name="60% - 强调文字颜色 3 2 3 2 2" xfId="1879"/>
    <cellStyle name="20% - 着色 3" xfId="1880"/>
    <cellStyle name="计算 5 2" xfId="1881"/>
    <cellStyle name="60% - 强调文字颜色 3 2 3 2 2 2" xfId="1882"/>
    <cellStyle name="20% - 着色 3 2" xfId="1883"/>
    <cellStyle name="计算 6 2" xfId="1884"/>
    <cellStyle name="20% - 着色 4 2" xfId="1885"/>
    <cellStyle name="Currency1" xfId="1886"/>
    <cellStyle name="计算 7 2" xfId="1887"/>
    <cellStyle name="20% - 着色 5 2" xfId="1888"/>
    <cellStyle name="计算 8" xfId="1889"/>
    <cellStyle name="20% - 着色 6" xfId="1890"/>
    <cellStyle name="20% - 着色 6 2" xfId="1891"/>
    <cellStyle name="40% - 强调文字颜色 1" xfId="1892"/>
    <cellStyle name="40% - 强调文字颜色 1 2" xfId="1893"/>
    <cellStyle name="货币 3 6 3" xfId="1894"/>
    <cellStyle name="60% - 强调文字颜色 2 2 7" xfId="1895"/>
    <cellStyle name="40% - 强调文字颜色 1 2 2" xfId="1896"/>
    <cellStyle name="货币 3 6 3 2" xfId="1897"/>
    <cellStyle name="40% - 强调文字颜色 1 2 2 2" xfId="1898"/>
    <cellStyle name="汇总 2 4" xfId="1899"/>
    <cellStyle name="40% - 强调文字颜色 1 2 2 2 2" xfId="1900"/>
    <cellStyle name="链接单元格 2 2 3" xfId="1901"/>
    <cellStyle name="汇总 2 4 2" xfId="1902"/>
    <cellStyle name="货币 2 2 3 3" xfId="1903"/>
    <cellStyle name="40% - 强调文字颜色 1 2 2 2 2 2" xfId="1904"/>
    <cellStyle name="汇总 2 5" xfId="1905"/>
    <cellStyle name="40% - 强调文字颜色 1 2 2 2 3" xfId="1906"/>
    <cellStyle name="标题 4 2 3 4" xfId="1907"/>
    <cellStyle name="40% - 强调文字颜色 1 2 2 2_2015财政决算公开" xfId="1908"/>
    <cellStyle name="40% - 强调文字颜色 1 2 2 3" xfId="1909"/>
    <cellStyle name="汇总 3 4" xfId="1910"/>
    <cellStyle name="40% - 强调文字颜色 1 2 2 3 2" xfId="1911"/>
    <cellStyle name="40% - 强调文字颜色 1 2 2 4" xfId="1912"/>
    <cellStyle name="40% - 强调文字颜色 1 2 2_2015财政决算公开" xfId="1913"/>
    <cellStyle name="货币 3 6 4" xfId="1914"/>
    <cellStyle name="40% - 强调文字颜色 1 2 3" xfId="1915"/>
    <cellStyle name="货币 3 6 4 2" xfId="1916"/>
    <cellStyle name="40% - 强调文字颜色 1 2 3 2" xfId="1917"/>
    <cellStyle name="40% - 强调文字颜色 1 2 3 2 2" xfId="1918"/>
    <cellStyle name="货币 3 2 3 3" xfId="1919"/>
    <cellStyle name="40% - 强调文字颜色 1 2 3 2 2 2" xfId="1920"/>
    <cellStyle name="40% - 强调文字颜色 1 2 3 2 3" xfId="1921"/>
    <cellStyle name="40% - 强调文字颜色 1 2 3 2_2015财政决算公开" xfId="1922"/>
    <cellStyle name="40% - 强调文字颜色 1 2 3 3" xfId="1923"/>
    <cellStyle name="40% - 强调文字颜色 1 2 3 4" xfId="1924"/>
    <cellStyle name="40% - 强调文字颜色 1 2 3_2015财政决算公开" xfId="1925"/>
    <cellStyle name="货币 3 6 5" xfId="1926"/>
    <cellStyle name="40% - 强调文字颜色 1 2 4" xfId="1927"/>
    <cellStyle name="40% - 强调文字颜色 1 2 4 2" xfId="1928"/>
    <cellStyle name="40% - 强调文字颜色 1 2 4 2 2" xfId="1929"/>
    <cellStyle name="40% - 强调文字颜色 1 2 4 3" xfId="1930"/>
    <cellStyle name="标题 1 2" xfId="1931"/>
    <cellStyle name="40% - 强调文字颜色 1 2 4 4" xfId="1932"/>
    <cellStyle name="千位分隔 4 3 3" xfId="1933"/>
    <cellStyle name="40% - 强调文字颜色 1 2 4_2015财政决算公开" xfId="1934"/>
    <cellStyle name="40% - 强调文字颜色 1 2 5" xfId="1935"/>
    <cellStyle name="40% - 强调文字颜色 1 2 5 2" xfId="1936"/>
    <cellStyle name="40% - 强调文字颜色 1 2 7" xfId="1937"/>
    <cellStyle name="40% - 强调文字颜色 1 2_2015财政决算公开" xfId="1938"/>
    <cellStyle name="常规 9 2" xfId="1939"/>
    <cellStyle name="40% - 强调文字颜色 1 3" xfId="1940"/>
    <cellStyle name="常规 9 2 2" xfId="1941"/>
    <cellStyle name="40% - 强调文字颜色 1 3 2" xfId="1942"/>
    <cellStyle name="常规 9 2 2 2" xfId="1943"/>
    <cellStyle name="40% - 强调文字颜色 1 3 2 2" xfId="1944"/>
    <cellStyle name="40% - 强调文字颜色 1 3 2 2 2" xfId="1945"/>
    <cellStyle name="40% - 强调文字颜色 1 3 2 2 2 2" xfId="1946"/>
    <cellStyle name="40% - 强调文字颜色 1 3 2 2 3" xfId="1947"/>
    <cellStyle name="40% - 强调文字颜色 1 3 2 2_2015财政决算公开" xfId="1948"/>
    <cellStyle name="40% - 强调文字颜色 1 3 2 3 2" xfId="1949"/>
    <cellStyle name="40% - 强调文字颜色 1 3 2 4" xfId="1950"/>
    <cellStyle name="40% - 强调文字颜色 1 3 2_2015财政决算公开" xfId="1951"/>
    <cellStyle name="常规 9 2 3" xfId="1952"/>
    <cellStyle name="40% - 强调文字颜色 1 3 3" xfId="1953"/>
    <cellStyle name="40% - 强调文字颜色 1 3 3 2" xfId="1954"/>
    <cellStyle name="40% - 强调文字颜色 1 3 3 2 2" xfId="1955"/>
    <cellStyle name="40% - 强调文字颜色 1 3 3 3" xfId="1956"/>
    <cellStyle name="40% - 强调文字颜色 1 3 3_2015财政决算公开" xfId="1957"/>
    <cellStyle name="40% - 强调文字颜色 1 3 4" xfId="1958"/>
    <cellStyle name="40% - 强调文字颜色 1 3 4 2" xfId="1959"/>
    <cellStyle name="计算 9" xfId="1960"/>
    <cellStyle name="常规 10 2_2015财政决算公开" xfId="1961"/>
    <cellStyle name="40% - 强调文字颜色 1 3 5" xfId="1962"/>
    <cellStyle name="常规 2 4 2 5" xfId="1963"/>
    <cellStyle name="40% - 强调文字颜色 1 3_2015财政决算公开" xfId="1964"/>
    <cellStyle name="常规 9 3" xfId="1965"/>
    <cellStyle name="60% - 强调文字颜色 1 3 2 3 2" xfId="1966"/>
    <cellStyle name="40% - 强调文字颜色 1 4" xfId="1967"/>
    <cellStyle name="常规 9 3 2" xfId="1968"/>
    <cellStyle name="40% - 强调文字颜色 1 4 2" xfId="1969"/>
    <cellStyle name="40% - 强调文字颜色 1 4 2 2" xfId="1970"/>
    <cellStyle name="40% - 强调文字颜色 1 4 2 2 2" xfId="1971"/>
    <cellStyle name="40% - 强调文字颜色 1 4 2 3" xfId="1972"/>
    <cellStyle name="40% - 强调文字颜色 1 4 2_2015财政决算公开" xfId="1973"/>
    <cellStyle name="40% - 强调文字颜色 1 4 3" xfId="1974"/>
    <cellStyle name="40% - 强调文字颜色 1 4 3 2" xfId="1975"/>
    <cellStyle name="40% - 强调文字颜色 6 2 4_2015财政决算公开" xfId="1976"/>
    <cellStyle name="常规 9 4" xfId="1977"/>
    <cellStyle name="40% - 强调文字颜色 1 5" xfId="1978"/>
    <cellStyle name="常规 4 2 5 2" xfId="1979"/>
    <cellStyle name="40% - 强调文字颜色 1 5 2" xfId="1980"/>
    <cellStyle name="常规 4 2 5 2 2" xfId="1981"/>
    <cellStyle name="40% - 强调文字颜色 1 5 2 2" xfId="1982"/>
    <cellStyle name="40% - 强调文字颜色 1 5 2 2 2" xfId="1983"/>
    <cellStyle name="40% - 强调文字颜色 1 5 2 3" xfId="1984"/>
    <cellStyle name="常规 3 4 2" xfId="1985"/>
    <cellStyle name="40% - 强调文字颜色 1 5 2_2015财政决算公开" xfId="1986"/>
    <cellStyle name="40% - 强调文字颜色 1 5 3 2" xfId="1987"/>
    <cellStyle name="40% - 强调文字颜色 1 5 4" xfId="1988"/>
    <cellStyle name="解释性文本 5 3" xfId="1989"/>
    <cellStyle name="40% - 强调文字颜色 1 5_2015财政决算公开" xfId="1990"/>
    <cellStyle name="差 2 3" xfId="1991"/>
    <cellStyle name="常规 9 5" xfId="1992"/>
    <cellStyle name="40% - 强调文字颜色 1 6" xfId="1993"/>
    <cellStyle name="常规 4 2 5 3" xfId="1994"/>
    <cellStyle name="40% - 强调文字颜色 1 6 2" xfId="1995"/>
    <cellStyle name="常规 4 2 5 3 2" xfId="1996"/>
    <cellStyle name="40% - 强调文字颜色 1 6 2 2" xfId="1997"/>
    <cellStyle name="40% - 强调文字颜色 1 6 3" xfId="1998"/>
    <cellStyle name="40% - 强调文字颜色 1 7" xfId="1999"/>
    <cellStyle name="常规 4 2 5 4" xfId="2000"/>
    <cellStyle name="40% - 强调文字颜色 1 8" xfId="2001"/>
    <cellStyle name="40% - 强调文字颜色 1 9" xfId="2002"/>
    <cellStyle name="40% - 强调文字颜色 2" xfId="2003"/>
    <cellStyle name="40% - 强调文字颜色 2 2" xfId="2004"/>
    <cellStyle name="货币 4 6 3" xfId="2005"/>
    <cellStyle name="60% - 强调文字颜色 2 2 3 5" xfId="2006"/>
    <cellStyle name="60% - 强调文字颜色 3 2 7" xfId="2007"/>
    <cellStyle name="40% - 强调文字颜色 2 2 2" xfId="2008"/>
    <cellStyle name="货币 4 6 3 2" xfId="2009"/>
    <cellStyle name="常规 2 2 3 4 4" xfId="2010"/>
    <cellStyle name="常规 18_2015财政决算公开" xfId="2011"/>
    <cellStyle name="40% - 强调文字颜色 2 2 2 2" xfId="2012"/>
    <cellStyle name="常规 2 4 3" xfId="2013"/>
    <cellStyle name="常规 2 2 3 4 4 2" xfId="2014"/>
    <cellStyle name="40% - 强调文字颜色 2 2 2 2 2" xfId="2015"/>
    <cellStyle name="常规 2 4 3 2" xfId="2016"/>
    <cellStyle name="40% - 强调文字颜色 2 2 2 2 2 2" xfId="2017"/>
    <cellStyle name="常规 2 4 4" xfId="2018"/>
    <cellStyle name="40% - 强调文字颜色 2 2 2 2 3" xfId="2019"/>
    <cellStyle name="40% - 强调文字颜色 2 2 2 2_2015财政决算公开" xfId="2020"/>
    <cellStyle name="常规 2 2 3 4 5" xfId="2021"/>
    <cellStyle name="标题 1 4 2 2" xfId="2022"/>
    <cellStyle name="40% - 强调文字颜色 2 2 2 3" xfId="2023"/>
    <cellStyle name="常规 2 5 3" xfId="2024"/>
    <cellStyle name="40% - 强调文字颜色 2 2 2 3 2" xfId="2025"/>
    <cellStyle name="计算 4 3 2" xfId="2026"/>
    <cellStyle name="40% - 强调文字颜色 2 2 2 4" xfId="2027"/>
    <cellStyle name="货币 4 6 4" xfId="2028"/>
    <cellStyle name="40% - 强调文字颜色 2 2 3" xfId="2029"/>
    <cellStyle name="货币 4 6 4 2" xfId="2030"/>
    <cellStyle name="40% - 强调文字颜色 2 2 3 2" xfId="2031"/>
    <cellStyle name="常规 3 4 3" xfId="2032"/>
    <cellStyle name="40% - 强调文字颜色 2 2 3 2 2" xfId="2033"/>
    <cellStyle name="40% - 强调文字颜色 2 2 3 3" xfId="2034"/>
    <cellStyle name="常规 2 5 5" xfId="2035"/>
    <cellStyle name="标题 5 2 4 2" xfId="2036"/>
    <cellStyle name="40% - 强调文字颜色 2 2 3_2015财政决算公开" xfId="2037"/>
    <cellStyle name="货币 4 6 5" xfId="2038"/>
    <cellStyle name="40% - 强调文字颜色 2 2 4" xfId="2039"/>
    <cellStyle name="40% - 强调文字颜色 2 2 4 2" xfId="2040"/>
    <cellStyle name="40% - 强调文字颜色 2 2 5" xfId="2041"/>
    <cellStyle name="40% - 强调文字颜色 2 3" xfId="2042"/>
    <cellStyle name="40% - 强调文字颜色 2 3 2" xfId="2043"/>
    <cellStyle name="40% - 强调文字颜色 2 3 2 2" xfId="2044"/>
    <cellStyle name="40% - 强调文字颜色 2 3 2 2 2" xfId="2045"/>
    <cellStyle name="60% - 强调文字颜色 2 3 3 3" xfId="2046"/>
    <cellStyle name="60% - 强调文字颜色 4 2 5" xfId="2047"/>
    <cellStyle name="40% - 强调文字颜色 6 7" xfId="2048"/>
    <cellStyle name="40% - 强调文字颜色 2 3 2 2 2 2" xfId="2049"/>
    <cellStyle name="汇总 4" xfId="2050"/>
    <cellStyle name="常规 2 2 7 3" xfId="2051"/>
    <cellStyle name="百分比 4 3 3" xfId="2052"/>
    <cellStyle name="40% - 强调文字颜色 2 3 2 2_2015财政决算公开" xfId="2053"/>
    <cellStyle name="40% - 强调文字颜色 2 3 2 3" xfId="2054"/>
    <cellStyle name="解释性文本 2" xfId="2055"/>
    <cellStyle name="标题 1 5 2 2" xfId="2056"/>
    <cellStyle name="40% - 强调文字颜色 2 3 2 3 2" xfId="2057"/>
    <cellStyle name="解释性文本 2 2" xfId="2058"/>
    <cellStyle name="40% - 强调文字颜色 2 3 2 4" xfId="2059"/>
    <cellStyle name="解释性文本 3" xfId="2060"/>
    <cellStyle name="计算 5 3 2" xfId="2061"/>
    <cellStyle name="检查单元格 3 4" xfId="2062"/>
    <cellStyle name="40% - 强调文字颜色 2 3 2_2015财政决算公开" xfId="2063"/>
    <cellStyle name="40% - 强调文字颜色 2 3 3" xfId="2064"/>
    <cellStyle name="40% - 强调文字颜色 2 3 3 2" xfId="2065"/>
    <cellStyle name="40% - 强调文字颜色 2 3 3 2 2" xfId="2066"/>
    <cellStyle name="40% - 强调文字颜色 2 3 3 3" xfId="2067"/>
    <cellStyle name="40% - 强调文字颜色 2 3 3_2015财政决算公开" xfId="2068"/>
    <cellStyle name="计算 2 2 2 3" xfId="2069"/>
    <cellStyle name="40% - 强调文字颜色 2 3 4" xfId="2070"/>
    <cellStyle name="40% - 强调文字颜色 2 3_2015财政决算公开" xfId="2071"/>
    <cellStyle name="40% - 强调文字颜色 2 3 4 2" xfId="2072"/>
    <cellStyle name="40% - 强调文字颜色 2 3 5" xfId="2073"/>
    <cellStyle name="40% - 强调文字颜色 2 4" xfId="2074"/>
    <cellStyle name="40% - 强调文字颜色 2 4 2" xfId="2075"/>
    <cellStyle name="40% - 强调文字颜色 2 4 2 2" xfId="2076"/>
    <cellStyle name="40% - 强调文字颜色 3 3 2 2_2015财政决算公开" xfId="2077"/>
    <cellStyle name="40% - 强调文字颜色 2 4 2 2 2" xfId="2078"/>
    <cellStyle name="40% - 强调文字颜色 2 4 2 3" xfId="2079"/>
    <cellStyle name="40% - 强调文字颜色 2 4 2_2015财政决算公开" xfId="2080"/>
    <cellStyle name="40% - 强调文字颜色 2 4 3" xfId="2081"/>
    <cellStyle name="40% - 强调文字颜色 2 4 3 2" xfId="2082"/>
    <cellStyle name="40% - 强调文字颜色 2 4 4" xfId="2083"/>
    <cellStyle name="40% - 强调文字颜色 2 4_2015财政决算公开" xfId="2084"/>
    <cellStyle name="40% - 强调文字颜色 2 5" xfId="2085"/>
    <cellStyle name="常规 4 2 6 2" xfId="2086"/>
    <cellStyle name="40% - 强调文字颜色 2 5 2" xfId="2087"/>
    <cellStyle name="常规 4 2 6 2 2" xfId="2088"/>
    <cellStyle name="40% - 强调文字颜色 2 5 2 2 2" xfId="2089"/>
    <cellStyle name="常规 2 4 10" xfId="2090"/>
    <cellStyle name="40% - 强调文字颜色 2 5 2 3" xfId="2091"/>
    <cellStyle name="40% - 强调文字颜色 2 5 3" xfId="2092"/>
    <cellStyle name="40% - 强调文字颜色 2 5 3 2" xfId="2093"/>
    <cellStyle name="40% - 强调文字颜色 2 5 4" xfId="2094"/>
    <cellStyle name="货币 4" xfId="2095"/>
    <cellStyle name="40% - 强调文字颜色 2 5_2015财政决算公开" xfId="2096"/>
    <cellStyle name="40% - 强调文字颜色 2 6" xfId="2097"/>
    <cellStyle name="常规 4 2 6 3" xfId="2098"/>
    <cellStyle name="40% - 强调文字颜色 2 6 2" xfId="2099"/>
    <cellStyle name="常规 4 2 6 3 2" xfId="2100"/>
    <cellStyle name="40% - 强调文字颜色 2 6 2 2" xfId="2101"/>
    <cellStyle name="千分位_97-917" xfId="2102"/>
    <cellStyle name="40% - 强调文字颜色 2 6 3" xfId="2103"/>
    <cellStyle name="40% - 强调文字颜色 2 6_2015财政决算公开" xfId="2104"/>
    <cellStyle name="常规 26 2" xfId="2105"/>
    <cellStyle name="常规 31 2" xfId="2106"/>
    <cellStyle name="40% - 强调文字颜色 3 3 3 2" xfId="2107"/>
    <cellStyle name="40% - 强调文字颜色 3" xfId="2108"/>
    <cellStyle name="常规 26 2 2" xfId="2109"/>
    <cellStyle name="40% - 强调文字颜色 3 3 3 2 2" xfId="2110"/>
    <cellStyle name="40% - 强调文字颜色 3 2" xfId="2111"/>
    <cellStyle name="60% - 强调文字颜色 4 2 7" xfId="2112"/>
    <cellStyle name="40% - 强调文字颜色 6 9" xfId="2113"/>
    <cellStyle name="40% - 强调文字颜色 3 2 2" xfId="2114"/>
    <cellStyle name="40% - 强调文字颜色 3 2 2 2" xfId="2115"/>
    <cellStyle name="常规 77" xfId="2116"/>
    <cellStyle name="40% - 强调文字颜色 3 4 4" xfId="2117"/>
    <cellStyle name="40% - 强调文字颜色 3 2 2 2 2" xfId="2118"/>
    <cellStyle name="40% - 强调文字颜色 3 2 2 2 2 2" xfId="2119"/>
    <cellStyle name="常规 78" xfId="2120"/>
    <cellStyle name="40% - 强调文字颜色 3 2 2 2 3" xfId="2121"/>
    <cellStyle name="40% - 强调文字颜色 3 2 2 2_2015财政决算公开" xfId="2122"/>
    <cellStyle name="常规 29 3" xfId="2123"/>
    <cellStyle name="标题 2 4 2 2" xfId="2124"/>
    <cellStyle name="40% - 强调文字颜色 3 2 2 3" xfId="2125"/>
    <cellStyle name="40% - 强调文字颜色 3 5 4" xfId="2126"/>
    <cellStyle name="40% - 强调文字颜色 3 2 2 3 2" xfId="2127"/>
    <cellStyle name="40% - 强调文字颜色 3 2 2 4" xfId="2128"/>
    <cellStyle name="货币 2 3 2 3 2" xfId="2129"/>
    <cellStyle name="40% - 强调文字颜色 3 2 2_2015财政决算公开" xfId="2130"/>
    <cellStyle name="40% - 强调文字颜色 3 2 3" xfId="2131"/>
    <cellStyle name="货币 2 2 10" xfId="2132"/>
    <cellStyle name="40% - 强调文字颜色 3 2 3 2" xfId="2133"/>
    <cellStyle name="40% - 强调文字颜色 4 4 4" xfId="2134"/>
    <cellStyle name="40% - 强调文字颜色 3 2 3 2 2" xfId="2135"/>
    <cellStyle name="常规 2 4 3 4" xfId="2136"/>
    <cellStyle name="40% - 强调文字颜色 3 2 3 2 2 2" xfId="2137"/>
    <cellStyle name="40% - 强调文字颜色 3 2 3 2 3" xfId="2138"/>
    <cellStyle name="40% - 强调文字颜色 3 2 3 2_2015财政决算公开" xfId="2139"/>
    <cellStyle name="百分比 6 2 2 2 2" xfId="2140"/>
    <cellStyle name="40% - 强调文字颜色 3 2 3 3" xfId="2141"/>
    <cellStyle name="常规 2 2 2_2015财政决算公开" xfId="2142"/>
    <cellStyle name="40% - 强调文字颜色 4 5 4" xfId="2143"/>
    <cellStyle name="40% - 强调文字颜色 3 2 3 3 2" xfId="2144"/>
    <cellStyle name="40% - 强调文字颜色 3 2 3 4" xfId="2145"/>
    <cellStyle name="40% - 强调文字颜色 3 2 3_2015财政决算公开" xfId="2146"/>
    <cellStyle name="40% - 强调文字颜色 3 2 4" xfId="2147"/>
    <cellStyle name="40% - 强调文字颜色 3 2 4 2" xfId="2148"/>
    <cellStyle name="40% - 强调文字颜色 5 4 4" xfId="2149"/>
    <cellStyle name="40% - 强调文字颜色 3 2 4 2 2" xfId="2150"/>
    <cellStyle name="40% - 强调文字颜色 3 2 4 3" xfId="2151"/>
    <cellStyle name="常规 2 2 2 2 2 2" xfId="2152"/>
    <cellStyle name="40% - 强调文字颜色 3 2 4 4" xfId="2153"/>
    <cellStyle name="货币 3 2 4 3 2" xfId="2154"/>
    <cellStyle name="40% - 强调文字颜色 3 2 4_2015财政决算公开" xfId="2155"/>
    <cellStyle name="40% - 强调文字颜色 3 2 5" xfId="2156"/>
    <cellStyle name="货币 2 2 7" xfId="2157"/>
    <cellStyle name="40% - 强调文字颜色 3 2 5 2" xfId="2158"/>
    <cellStyle name="40% - 强调文字颜色 3 2 6" xfId="2159"/>
    <cellStyle name="40% - 强调文字颜色 3 2_2015财政决算公开" xfId="2160"/>
    <cellStyle name="40% - 强调文字颜色 3 3" xfId="2161"/>
    <cellStyle name="常规 25" xfId="2162"/>
    <cellStyle name="常规 30" xfId="2163"/>
    <cellStyle name="40% - 强调文字颜色 3 3 2" xfId="2164"/>
    <cellStyle name="常规 25 2" xfId="2165"/>
    <cellStyle name="常规 30 2" xfId="2166"/>
    <cellStyle name="40% - 强调文字颜色 3 3 2 2" xfId="2167"/>
    <cellStyle name="常规 25 2 2" xfId="2168"/>
    <cellStyle name="40% - 强调文字颜色 3 3 2 2 2" xfId="2169"/>
    <cellStyle name="40% - 强调文字颜色 5 5 2_2015财政决算公开" xfId="2170"/>
    <cellStyle name="40% - 强调文字颜色 3 3 2 2 2 2" xfId="2171"/>
    <cellStyle name="40% - 强调文字颜色 3 3 2 2 3" xfId="2172"/>
    <cellStyle name="常规 25 3" xfId="2173"/>
    <cellStyle name="常规 30 3" xfId="2174"/>
    <cellStyle name="标题 2 5 2 2" xfId="2175"/>
    <cellStyle name="40% - 强调文字颜色 3 3 2 3" xfId="2176"/>
    <cellStyle name="40% - 强调文字颜色 3 3 2 3 2" xfId="2177"/>
    <cellStyle name="40% - 强调文字颜色 3 3 2 4" xfId="2178"/>
    <cellStyle name="常规 26" xfId="2179"/>
    <cellStyle name="常规 31" xfId="2180"/>
    <cellStyle name="40% - 强调文字颜色 3 3 3" xfId="2181"/>
    <cellStyle name="常规 26 3" xfId="2182"/>
    <cellStyle name="40% - 强调文字颜色 4" xfId="2183"/>
    <cellStyle name="40% - 强调文字颜色 3 3 3 3" xfId="2184"/>
    <cellStyle name="解释性文本 3 4" xfId="2185"/>
    <cellStyle name="40% - 强调文字颜色 3 3 3_2015财政决算公开" xfId="2186"/>
    <cellStyle name="常规 27" xfId="2187"/>
    <cellStyle name="常规 32" xfId="2188"/>
    <cellStyle name="40% - 强调文字颜色 3 3 4" xfId="2189"/>
    <cellStyle name="常规 27 2" xfId="2190"/>
    <cellStyle name="常规 32 2" xfId="2191"/>
    <cellStyle name="40% - 强调文字颜色 3 3 4 2" xfId="2192"/>
    <cellStyle name="常规 28" xfId="2193"/>
    <cellStyle name="常规 33" xfId="2194"/>
    <cellStyle name="40% - 强调文字颜色 3 3 5" xfId="2195"/>
    <cellStyle name="40% - 强调文字颜色 3 3_2015财政决算公开" xfId="2196"/>
    <cellStyle name="40% - 强调文字颜色 3 4" xfId="2197"/>
    <cellStyle name="常规 75" xfId="2198"/>
    <cellStyle name="40% - 强调文字颜色 3 4 2" xfId="2199"/>
    <cellStyle name="40% - 强调文字颜色 3 4 2_2015财政决算公开" xfId="2200"/>
    <cellStyle name="常规 76" xfId="2201"/>
    <cellStyle name="40% - 强调文字颜色 3 4 3" xfId="2202"/>
    <cellStyle name="40% - 强调文字颜色 3 4 3 2" xfId="2203"/>
    <cellStyle name="40% - 强调文字颜色 3 4_2015财政决算公开" xfId="2204"/>
    <cellStyle name="40% - 强调文字颜色 3 5" xfId="2205"/>
    <cellStyle name="常规 4 2 7 2" xfId="2206"/>
    <cellStyle name="40% - 强调文字颜色 3 5 2" xfId="2207"/>
    <cellStyle name="40% - 强调文字颜色 3 5 2 2" xfId="2208"/>
    <cellStyle name="40% - 强调文字颜色 3 5 2 2 2" xfId="2209"/>
    <cellStyle name="检查单元格 5 2" xfId="2210"/>
    <cellStyle name="40% - 强调文字颜色 3 5 2 3" xfId="2211"/>
    <cellStyle name="40% - 强调文字颜色 3 5 2_2015财政决算公开" xfId="2212"/>
    <cellStyle name="40% - 强调文字颜色 3 5 3" xfId="2213"/>
    <cellStyle name="常规 8_报 预算   行政政法处(1)" xfId="2214"/>
    <cellStyle name="40% - 强调文字颜色 3 5 3 2" xfId="2215"/>
    <cellStyle name="常规 3 6" xfId="2216"/>
    <cellStyle name="Comma [0]" xfId="2217"/>
    <cellStyle name="40% - 强调文字颜色 3 5_2015财政决算公开" xfId="2218"/>
    <cellStyle name="40% - 强调文字颜色 3 6" xfId="2219"/>
    <cellStyle name="40% - 强调文字颜色 3 6 2" xfId="2220"/>
    <cellStyle name="40% - 强调文字颜色 3 6 2 2" xfId="2221"/>
    <cellStyle name="40% - 强调文字颜色 3 9" xfId="2222"/>
    <cellStyle name="40% - 强调文字颜色 4 2" xfId="2223"/>
    <cellStyle name="60% - 强调文字颜色 5 2 7" xfId="2224"/>
    <cellStyle name="40% - 强调文字颜色 4 2 2" xfId="2225"/>
    <cellStyle name="40% - 强调文字颜色 4 2 2 2" xfId="2226"/>
    <cellStyle name="好_出版署2010年度中央部门决算草案" xfId="2227"/>
    <cellStyle name="40% - 强调文字颜色 5 5_2015财政决算公开" xfId="2228"/>
    <cellStyle name="40% - 强调文字颜色 4 2 2 2 2" xfId="2229"/>
    <cellStyle name="常规 10" xfId="2230"/>
    <cellStyle name="40% - 强调文字颜色 4 2 2 2 2 2" xfId="2231"/>
    <cellStyle name="后继超级链接" xfId="2232"/>
    <cellStyle name="40% - 强调文字颜色 4 2 2 2 3" xfId="2233"/>
    <cellStyle name="标题 3 4 2 2" xfId="2234"/>
    <cellStyle name="40% - 强调文字颜色 4 2 2 3" xfId="2235"/>
    <cellStyle name="40% - 强调文字颜色 4 2 2 3 2" xfId="2236"/>
    <cellStyle name="40% - 强调文字颜色 4 2 2 4" xfId="2237"/>
    <cellStyle name="40% - 强调文字颜色 4 2 2_2015财政决算公开" xfId="2238"/>
    <cellStyle name="40% - 强调文字颜色 4 2 3" xfId="2239"/>
    <cellStyle name="常规 2 2 2 4" xfId="2240"/>
    <cellStyle name="40% - 强调文字颜色 4 2 3 2" xfId="2241"/>
    <cellStyle name="常规 2 2 2 4 2" xfId="2242"/>
    <cellStyle name="40% - 强调文字颜色 4 2 3 2 2" xfId="2243"/>
    <cellStyle name="常规 2 2 2 4 2 2" xfId="2244"/>
    <cellStyle name="40% - 强调文字颜色 4 2 3 2 2 2" xfId="2245"/>
    <cellStyle name="常规 2 2 2 4 3" xfId="2246"/>
    <cellStyle name="40% - 强调文字颜色 6 6_2015财政决算公开" xfId="2247"/>
    <cellStyle name="40% - 强调文字颜色 4 2 3 2 3" xfId="2248"/>
    <cellStyle name="强调文字颜色 1 3 3" xfId="2249"/>
    <cellStyle name="常规 2 2 2 4_2015财政决算公开" xfId="2250"/>
    <cellStyle name="40% - 强调文字颜色 4 2 3 2_2015财政决算公开" xfId="2251"/>
    <cellStyle name="常规 2 2 2 5" xfId="2252"/>
    <cellStyle name="40% - 强调文字颜色 4 2 3 3" xfId="2253"/>
    <cellStyle name="常规 2 2 2 5 2" xfId="2254"/>
    <cellStyle name="40% - 强调文字颜色 4 2 3 3 2" xfId="2255"/>
    <cellStyle name="常规 2 2 2 6" xfId="2256"/>
    <cellStyle name="40% - 强调文字颜色 4 2 3 4" xfId="2257"/>
    <cellStyle name="40% - 强调文字颜色 4 2 3_2015财政决算公开" xfId="2258"/>
    <cellStyle name="40% - 强调文字颜色 4 2 4" xfId="2259"/>
    <cellStyle name="常规 2 2 3 4" xfId="2260"/>
    <cellStyle name="40% - 强调文字颜色 4 2 4 2" xfId="2261"/>
    <cellStyle name="常规 2 2 3 4 2" xfId="2262"/>
    <cellStyle name="40% - 强调文字颜色 4 2 4 2 2" xfId="2263"/>
    <cellStyle name="常规 2 2 3 5" xfId="2264"/>
    <cellStyle name="40% - 强调文字颜色 4 2 4 3" xfId="2265"/>
    <cellStyle name="常规 2 2 3 6" xfId="2266"/>
    <cellStyle name="常规 2 2 3 2 2 2" xfId="2267"/>
    <cellStyle name="40% - 强调文字颜色 4 2 4 4" xfId="2268"/>
    <cellStyle name="40% - 强调文字颜色 4 2 5" xfId="2269"/>
    <cellStyle name="常规 2 2 4 4" xfId="2270"/>
    <cellStyle name="40% - 强调文字颜色 4 2 5 2" xfId="2271"/>
    <cellStyle name="60% - 强调文字颜色 1 2 2 3 2" xfId="2272"/>
    <cellStyle name="40% - 强调文字颜色 4 2 6" xfId="2273"/>
    <cellStyle name="40% - 强调文字颜色 4 2_2015财政决算公开" xfId="2274"/>
    <cellStyle name="40% - 强调文字颜色 4 3" xfId="2275"/>
    <cellStyle name="40% - 强调文字颜色 4 3 2" xfId="2276"/>
    <cellStyle name="40% - 强调文字颜色 4 3 2 2" xfId="2277"/>
    <cellStyle name="40% - 强调文字颜色 4 3 2 2 2" xfId="2278"/>
    <cellStyle name="40% - 强调文字颜色 4 3 2 2 2 2" xfId="2279"/>
    <cellStyle name="40% - 强调文字颜色 4 3 2 2 3" xfId="2280"/>
    <cellStyle name="40% - 强调文字颜色 4 3 2 2_2015财政决算公开" xfId="2281"/>
    <cellStyle name="标题 3 5 2 2" xfId="2282"/>
    <cellStyle name="40% - 强调文字颜色 4 3 2 3" xfId="2283"/>
    <cellStyle name="40% - 强调文字颜色 4 3 2 3 2" xfId="2284"/>
    <cellStyle name="货币 2 3" xfId="2285"/>
    <cellStyle name="40% - 强调文字颜色 4 3 2 4" xfId="2286"/>
    <cellStyle name="40% - 强调文字颜色 4 3 2_2015财政决算公开" xfId="2287"/>
    <cellStyle name="40% - 强调文字颜色 4 3 3" xfId="2288"/>
    <cellStyle name="常规 2 3 2 4" xfId="2289"/>
    <cellStyle name="40% - 强调文字颜色 4 3 3 2" xfId="2290"/>
    <cellStyle name="常规 2 3 2 4 2" xfId="2291"/>
    <cellStyle name="40% - 强调文字颜色 4 3 3 2 2" xfId="2292"/>
    <cellStyle name="常规 2 3 2 5" xfId="2293"/>
    <cellStyle name="40% - 强调文字颜色 4 3 3 3" xfId="2294"/>
    <cellStyle name="货币 4 2 2 3" xfId="2295"/>
    <cellStyle name="40% - 强调文字颜色 4 3 3_2015财政决算公开" xfId="2296"/>
    <cellStyle name="40% - 强调文字颜色 4 3 4" xfId="2297"/>
    <cellStyle name="常规 2 3 3 4" xfId="2298"/>
    <cellStyle name="40% - 强调文字颜色 4 3 4 2" xfId="2299"/>
    <cellStyle name="40% - 强调文字颜色 4 3 5" xfId="2300"/>
    <cellStyle name="40% - 强调文字颜色 4 3_2015财政决算公开" xfId="2301"/>
    <cellStyle name="60% - 强调文字颜色 2 5 2 2" xfId="2302"/>
    <cellStyle name="40% - 强调文字颜色 4 4" xfId="2303"/>
    <cellStyle name="40% - 强调文字颜色 4 4 2" xfId="2304"/>
    <cellStyle name="40% - 强调文字颜色 4 4 2 2" xfId="2305"/>
    <cellStyle name="40% - 强调文字颜色 4 4 2 3" xfId="2306"/>
    <cellStyle name="40% - 强调文字颜色 4 4 2_2015财政决算公开" xfId="2307"/>
    <cellStyle name="40% - 强调文字颜色 4 4 3" xfId="2308"/>
    <cellStyle name="常规 2 4 2 4" xfId="2309"/>
    <cellStyle name="40% - 强调文字颜色 4 4 3 2" xfId="2310"/>
    <cellStyle name="HEADING1" xfId="2311"/>
    <cellStyle name="40% - 强调文字颜色 4 4_2015财政决算公开" xfId="2312"/>
    <cellStyle name="40% - 强调文字颜色 4 5" xfId="2313"/>
    <cellStyle name="常规 4 2 8 2" xfId="2314"/>
    <cellStyle name="40% - 强调文字颜色 4 5 2" xfId="2315"/>
    <cellStyle name="40% - 强调文字颜色 4 5 2 2" xfId="2316"/>
    <cellStyle name="货币 4 2 8" xfId="2317"/>
    <cellStyle name="40% - 强调文字颜色 4 5 2 2 2" xfId="2318"/>
    <cellStyle name="常规 12 2 2_2015财政决算公开" xfId="2319"/>
    <cellStyle name="40% - 强调文字颜色 4 5 2 3" xfId="2320"/>
    <cellStyle name="40% - 强调文字颜色 4 5_2015财政决算公开" xfId="2321"/>
    <cellStyle name="常规 2 4 2 3 3" xfId="2322"/>
    <cellStyle name="40% - 强调文字颜色 4 6" xfId="2323"/>
    <cellStyle name="40% - 强调文字颜色 4 6 2" xfId="2324"/>
    <cellStyle name="常规 2 3" xfId="2325"/>
    <cellStyle name="40% - 强调文字颜色 4 6 2 2" xfId="2326"/>
    <cellStyle name="40% - 强调文字颜色 4 6_2015财政决算公开" xfId="2327"/>
    <cellStyle name="40% - 强调文字颜色 4 7 2" xfId="2328"/>
    <cellStyle name="40% - 强调文字颜色 4 8" xfId="2329"/>
    <cellStyle name="40% - 强调文字颜色 4 9" xfId="2330"/>
    <cellStyle name="40% - 强调文字颜色 5" xfId="2331"/>
    <cellStyle name="好 2 3" xfId="2332"/>
    <cellStyle name="40% - 强调文字颜色 5 2" xfId="2333"/>
    <cellStyle name="好 2 3 2" xfId="2334"/>
    <cellStyle name="60% - 强调文字颜色 6 2 7" xfId="2335"/>
    <cellStyle name="40% - 强调文字颜色 5 2 2" xfId="2336"/>
    <cellStyle name="好 2 3 2 2" xfId="2337"/>
    <cellStyle name="40% - 强调文字颜色 5 2 2 2" xfId="2338"/>
    <cellStyle name="链接单元格 3 2" xfId="2339"/>
    <cellStyle name="货币 2 3 3" xfId="2340"/>
    <cellStyle name="40% - 强调文字颜色 5 2 2 2_2015财政决算公开" xfId="2341"/>
    <cellStyle name="40% - 强调文字颜色 5 2 2 4" xfId="2342"/>
    <cellStyle name="常规 2 2 2 2 2 4" xfId="2343"/>
    <cellStyle name="百分比 2 2 4 2" xfId="2344"/>
    <cellStyle name="40% - 强调文字颜色 5 2 2_2015财政决算公开" xfId="2345"/>
    <cellStyle name="好 2 3 3" xfId="2346"/>
    <cellStyle name="40% - 强调文字颜色 5 2 3" xfId="2347"/>
    <cellStyle name="常规 3 2 2 4" xfId="2348"/>
    <cellStyle name="40% - 强调文字颜色 5 2 3 2" xfId="2349"/>
    <cellStyle name="常规 3 2 2 4 2" xfId="2350"/>
    <cellStyle name="好 4" xfId="2351"/>
    <cellStyle name="40% - 强调文字颜色 5 2 3 2 2" xfId="2352"/>
    <cellStyle name="40% - 强调文字颜色 5 2 4" xfId="2353"/>
    <cellStyle name="常规 3 2 3 4" xfId="2354"/>
    <cellStyle name="40% - 强调文字颜色 5 2 4 2" xfId="2355"/>
    <cellStyle name="40% - 强调文字颜色 5 2 5" xfId="2356"/>
    <cellStyle name="货币 2 3 2 5" xfId="2357"/>
    <cellStyle name="常规 3 5 2 2" xfId="2358"/>
    <cellStyle name="40% - 强调文字颜色 5 2_2015财政决算公开" xfId="2359"/>
    <cellStyle name="常规_附件：2017年度预决算公开模板（定稿)" xfId="2360"/>
    <cellStyle name="40% - 强调文字颜色 5 3 2 2" xfId="2361"/>
    <cellStyle name="40% - 强调文字颜色 5 3 2 2_2015财政决算公开" xfId="2362"/>
    <cellStyle name="40% - 强调文字颜色 5 3 2 4" xfId="2363"/>
    <cellStyle name="40% - 强调文字颜色 5 3 3" xfId="2364"/>
    <cellStyle name="40% - 强调文字颜色 5 3 3 2" xfId="2365"/>
    <cellStyle name="40% - 强调文字颜色 5 3 3 2 2" xfId="2366"/>
    <cellStyle name="40% - 强调文字颜色 5 3 3_2015财政决算公开" xfId="2367"/>
    <cellStyle name="40% - 强调文字颜色 5 3 4" xfId="2368"/>
    <cellStyle name="40% - 强调文字颜色 5 3 4 2" xfId="2369"/>
    <cellStyle name="40% - 强调文字颜色 5 3 5" xfId="2370"/>
    <cellStyle name="常规 18 2 2" xfId="2371"/>
    <cellStyle name="常规 23 2 2" xfId="2372"/>
    <cellStyle name="40% - 强调文字颜色 5 3_2015财政决算公开" xfId="2373"/>
    <cellStyle name="好 2 5" xfId="2374"/>
    <cellStyle name="40% - 强调文字颜色 5 4" xfId="2375"/>
    <cellStyle name="40% - 强调文字颜色 5 4 2" xfId="2376"/>
    <cellStyle name="40% - 强调文字颜色 5 4 2 2" xfId="2377"/>
    <cellStyle name="40% - 强调文字颜色 5 4 2 2 2" xfId="2378"/>
    <cellStyle name="链接单元格 5" xfId="2379"/>
    <cellStyle name="40% - 强调文字颜色 5 4 2_2015财政决算公开" xfId="2380"/>
    <cellStyle name="40% - 强调文字颜色 5 4 3" xfId="2381"/>
    <cellStyle name="货币 2 2 2 7" xfId="2382"/>
    <cellStyle name="40% - 强调文字颜色 5 4 3 2" xfId="2383"/>
    <cellStyle name="40% - 强调文字颜色 5 4_2015财政决算公开" xfId="2384"/>
    <cellStyle name="40% - 强调文字颜色 5 5" xfId="2385"/>
    <cellStyle name="常规 4 2 9 2" xfId="2386"/>
    <cellStyle name="40% - 强调文字颜色 5 5 2" xfId="2387"/>
    <cellStyle name="40% - 强调文字颜色 5 5 2 2" xfId="2388"/>
    <cellStyle name="40% - 强调文字颜色 5 5 2 2 2" xfId="2389"/>
    <cellStyle name="40% - 强调文字颜色 5 5 2 3" xfId="2390"/>
    <cellStyle name="40% - 强调文字颜色 5 5 3" xfId="2391"/>
    <cellStyle name="40% - 强调文字颜色 5 5 3 2" xfId="2392"/>
    <cellStyle name="40% - 强调文字颜色 5 5 4" xfId="2393"/>
    <cellStyle name="60% - 强调文字颜色 2 3 2 2" xfId="2394"/>
    <cellStyle name="40% - 强调文字颜色 5 6" xfId="2395"/>
    <cellStyle name="60% - 强调文字颜色 2 3 2 2 2" xfId="2396"/>
    <cellStyle name="40% - 强调文字颜色 5 6 2" xfId="2397"/>
    <cellStyle name="60% - 强调文字颜色 2 3 2 2 2 2" xfId="2398"/>
    <cellStyle name="40% - 强调文字颜色 5 6 2 2" xfId="2399"/>
    <cellStyle name="40% - 强调文字颜色 5 6_2015财政决算公开" xfId="2400"/>
    <cellStyle name="60% - 强调文字颜色 2 3 2 3" xfId="2401"/>
    <cellStyle name="40% - 强调文字颜色 5 7" xfId="2402"/>
    <cellStyle name="常规 2 3 2 2 4" xfId="2403"/>
    <cellStyle name="60% - 强调文字颜色 2 3 2 3 2" xfId="2404"/>
    <cellStyle name="40% - 强调文字颜色 5 7 2" xfId="2405"/>
    <cellStyle name="60% - 强调文字颜色 2 3 2 4" xfId="2406"/>
    <cellStyle name="40% - 强调文字颜色 5 8" xfId="2407"/>
    <cellStyle name="40% - 强调文字颜色 6" xfId="2408"/>
    <cellStyle name="好 3 3" xfId="2409"/>
    <cellStyle name="40% - 强调文字颜色 6 2" xfId="2410"/>
    <cellStyle name="好 3 3 2" xfId="2411"/>
    <cellStyle name="40% - 强调文字颜色 6 2 2" xfId="2412"/>
    <cellStyle name="好 3 3 2 2" xfId="2413"/>
    <cellStyle name="常规 5 6" xfId="2414"/>
    <cellStyle name="40% - 强调文字颜色 6 2 2 2" xfId="2415"/>
    <cellStyle name="常规 4 3 4" xfId="2416"/>
    <cellStyle name="常规 5 6 2" xfId="2417"/>
    <cellStyle name="40% - 强调文字颜色 6 2 2 2 2" xfId="2418"/>
    <cellStyle name="常规 4 3 4 2" xfId="2419"/>
    <cellStyle name="计算 2 2 3" xfId="2420"/>
    <cellStyle name="常规 5 6 2 2" xfId="2421"/>
    <cellStyle name="40% - 强调文字颜色 6 2 2 2 2 2" xfId="2422"/>
    <cellStyle name="常规 5 6 3" xfId="2423"/>
    <cellStyle name="40% - 强调文字颜色 6 2 2 2 3" xfId="2424"/>
    <cellStyle name="强调文字颜色 5 5 2" xfId="2425"/>
    <cellStyle name="40% - 强调文字颜色 6 2 2 2_2015财政决算公开" xfId="2426"/>
    <cellStyle name="常规 5 7" xfId="2427"/>
    <cellStyle name="40% - 强调文字颜色 6 2 2 3" xfId="2428"/>
    <cellStyle name="常规 4 3 5" xfId="2429"/>
    <cellStyle name="标题 5 4 2 2" xfId="2430"/>
    <cellStyle name="常规 5 7 2" xfId="2431"/>
    <cellStyle name="40% - 强调文字颜色 6 2 2 3 2" xfId="2432"/>
    <cellStyle name="千位分隔 4 2 3 2" xfId="2433"/>
    <cellStyle name="常规 5 8" xfId="2434"/>
    <cellStyle name="40% - 强调文字颜色 6 2 2 4" xfId="2435"/>
    <cellStyle name="常规 4 3 6" xfId="2436"/>
    <cellStyle name="40% - 强调文字颜色 6 2 2_2015财政决算公开" xfId="2437"/>
    <cellStyle name="好 3 3 3" xfId="2438"/>
    <cellStyle name="40% - 强调文字颜色 6 2 3" xfId="2439"/>
    <cellStyle name="常规 6 6" xfId="2440"/>
    <cellStyle name="常规 4 2 2 4" xfId="2441"/>
    <cellStyle name="40% - 强调文字颜色 6 2 3 2" xfId="2442"/>
    <cellStyle name="货币 3 2 4 5" xfId="2443"/>
    <cellStyle name="常规 4 2 2 4 2" xfId="2444"/>
    <cellStyle name="40% - 强调文字颜色 6 2 3 2 2" xfId="2445"/>
    <cellStyle name="常规 4 2 2 4 2 2" xfId="2446"/>
    <cellStyle name="40% - 强调文字颜色 6 2 3 2 2 2" xfId="2447"/>
    <cellStyle name="常规 4 2 2 4 3" xfId="2448"/>
    <cellStyle name="40% - 强调文字颜色 6 2 3 2 3" xfId="2449"/>
    <cellStyle name="货币 3 2 5" xfId="2450"/>
    <cellStyle name="40% - 强调文字颜色 6 2 3 2_2015财政决算公开" xfId="2451"/>
    <cellStyle name="常规 4 2 2 5" xfId="2452"/>
    <cellStyle name="40% - 强调文字颜色 6 2 3 3" xfId="2453"/>
    <cellStyle name="常规 4 2 2 5 2" xfId="2454"/>
    <cellStyle name="40% - 强调文字颜色 6 2 3 3 2" xfId="2455"/>
    <cellStyle name="常规 4 2 2 6" xfId="2456"/>
    <cellStyle name="40% - 强调文字颜色 6 2 3 4" xfId="2457"/>
    <cellStyle name="常规 4 2 2 7" xfId="2458"/>
    <cellStyle name="40% - 强调文字颜色 6 2 3 5" xfId="2459"/>
    <cellStyle name="40% - 强调文字颜色 6 2 3_2015财政决算公开" xfId="2460"/>
    <cellStyle name="货币 2 2 5 2" xfId="2461"/>
    <cellStyle name="40% - 强调文字颜色 6 2 4" xfId="2462"/>
    <cellStyle name="常规 4 2 3 4" xfId="2463"/>
    <cellStyle name="货币 2 2 5 2 2" xfId="2464"/>
    <cellStyle name="常规 7 6" xfId="2465"/>
    <cellStyle name="40% - 强调文字颜色 6 2 4 2" xfId="2466"/>
    <cellStyle name="常规 4 2 3 5" xfId="2467"/>
    <cellStyle name="40% - 强调文字颜色 6 2 4 3" xfId="2468"/>
    <cellStyle name="常规 4 2 3 6" xfId="2469"/>
    <cellStyle name="40% - 强调文字颜色 6 2 4 4" xfId="2470"/>
    <cellStyle name="常规 4 2 4 4" xfId="2471"/>
    <cellStyle name="货币 2 2 5 3 2" xfId="2472"/>
    <cellStyle name="常规 8 6" xfId="2473"/>
    <cellStyle name="40% - 强调文字颜色 6 2 5 2" xfId="2474"/>
    <cellStyle name="货币 2 2 5 4" xfId="2475"/>
    <cellStyle name="常规 10 2 2 2 2" xfId="2476"/>
    <cellStyle name="40% - 强调文字颜色 6 2 6" xfId="2477"/>
    <cellStyle name="40% - 强调文字颜色 6 2_2015财政决算公开" xfId="2478"/>
    <cellStyle name="好 3 4 2" xfId="2479"/>
    <cellStyle name="40% - 强调文字颜色 6 3 2" xfId="2480"/>
    <cellStyle name="40% - 强调文字颜色 6 3 2 2" xfId="2481"/>
    <cellStyle name="常规 5 3 4" xfId="2482"/>
    <cellStyle name="40% - 强调文字颜色 6 3 2 2 2" xfId="2483"/>
    <cellStyle name="常规 5 3 4 2" xfId="2484"/>
    <cellStyle name="40% - 强调文字颜色 6 3 2 2 3" xfId="2485"/>
    <cellStyle name="警告文本 3 4" xfId="2486"/>
    <cellStyle name="40% - 强调文字颜色 6 3 2 2_2015财政决算公开" xfId="2487"/>
    <cellStyle name="40% - 强调文字颜色 6 3 2 3" xfId="2488"/>
    <cellStyle name="常规 5 3 5" xfId="2489"/>
    <cellStyle name="40% - 强调文字颜色 6 3 2 3 2" xfId="2490"/>
    <cellStyle name="60% - 强调文字颜色 6 7 2" xfId="2491"/>
    <cellStyle name="40% - 强调文字颜色 6 3 2_2015财政决算公开" xfId="2492"/>
    <cellStyle name="40% - 强调文字颜色 6 3 3" xfId="2493"/>
    <cellStyle name="40% - 强调文字颜色 6 3 3 2" xfId="2494"/>
    <cellStyle name="常规 5 4 4" xfId="2495"/>
    <cellStyle name="货币 4 2 4 5" xfId="2496"/>
    <cellStyle name="40% - 强调文字颜色 6 3 3 2 2" xfId="2497"/>
    <cellStyle name="常规 5 4 4 2" xfId="2498"/>
    <cellStyle name="40% - 强调文字颜色 6 3 3 3" xfId="2499"/>
    <cellStyle name="常规 5 4 5" xfId="2500"/>
    <cellStyle name="货币 2 2 6 2" xfId="2501"/>
    <cellStyle name="40% - 强调文字颜色 6 3 4" xfId="2502"/>
    <cellStyle name="货币 2 2 6 2 2" xfId="2503"/>
    <cellStyle name="40% - 强调文字颜色 6 3 4 2" xfId="2504"/>
    <cellStyle name="常规 5 5 4" xfId="2505"/>
    <cellStyle name="货币 2 2 6 3" xfId="2506"/>
    <cellStyle name="40% - 强调文字颜色 6 3 5" xfId="2507"/>
    <cellStyle name="Currency_1995" xfId="2508"/>
    <cellStyle name="40% - 强调文字颜色 6 3_2015财政决算公开" xfId="2509"/>
    <cellStyle name="60% - 强调文字颜色 4 2 2 2" xfId="2510"/>
    <cellStyle name="40% - 强调文字颜色 6 4 2" xfId="2511"/>
    <cellStyle name="40% - 强调文字颜色 6 4 2 2" xfId="2512"/>
    <cellStyle name="常规 6 3 4" xfId="2513"/>
    <cellStyle name="60% - 强调文字颜色 4 2 2 2 2" xfId="2514"/>
    <cellStyle name="60% - 强调文字颜色 4 2 2 2 2 2" xfId="2515"/>
    <cellStyle name="40% - 强调文字颜色 6 4 2 2 2" xfId="2516"/>
    <cellStyle name="60% - 强调文字颜色 4 2 2 2 3" xfId="2517"/>
    <cellStyle name="40% - 强调文字颜色 6 4 2 3" xfId="2518"/>
    <cellStyle name="强调文字颜色 5 7" xfId="2519"/>
    <cellStyle name="常规 4_征收计划表8" xfId="2520"/>
    <cellStyle name="40% - 强调文字颜色 6 4 2_2015财政决算公开" xfId="2521"/>
    <cellStyle name="60% - 强调文字颜色 4 2 2 3" xfId="2522"/>
    <cellStyle name="40% - 强调文字颜色 6 4 3" xfId="2523"/>
    <cellStyle name="常规 4 2 2 2 4" xfId="2524"/>
    <cellStyle name="60% - 强调文字颜色 4 2 2 3 2" xfId="2525"/>
    <cellStyle name="40% - 强调文字颜色 6 4 3 2" xfId="2526"/>
    <cellStyle name="货币 2 2 7 2" xfId="2527"/>
    <cellStyle name="60% - 强调文字颜色 4 2 2 4" xfId="2528"/>
    <cellStyle name="40% - 强调文字颜色 6 4 4" xfId="2529"/>
    <cellStyle name="40% - 强调文字颜色 6 4_2015财政决算公开" xfId="2530"/>
    <cellStyle name="60% - 强调文字颜色 4 2 3" xfId="2531"/>
    <cellStyle name="40% - 强调文字颜色 6 5" xfId="2532"/>
    <cellStyle name="60% - 强调文字颜色 4 2 3 2" xfId="2533"/>
    <cellStyle name="40% - 强调文字颜色 6 5 2" xfId="2534"/>
    <cellStyle name="40% - 强调文字颜色 6 5 2 2" xfId="2535"/>
    <cellStyle name="常规 7 3 4" xfId="2536"/>
    <cellStyle name="60% - 强调文字颜色 4 2 3 2 2" xfId="2537"/>
    <cellStyle name="60% - 强调文字颜色 4 2 3 2 2 2" xfId="2538"/>
    <cellStyle name="40% - 强调文字颜色 6 5 2 2 2" xfId="2539"/>
    <cellStyle name="60% - 强调文字颜色 4 2 3 2 3" xfId="2540"/>
    <cellStyle name="40% - 强调文字颜色 6 5 2 3" xfId="2541"/>
    <cellStyle name="40% - 强调文字颜色 6 5 2_2015财政决算公开" xfId="2542"/>
    <cellStyle name="60% - 强调文字颜色 4 2 3 3" xfId="2543"/>
    <cellStyle name="40% - 强调文字颜色 6 5 3" xfId="2544"/>
    <cellStyle name="货币 2 2 8 2" xfId="2545"/>
    <cellStyle name="60% - 强调文字颜色 4 2 3 4" xfId="2546"/>
    <cellStyle name="40% - 强调文字颜色 6 5 4" xfId="2547"/>
    <cellStyle name="60% - 强调文字颜色 2 3 3 2" xfId="2548"/>
    <cellStyle name="60% - 强调文字颜色 4 2 4" xfId="2549"/>
    <cellStyle name="40% - 强调文字颜色 6 6" xfId="2550"/>
    <cellStyle name="60% - 强调文字颜色 2 3 3 2 2" xfId="2551"/>
    <cellStyle name="60% - 强调文字颜色 4 2 4 2" xfId="2552"/>
    <cellStyle name="40% - 强调文字颜色 6 6 2" xfId="2553"/>
    <cellStyle name="40% - 强调文字颜色 6 6 2 2" xfId="2554"/>
    <cellStyle name="常规 8 3 4" xfId="2555"/>
    <cellStyle name="60% - 强调文字颜色 4 2 4 2 2" xfId="2556"/>
    <cellStyle name="60% - 强调文字颜色 4 2 5 2" xfId="2557"/>
    <cellStyle name="40% - 强调文字颜色 6 7 2" xfId="2558"/>
    <cellStyle name="60% - 强调文字颜色 4 2 6" xfId="2559"/>
    <cellStyle name="40% - 强调文字颜色 6 8" xfId="2560"/>
    <cellStyle name="货币 5" xfId="2561"/>
    <cellStyle name="40% - 着色 1" xfId="2562"/>
    <cellStyle name="40% - 着色 2" xfId="2563"/>
    <cellStyle name="40% - 着色 2 2" xfId="2564"/>
    <cellStyle name="40% - 着色 3" xfId="2565"/>
    <cellStyle name="40% - 着色 3 2" xfId="2566"/>
    <cellStyle name="40% - 着色 4 2" xfId="2567"/>
    <cellStyle name="60% - 强调文字颜色 6 6 2 2" xfId="2568"/>
    <cellStyle name="40% - 着色 5" xfId="2569"/>
    <cellStyle name="40% - 着色 6" xfId="2570"/>
    <cellStyle name="常规 2 2 2 2 4_2015财政决算公开" xfId="2571"/>
    <cellStyle name="常规 6 3 3" xfId="2572"/>
    <cellStyle name="40% - 着色 6 2" xfId="2573"/>
    <cellStyle name="60% - 强调文字颜色 1 2" xfId="2574"/>
    <cellStyle name="60% - 强调文字颜色 1 2 2" xfId="2575"/>
    <cellStyle name="60% - 强调文字颜色 1 2 2 2 2" xfId="2576"/>
    <cellStyle name="60% - 强调文字颜色 5 6" xfId="2577"/>
    <cellStyle name="60% - 强调文字颜色 1 2 2 2 2 2" xfId="2578"/>
    <cellStyle name="常规 3 2 4 2" xfId="2579"/>
    <cellStyle name="60% - 强调文字颜色 1 2 2 2 3" xfId="2580"/>
    <cellStyle name="60% - 强调文字颜色 1 2 2 3" xfId="2581"/>
    <cellStyle name="60% - 强调文字颜色 1 2 2 4" xfId="2582"/>
    <cellStyle name="60% - 强调文字颜色 1 2 3 2" xfId="2583"/>
    <cellStyle name="60% - 强调文字颜色 1 2 3 2 2" xfId="2584"/>
    <cellStyle name="好 3 2 2 2 2" xfId="2585"/>
    <cellStyle name="60% - 强调文字颜色 1 2 3 2 3" xfId="2586"/>
    <cellStyle name="60% - 强调文字颜色 1 2 3 3" xfId="2587"/>
    <cellStyle name="60% - 强调文字颜色 1 2 3 3 2" xfId="2588"/>
    <cellStyle name="60% - 强调文字颜色 1 2 3 4" xfId="2589"/>
    <cellStyle name="标题 5 2_2015财政决算公开" xfId="2590"/>
    <cellStyle name="60% - 强调文字颜色 1 2 3 5" xfId="2591"/>
    <cellStyle name="60% - 强调文字颜色 1 2 4" xfId="2592"/>
    <cellStyle name="60% - 强调文字颜色 1 2 4 2" xfId="2593"/>
    <cellStyle name="货币 2 2 4 4" xfId="2594"/>
    <cellStyle name="60% - 强调文字颜色 1 2 4 2 2" xfId="2595"/>
    <cellStyle name="常规 10 2 2 2" xfId="2596"/>
    <cellStyle name="60% - 强调文字颜色 1 2 4 3" xfId="2597"/>
    <cellStyle name="Calc Currency (0) 2" xfId="2598"/>
    <cellStyle name="60% - 强调文字颜色 1 2 5" xfId="2599"/>
    <cellStyle name="60% - 强调文字颜色 1 2 5 2" xfId="2600"/>
    <cellStyle name="货币 2 6 2" xfId="2601"/>
    <cellStyle name="标题 2 2 3 2 2" xfId="2602"/>
    <cellStyle name="60% - 强调文字颜色 1 2 6" xfId="2603"/>
    <cellStyle name="链接单元格 6 2" xfId="2604"/>
    <cellStyle name="货币 2 6 3" xfId="2605"/>
    <cellStyle name="60% - 强调文字颜色 1 2 7" xfId="2606"/>
    <cellStyle name="60% - 强调文字颜色 1 2_2015财政决算公开" xfId="2607"/>
    <cellStyle name="60% - 强调文字颜色 1 3" xfId="2608"/>
    <cellStyle name="60% - 强调文字颜色 1 3 2" xfId="2609"/>
    <cellStyle name="常规 8 3" xfId="2610"/>
    <cellStyle name="60% - 强调文字颜色 1 3 2 2 2" xfId="2611"/>
    <cellStyle name="常规 8 4" xfId="2612"/>
    <cellStyle name="常规 4 6 2" xfId="2613"/>
    <cellStyle name="常规 4 2 4 2" xfId="2614"/>
    <cellStyle name="60% - 强调文字颜色 1 3 2 2 3" xfId="2615"/>
    <cellStyle name="60% - 强调文字颜色 1 3 2 4" xfId="2616"/>
    <cellStyle name="60% - 强调文字颜色 1 3 3" xfId="2617"/>
    <cellStyle name="60% - 强调文字颜色 1 3 3 2" xfId="2618"/>
    <cellStyle name="常规 2_2012-2013年“三公”经费预决算情况汇总表样" xfId="2619"/>
    <cellStyle name="60% - 强调文字颜色 1 3 3 2 2" xfId="2620"/>
    <cellStyle name="60% - 强调文字颜色 1 3 3 3" xfId="2621"/>
    <cellStyle name="60% - 强调文字颜色 1 3 4" xfId="2622"/>
    <cellStyle name="60% - 强调文字颜色 1 3 4 2" xfId="2623"/>
    <cellStyle name="常规 2 4 2 4 2" xfId="2624"/>
    <cellStyle name="60% - 强调文字颜色 1 4" xfId="2625"/>
    <cellStyle name="常规 2 4 2 4 2 2" xfId="2626"/>
    <cellStyle name="60% - 强调文字颜色 1 4 2" xfId="2627"/>
    <cellStyle name="60% - 强调文字颜色 1 4 2 2 2" xfId="2628"/>
    <cellStyle name="货币 2 10 2" xfId="2629"/>
    <cellStyle name="60% - 强调文字颜色 1 4 3" xfId="2630"/>
    <cellStyle name="60% - 强调文字颜色 1 4 3 2" xfId="2631"/>
    <cellStyle name="60% - 强调文字颜色 1 4 4" xfId="2632"/>
    <cellStyle name="常规 2 4 2 4 3" xfId="2633"/>
    <cellStyle name="60% - 强调文字颜色 1 5" xfId="2634"/>
    <cellStyle name="常规 2 4 2 4 3 2" xfId="2635"/>
    <cellStyle name="60% - 强调文字颜色 1 5 2" xfId="2636"/>
    <cellStyle name="60% - 强调文字颜色 1 5 2 3" xfId="2637"/>
    <cellStyle name="60% - 强调文字颜色 1 5 3" xfId="2638"/>
    <cellStyle name="60% - 强调文字颜色 1 5 3 2" xfId="2639"/>
    <cellStyle name="货币 3 4 2 2" xfId="2640"/>
    <cellStyle name="60% - 强调文字颜色 1 5 4" xfId="2641"/>
    <cellStyle name="常规 2 4 2 4 4" xfId="2642"/>
    <cellStyle name="60% - 强调文字颜色 1 6" xfId="2643"/>
    <cellStyle name="常规 2 4 2 4 4 2" xfId="2644"/>
    <cellStyle name="60% - 强调文字颜色 1 6 2" xfId="2645"/>
    <cellStyle name="60% - 强调文字颜色 1 6 3" xfId="2646"/>
    <cellStyle name="常规 2 4 2 4 5" xfId="2647"/>
    <cellStyle name="标题 3 3 2 2" xfId="2648"/>
    <cellStyle name="60% - 强调文字颜色 1 7" xfId="2649"/>
    <cellStyle name="标题 3 3 2 2 2" xfId="2650"/>
    <cellStyle name="60% - 强调文字颜色 1 7 2" xfId="2651"/>
    <cellStyle name="标题 3 3 2 3" xfId="2652"/>
    <cellStyle name="60% - 强调文字颜色 1 8" xfId="2653"/>
    <cellStyle name="60% - 强调文字颜色 2" xfId="2654"/>
    <cellStyle name="60% - 强调文字颜色 2 2" xfId="2655"/>
    <cellStyle name="60% - 强调文字颜色 2 2 2" xfId="2656"/>
    <cellStyle name="差 7" xfId="2657"/>
    <cellStyle name="60% - 强调文字颜色 2 2 2 2" xfId="2658"/>
    <cellStyle name="差 7 2" xfId="2659"/>
    <cellStyle name="60% - 强调文字颜色 2 2 2 2 2" xfId="2660"/>
    <cellStyle name="60% - 强调文字颜色 2 2 2 2 2 2" xfId="2661"/>
    <cellStyle name="差 8" xfId="2662"/>
    <cellStyle name="60% - 强调文字颜色 2 2 2 3" xfId="2663"/>
    <cellStyle name="常规 2 2 2 2 4" xfId="2664"/>
    <cellStyle name="60% - 强调文字颜色 2 2 2 3 2" xfId="2665"/>
    <cellStyle name="货币 4 5 2" xfId="2666"/>
    <cellStyle name="60% - 强调文字颜色 2 2 2 4" xfId="2667"/>
    <cellStyle name="60% - 强调文字颜色 2 2 3 2" xfId="2668"/>
    <cellStyle name="60% - 强调文字颜色 3 2 4" xfId="2669"/>
    <cellStyle name="60% - 强调文字颜色 2 2 3 2 2" xfId="2670"/>
    <cellStyle name="60% - 强调文字颜色 3 2 4 2" xfId="2671"/>
    <cellStyle name="60% - 强调文字颜色 5 8" xfId="2672"/>
    <cellStyle name="60% - 强调文字颜色 2 2 3 2 2 2" xfId="2673"/>
    <cellStyle name="60% - 强调文字颜色 3 2 4 2 2" xfId="2674"/>
    <cellStyle name="60% - 强调文字颜色 2 2 3 3" xfId="2675"/>
    <cellStyle name="60% - 强调文字颜色 3 2 5" xfId="2676"/>
    <cellStyle name="comma zerodec 2" xfId="2677"/>
    <cellStyle name="常规 2 2 3 2 4" xfId="2678"/>
    <cellStyle name="60% - 强调文字颜色 2 2 3 3 2" xfId="2679"/>
    <cellStyle name="60% - 强调文字颜色 3 2 5 2" xfId="2680"/>
    <cellStyle name="货币 4 6 2" xfId="2681"/>
    <cellStyle name="60% - 强调文字颜色 2 2 3 4" xfId="2682"/>
    <cellStyle name="60% - 强调文字颜色 3 2 6" xfId="2683"/>
    <cellStyle name="60% - 强调文字颜色 2 2 4" xfId="2684"/>
    <cellStyle name="60% - 强调文字颜色 2 2 4 2" xfId="2685"/>
    <cellStyle name="60% - 强调文字颜色 3 3 4" xfId="2686"/>
    <cellStyle name="60% - 强调文字颜色 2 2 4 2 2" xfId="2687"/>
    <cellStyle name="60% - 强调文字颜色 3 3 4 2" xfId="2688"/>
    <cellStyle name="60% - 强调文字颜色 2 2 5" xfId="2689"/>
    <cellStyle name="60% - 强调文字颜色 2 2 5 2" xfId="2690"/>
    <cellStyle name="60% - 强调文字颜色 3 4 4" xfId="2691"/>
    <cellStyle name="货币 3 6 2" xfId="2692"/>
    <cellStyle name="60% - 强调文字颜色 2 2 6" xfId="2693"/>
    <cellStyle name="货币 2 2 2 4 5" xfId="2694"/>
    <cellStyle name="60% - 强调文字颜色 2 2_2015财政决算公开" xfId="2695"/>
    <cellStyle name="60% - 强调文字颜色 2 3" xfId="2696"/>
    <cellStyle name="60% - 强调文字颜色 2 3 2" xfId="2697"/>
    <cellStyle name="60% - 强调文字颜色 2 3 4" xfId="2698"/>
    <cellStyle name="检查单元格 2 2 3" xfId="2699"/>
    <cellStyle name="常规 17" xfId="2700"/>
    <cellStyle name="常规 22" xfId="2701"/>
    <cellStyle name="60% - 强调文字颜色 2 3 4 2" xfId="2702"/>
    <cellStyle name="60% - 强调文字颜色 4 3 4" xfId="2703"/>
    <cellStyle name="常规 2 4 2 5 2" xfId="2704"/>
    <cellStyle name="60% - 强调文字颜色 2 4" xfId="2705"/>
    <cellStyle name="60% - 强调文字颜色 2 4 2" xfId="2706"/>
    <cellStyle name="60% - 强调文字颜色 2 4 2 2" xfId="2707"/>
    <cellStyle name="60% - 强调文字颜色 2 4 2 2 2" xfId="2708"/>
    <cellStyle name="60% - 强调文字颜色 2 4 2 3" xfId="2709"/>
    <cellStyle name="60% - 强调文字颜色 2 4 3 2" xfId="2710"/>
    <cellStyle name="60% - 强调文字颜色 5 2 4" xfId="2711"/>
    <cellStyle name="60% - 强调文字颜色 2 4 4" xfId="2712"/>
    <cellStyle name="60% - 强调文字颜色 2 5" xfId="2713"/>
    <cellStyle name="60% - 强调文字颜色 2 5 2" xfId="2714"/>
    <cellStyle name="检查单元格 5 4" xfId="2715"/>
    <cellStyle name="60% - 强调文字颜色 2 5 2 2 2" xfId="2716"/>
    <cellStyle name="60% - 强调文字颜色 2 5 2 3" xfId="2717"/>
    <cellStyle name="60% - 强调文字颜色 2 5 3" xfId="2718"/>
    <cellStyle name="货币 3 5 2 2" xfId="2719"/>
    <cellStyle name="60% - 强调文字颜色 2 5 4" xfId="2720"/>
    <cellStyle name="60% - 强调文字颜色 2 6" xfId="2721"/>
    <cellStyle name="60% - 强调文字颜色 2 6 2" xfId="2722"/>
    <cellStyle name="60% - 强调文字颜色 2 6 2 2" xfId="2723"/>
    <cellStyle name="60% - 强调文字颜色 2 6 3" xfId="2724"/>
    <cellStyle name="标题 3 3 3 2" xfId="2725"/>
    <cellStyle name="60% - 强调文字颜色 2 7" xfId="2726"/>
    <cellStyle name="60% - 强调文字颜色 2 8" xfId="2727"/>
    <cellStyle name="60% - 强调文字颜色 2 9" xfId="2728"/>
    <cellStyle name="60% - 强调文字颜色 3" xfId="2729"/>
    <cellStyle name="60% - 强调文字颜色 3 2" xfId="2730"/>
    <cellStyle name="60% - 强调文字颜色 3 2 2" xfId="2731"/>
    <cellStyle name="60% - 强调文字颜色 3 2 2 2" xfId="2732"/>
    <cellStyle name="60% - 强调文字颜色 3 2 2 2 2" xfId="2733"/>
    <cellStyle name="60% - 强调文字颜色 3 2 2 2 2 2" xfId="2734"/>
    <cellStyle name="60% - 强调文字颜色 3 2 2 3" xfId="2735"/>
    <cellStyle name="60% - 强调文字颜色 3 2 2 3 2" xfId="2736"/>
    <cellStyle name="60% - 强调文字颜色 3 2 2 4" xfId="2737"/>
    <cellStyle name="60% - 强调文字颜色 3 2 3" xfId="2738"/>
    <cellStyle name="超级链接 4" xfId="2739"/>
    <cellStyle name="60% - 强调文字颜色 3 2 3 2" xfId="2740"/>
    <cellStyle name="超级链接 5" xfId="2741"/>
    <cellStyle name="60% - 强调文字颜色 3 2 3 3" xfId="2742"/>
    <cellStyle name="常规 13_2015财政决算公开" xfId="2743"/>
    <cellStyle name="60% - 强调文字颜色 3 2 3 3 2" xfId="2744"/>
    <cellStyle name="60% - 强调文字颜色 3 2 3 4" xfId="2745"/>
    <cellStyle name="60% - 强调文字颜色 3 2 3 5" xfId="2746"/>
    <cellStyle name="60% - 强调文字颜色 3 2_2015财政决算公开" xfId="2747"/>
    <cellStyle name="60% - 强调文字颜色 3 3 2 2" xfId="2748"/>
    <cellStyle name="60% - 强调文字颜色 3 3 2 2 2" xfId="2749"/>
    <cellStyle name="60% - 强调文字颜色 3 3 2 2 2 2" xfId="2750"/>
    <cellStyle name="常规 2 5" xfId="2751"/>
    <cellStyle name="60% - 强调文字颜色 3 3 2 3" xfId="2752"/>
    <cellStyle name="60% - 强调文字颜色 3 3 2 3 2" xfId="2753"/>
    <cellStyle name="60% - 强调文字颜色 3 3 2 4" xfId="2754"/>
    <cellStyle name="60% - 强调文字颜色 3 3 3" xfId="2755"/>
    <cellStyle name="60% - 强调文字颜色 3 3 3 2" xfId="2756"/>
    <cellStyle name="60% - 强调文字颜色 3 3 3 3" xfId="2757"/>
    <cellStyle name="60% - 强调文字颜色 3 4 2" xfId="2758"/>
    <cellStyle name="60% - 强调文字颜色 3 4 2 2" xfId="2759"/>
    <cellStyle name="60% - 强调文字颜色 3 4 2 2 2" xfId="2760"/>
    <cellStyle name="货币 2 2 2 4 4" xfId="2761"/>
    <cellStyle name="链接单元格 2" xfId="2762"/>
    <cellStyle name="60% - 强调文字颜色 3 4 2 3" xfId="2763"/>
    <cellStyle name="60% - 强调文字颜色 3 4 3" xfId="2764"/>
    <cellStyle name="60% - 强调文字颜色 3 4 3 2" xfId="2765"/>
    <cellStyle name="标题 1 2 3 2 2" xfId="2766"/>
    <cellStyle name="60% - 强调文字颜色 3 5" xfId="2767"/>
    <cellStyle name="60% - 强调文字颜色 3 5 2" xfId="2768"/>
    <cellStyle name="60% - 强调文字颜色 3 5 2 2" xfId="2769"/>
    <cellStyle name="超级链接" xfId="2770"/>
    <cellStyle name="60% - 强调文字颜色 3 5 2 2 2" xfId="2771"/>
    <cellStyle name="常规 2 3 10" xfId="2772"/>
    <cellStyle name="60% - 强调文字颜色 3 5 2 3" xfId="2773"/>
    <cellStyle name="60% - 强调文字颜色 3 5 3" xfId="2774"/>
    <cellStyle name="60% - 强调文字颜色 3 5 3 2" xfId="2775"/>
    <cellStyle name="货币 3 6 2 2" xfId="2776"/>
    <cellStyle name="60% - 强调文字颜色 3 5 4" xfId="2777"/>
    <cellStyle name="60% - 强调文字颜色 3 6" xfId="2778"/>
    <cellStyle name="60% - 强调文字颜色 3 6 2" xfId="2779"/>
    <cellStyle name="60% - 强调文字颜色 3 6 2 2" xfId="2780"/>
    <cellStyle name="60% - 强调文字颜色 3 6 3" xfId="2781"/>
    <cellStyle name="60% - 强调文字颜色 3 7" xfId="2782"/>
    <cellStyle name="60% - 强调文字颜色 3 7 2" xfId="2783"/>
    <cellStyle name="60% - 强调文字颜色 3 8" xfId="2784"/>
    <cellStyle name="60% - 强调文字颜色 3 9" xfId="2785"/>
    <cellStyle name="60% - 强调文字颜色 4" xfId="2786"/>
    <cellStyle name="60% - 强调文字颜色 4 2" xfId="2787"/>
    <cellStyle name="60% - 强调文字颜色 4 2 3 5" xfId="2788"/>
    <cellStyle name="强调文字颜色 1 2 2 3" xfId="2789"/>
    <cellStyle name="60% - 强调文字颜色 4 2_2015财政决算公开" xfId="2790"/>
    <cellStyle name="常规 15" xfId="2791"/>
    <cellStyle name="常规 20" xfId="2792"/>
    <cellStyle name="60% - 强调文字颜色 4 3 2" xfId="2793"/>
    <cellStyle name="百分比 2 6" xfId="2794"/>
    <cellStyle name="常规 15 2" xfId="2795"/>
    <cellStyle name="常规 20 2" xfId="2796"/>
    <cellStyle name="60% - 强调文字颜色 4 3 2 2" xfId="2797"/>
    <cellStyle name="常规 15 2 2" xfId="2798"/>
    <cellStyle name="常规 20 2 2" xfId="2799"/>
    <cellStyle name="60% - 强调文字颜色 4 3 2 2 2" xfId="2800"/>
    <cellStyle name="60% - 强调文字颜色 4 3 2 2 2 2" xfId="2801"/>
    <cellStyle name="60% - 强调文字颜色 6 2 4 3" xfId="2802"/>
    <cellStyle name="常规 5 2 2 2 2" xfId="2803"/>
    <cellStyle name="常规 15 3" xfId="2804"/>
    <cellStyle name="常规 20 3" xfId="2805"/>
    <cellStyle name="60% - 强调文字颜色 4 3 2 3" xfId="2806"/>
    <cellStyle name="常规 15 3 2" xfId="2807"/>
    <cellStyle name="60% - 强调文字颜色 4 3 2 3 2" xfId="2808"/>
    <cellStyle name="货币 2 3 7 2" xfId="2809"/>
    <cellStyle name="常规 15 4" xfId="2810"/>
    <cellStyle name="60% - 强调文字颜色 4 3 2 4" xfId="2811"/>
    <cellStyle name="检查单元格 2 2 2" xfId="2812"/>
    <cellStyle name="常规 16" xfId="2813"/>
    <cellStyle name="常规 21" xfId="2814"/>
    <cellStyle name="60% - 强调文字颜色 4 3 3" xfId="2815"/>
    <cellStyle name="检查单元格 2 2 2 2" xfId="2816"/>
    <cellStyle name="百分比 3 6" xfId="2817"/>
    <cellStyle name="常规 16 2" xfId="2818"/>
    <cellStyle name="常规 21 2" xfId="2819"/>
    <cellStyle name="60% - 强调文字颜色 4 3 3 2" xfId="2820"/>
    <cellStyle name="检查单元格 2 2 2 2 2" xfId="2821"/>
    <cellStyle name="标题 8" xfId="2822"/>
    <cellStyle name="常规 16 2 2" xfId="2823"/>
    <cellStyle name="常规 21 2 2" xfId="2824"/>
    <cellStyle name="60% - 强调文字颜色 4 3 3 2 2" xfId="2825"/>
    <cellStyle name="检查单元格 2 2 2 3" xfId="2826"/>
    <cellStyle name="常规 5 2 2 3 2" xfId="2827"/>
    <cellStyle name="常规 16 3" xfId="2828"/>
    <cellStyle name="常规 21 3" xfId="2829"/>
    <cellStyle name="60% - 强调文字颜色 4 3 3 3" xfId="2830"/>
    <cellStyle name="检查单元格 2 2 3 2" xfId="2831"/>
    <cellStyle name="常规 17 2" xfId="2832"/>
    <cellStyle name="常规 22 2" xfId="2833"/>
    <cellStyle name="60% - 强调文字颜色 4 3 4 2" xfId="2834"/>
    <cellStyle name="常规 2 4 2 7 2" xfId="2835"/>
    <cellStyle name="60% - 强调文字颜色 4 4" xfId="2836"/>
    <cellStyle name="常规 65" xfId="2837"/>
    <cellStyle name="常规 70" xfId="2838"/>
    <cellStyle name="60% - 强调文字颜色 4 4 2" xfId="2839"/>
    <cellStyle name="检查单元格 2 3 2" xfId="2840"/>
    <cellStyle name="常规 66" xfId="2841"/>
    <cellStyle name="常规 71" xfId="2842"/>
    <cellStyle name="60% - 强调文字颜色 4 4 3" xfId="2843"/>
    <cellStyle name="差_全国友协2010年度中央部门决算（草案）" xfId="2844"/>
    <cellStyle name="检查单元格 2 3 3" xfId="2845"/>
    <cellStyle name="常规 67" xfId="2846"/>
    <cellStyle name="常规 72" xfId="2847"/>
    <cellStyle name="60% - 强调文字颜色 4 4 4" xfId="2848"/>
    <cellStyle name="计算 2 4 2 2" xfId="2849"/>
    <cellStyle name="60% - 强调文字颜色 4 5" xfId="2850"/>
    <cellStyle name="60% - 强调文字颜色 4 5 2" xfId="2851"/>
    <cellStyle name="检查单元格 2 4 2" xfId="2852"/>
    <cellStyle name="60% - 强调文字颜色 4 5 3" xfId="2853"/>
    <cellStyle name="检查单元格 2 4 2 2" xfId="2854"/>
    <cellStyle name="60% - 强调文字颜色 4 5 3 2" xfId="2855"/>
    <cellStyle name="检查单元格 2 4 3" xfId="2856"/>
    <cellStyle name="60% - 强调文字颜色 4 5 4" xfId="2857"/>
    <cellStyle name="60% - 强调文字颜色 4 6" xfId="2858"/>
    <cellStyle name="超级链接 2 4" xfId="2859"/>
    <cellStyle name="60% - 强调文字颜色 4 6 2" xfId="2860"/>
    <cellStyle name="60% - 强调文字颜色 4 6 2 2" xfId="2861"/>
    <cellStyle name="检查单元格 2 5 2" xfId="2862"/>
    <cellStyle name="60% - 强调文字颜色 4 6 3" xfId="2863"/>
    <cellStyle name="60% - 强调文字颜色 4 7" xfId="2864"/>
    <cellStyle name="60% - 强调文字颜色 4 7 2" xfId="2865"/>
    <cellStyle name="60% - 强调文字颜色 4 8" xfId="2866"/>
    <cellStyle name="60% - 强调文字颜色 4 9" xfId="2867"/>
    <cellStyle name="60% - 强调文字颜色 5 2" xfId="2868"/>
    <cellStyle name="60% - 强调文字颜色 5 2 2" xfId="2869"/>
    <cellStyle name="60% - 强调文字颜色 5 2 2 2" xfId="2870"/>
    <cellStyle name="常规 14 5" xfId="2871"/>
    <cellStyle name="60% - 强调文字颜色 5 2 2 2 2" xfId="2872"/>
    <cellStyle name="60% - 强调文字颜色 5 2 2 2 2 2" xfId="2873"/>
    <cellStyle name="常规 14 6" xfId="2874"/>
    <cellStyle name="60% - 强调文字颜色 5 2 2 2 3" xfId="2875"/>
    <cellStyle name="60% - 强调文字颜色 5 2 2 3" xfId="2876"/>
    <cellStyle name="常规 15 5" xfId="2877"/>
    <cellStyle name="60% - 强调文字颜色 5 2 2 3 2" xfId="2878"/>
    <cellStyle name="货币 3 2 7 2" xfId="2879"/>
    <cellStyle name="常规 28 2 2" xfId="2880"/>
    <cellStyle name="Fixed 2" xfId="2881"/>
    <cellStyle name="60% - 强调文字颜色 5 2 2 4" xfId="2882"/>
    <cellStyle name="60% - 强调文字颜色 5 2 3 2" xfId="2883"/>
    <cellStyle name="60% - 强调文字颜色 5 2 3 2 2" xfId="2884"/>
    <cellStyle name="后继超级链接 2 3" xfId="2885"/>
    <cellStyle name="60% - 强调文字颜色 5 2 3 2 2 2" xfId="2886"/>
    <cellStyle name="60% - 强调文字颜色 5 2 3 2 3" xfId="2887"/>
    <cellStyle name="60% - 强调文字颜色 5 2 3 3" xfId="2888"/>
    <cellStyle name="60% - 强调文字颜色 5 2 3 4" xfId="2889"/>
    <cellStyle name="60% - 强调文字颜色 5 2 4 2" xfId="2890"/>
    <cellStyle name="货币 2 11" xfId="2891"/>
    <cellStyle name="60% - 强调文字颜色 5 2 4 2 2" xfId="2892"/>
    <cellStyle name="60% - 强调文字颜色 5 2 4 3" xfId="2893"/>
    <cellStyle name="解释性文本 2 2 2" xfId="2894"/>
    <cellStyle name="60% - 强调文字颜色 5 2 5" xfId="2895"/>
    <cellStyle name="解释性文本 2 2 2 2" xfId="2896"/>
    <cellStyle name="60% - 强调文字颜色 5 2 5 2" xfId="2897"/>
    <cellStyle name="解释性文本 2 2 3" xfId="2898"/>
    <cellStyle name="60% - 强调文字颜色 5 2 6" xfId="2899"/>
    <cellStyle name="60% - 强调文字颜色 5 2_2015财政决算公开" xfId="2900"/>
    <cellStyle name="60% - 强调文字颜色 5 3" xfId="2901"/>
    <cellStyle name="60% - 强调文字颜色 5 3 2" xfId="2902"/>
    <cellStyle name="60% - 强调文字颜色 5 3 2 2 2 2" xfId="2903"/>
    <cellStyle name="60% - 强调文字颜色 5 3 2 2 3" xfId="2904"/>
    <cellStyle name="常规 29 2 2" xfId="2905"/>
    <cellStyle name="60% - 强调文字颜色 5 3 2 4" xfId="2906"/>
    <cellStyle name="检查单元格 3 2 2" xfId="2907"/>
    <cellStyle name="60% - 强调文字颜色 5 3 3" xfId="2908"/>
    <cellStyle name="检查单元格 3 2 2 2 2" xfId="2909"/>
    <cellStyle name="60% - 强调文字颜色 5 3 3 2 2" xfId="2910"/>
    <cellStyle name="检查单元格 3 2 2 3" xfId="2911"/>
    <cellStyle name="60% - 强调文字颜色 5 3 3 3" xfId="2912"/>
    <cellStyle name="检查单元格 3 2 3" xfId="2913"/>
    <cellStyle name="60% - 强调文字颜色 5 3 4" xfId="2914"/>
    <cellStyle name="检查单元格 3 2 3 2" xfId="2915"/>
    <cellStyle name="60% - 强调文字颜色 5 3 4 2" xfId="2916"/>
    <cellStyle name="60% - 强调文字颜色 5 4" xfId="2917"/>
    <cellStyle name="60% - 强调文字颜色 5 4 2" xfId="2918"/>
    <cellStyle name="检查单元格 3 3 2" xfId="2919"/>
    <cellStyle name="60% - 强调文字颜色 5 4 3" xfId="2920"/>
    <cellStyle name="检查单元格 3 3 2 2" xfId="2921"/>
    <cellStyle name="标题 1 2 5" xfId="2922"/>
    <cellStyle name="60% - 强调文字颜色 5 4 3 2" xfId="2923"/>
    <cellStyle name="检查单元格 3 3 3" xfId="2924"/>
    <cellStyle name="60% - 强调文字颜色 5 4 4" xfId="2925"/>
    <cellStyle name="60% - 强调文字颜色 5 5" xfId="2926"/>
    <cellStyle name="60% - 强调文字颜色 5 5 2" xfId="2927"/>
    <cellStyle name="检查单元格 3 4 2" xfId="2928"/>
    <cellStyle name="60% - 强调文字颜色 5 5 3" xfId="2929"/>
    <cellStyle name="60% - 强调文字颜色 5 5 4" xfId="2930"/>
    <cellStyle name="60% - 强调文字颜色 5 6 2" xfId="2931"/>
    <cellStyle name="60% - 强调文字颜色 5 6 2 2" xfId="2932"/>
    <cellStyle name="60% - 强调文字颜色 5 6 3" xfId="2933"/>
    <cellStyle name="60% - 强调文字颜色 5 7" xfId="2934"/>
    <cellStyle name="60% - 强调文字颜色 5 7 2" xfId="2935"/>
    <cellStyle name="60% - 强调文字颜色 6" xfId="2936"/>
    <cellStyle name="60% - 强调文字颜色 6 2" xfId="2937"/>
    <cellStyle name="60% - 强调文字颜色 6 2 2" xfId="2938"/>
    <cellStyle name="60% - 强调文字颜色 6 2 2 2" xfId="2939"/>
    <cellStyle name="60% - 强调文字颜色 6 2 2 2 2" xfId="2940"/>
    <cellStyle name="60% - 强调文字颜色 6 2 2 2 2 2" xfId="2941"/>
    <cellStyle name="60% - 强调文字颜色 6 2 2 2 3" xfId="2942"/>
    <cellStyle name="60% - 强调文字颜色 6 2 2 3" xfId="2943"/>
    <cellStyle name="60% - 强调文字颜色 6 2 2 3 2" xfId="2944"/>
    <cellStyle name="货币 4 2 7 2" xfId="2945"/>
    <cellStyle name="60% - 强调文字颜色 6 2 2 4" xfId="2946"/>
    <cellStyle name="60% - 强调文字颜色 6 2 3" xfId="2947"/>
    <cellStyle name="60% - 强调文字颜色 6 2 3 2" xfId="2948"/>
    <cellStyle name="60% - 强调文字颜色 6 2 3 2 2" xfId="2949"/>
    <cellStyle name="标题 1 2_2015财政决算公开" xfId="2950"/>
    <cellStyle name="60% - 强调文字颜色 6 2 3 2 2 2" xfId="2951"/>
    <cellStyle name="60% - 强调文字颜色 6 2 3 2 3" xfId="2952"/>
    <cellStyle name="60% - 强调文字颜色 6 2 3 3" xfId="2953"/>
    <cellStyle name="60% - 强调文字颜色 6 2 3 4" xfId="2954"/>
    <cellStyle name="60% - 强调文字颜色 6 2 3 5" xfId="2955"/>
    <cellStyle name="60% - 强调文字颜色 6 2 4 2" xfId="2956"/>
    <cellStyle name="汇总 4 3" xfId="2957"/>
    <cellStyle name="60% - 强调文字颜色 6 2 4 2 2" xfId="2958"/>
    <cellStyle name="解释性文本 3 2 2" xfId="2959"/>
    <cellStyle name="60% - 强调文字颜色 6 2 5" xfId="2960"/>
    <cellStyle name="解释性文本 3 2 3" xfId="2961"/>
    <cellStyle name="60% - 强调文字颜色 6 2 6" xfId="2962"/>
    <cellStyle name="60% - 强调文字颜色 6 3" xfId="2963"/>
    <cellStyle name="60% - 强调文字颜色 6 3 2" xfId="2964"/>
    <cellStyle name="60% - 强调文字颜色 6 3 2 4" xfId="2965"/>
    <cellStyle name="检查单元格 4 2 2" xfId="2966"/>
    <cellStyle name="60% - 强调文字颜色 6 3 3" xfId="2967"/>
    <cellStyle name="常规 4 2 2 9" xfId="2968"/>
    <cellStyle name="60% - 强调文字颜色 6 3 3 2 2" xfId="2969"/>
    <cellStyle name="60% - 强调文字颜色 6 3 3 3" xfId="2970"/>
    <cellStyle name="检查单元格 4 2 3" xfId="2971"/>
    <cellStyle name="60% - 强调文字颜色 6 3 4" xfId="2972"/>
    <cellStyle name="60% - 强调文字颜色 6 3 4 2" xfId="2973"/>
    <cellStyle name="解释性文本 3 3 2" xfId="2974"/>
    <cellStyle name="60% - 强调文字颜色 6 3 5" xfId="2975"/>
    <cellStyle name="百分比 3 2 2" xfId="2976"/>
    <cellStyle name="60% - 强调文字颜色 6 4" xfId="2977"/>
    <cellStyle name="百分比 3 2 2 2" xfId="2978"/>
    <cellStyle name="60% - 强调文字颜色 6 4 2" xfId="2979"/>
    <cellStyle name="检查单元格 4 3 2" xfId="2980"/>
    <cellStyle name="百分比 3 2 2 3" xfId="2981"/>
    <cellStyle name="60% - 强调文字颜色 6 4 3" xfId="2982"/>
    <cellStyle name="60% - 强调文字颜色 6 4 3 2" xfId="2983"/>
    <cellStyle name="60% - 强调文字颜色 6 4 4" xfId="2984"/>
    <cellStyle name="百分比 3 2 3" xfId="2985"/>
    <cellStyle name="60% - 强调文字颜色 6 5" xfId="2986"/>
    <cellStyle name="常规 2 2 2 8" xfId="2987"/>
    <cellStyle name="百分比 3 2 3 2" xfId="2988"/>
    <cellStyle name="60% - 强调文字颜色 6 5 2" xfId="2989"/>
    <cellStyle name="Header1" xfId="2990"/>
    <cellStyle name="60% - 强调文字颜色 6 5 2 2 2" xfId="2991"/>
    <cellStyle name="60% - 强调文字颜色 6 5 2 3" xfId="2992"/>
    <cellStyle name="常规 2 2 2 9" xfId="2993"/>
    <cellStyle name="60% - 强调文字颜色 6 5 3" xfId="2994"/>
    <cellStyle name="60% - 强调文字颜色 6 5 3 2" xfId="2995"/>
    <cellStyle name="60% - 强调文字颜色 6 5 4" xfId="2996"/>
    <cellStyle name="常规 3 2 4 2 2" xfId="2997"/>
    <cellStyle name="百分比 3 2 4" xfId="2998"/>
    <cellStyle name="60% - 强调文字颜色 6 6" xfId="2999"/>
    <cellStyle name="常规 2 2 3 8" xfId="3000"/>
    <cellStyle name="60% - 强调文字颜色 6 6 2" xfId="3001"/>
    <cellStyle name="60% - 强调文字颜色 6 6 3" xfId="3002"/>
    <cellStyle name="60% - 强调文字颜色 6 7" xfId="3003"/>
    <cellStyle name="常规 12 2 2 2 2" xfId="3004"/>
    <cellStyle name="60% - 强调文字颜色 6 8" xfId="3005"/>
    <cellStyle name="60% - 着色 1" xfId="3006"/>
    <cellStyle name="60% - 着色 1 2" xfId="3007"/>
    <cellStyle name="60% - 着色 2" xfId="3008"/>
    <cellStyle name="常规 2 2 11" xfId="3009"/>
    <cellStyle name="60% - 着色 2 2" xfId="3010"/>
    <cellStyle name="60% - 着色 3" xfId="3011"/>
    <cellStyle name="60% - 着色 3 2" xfId="3012"/>
    <cellStyle name="60% - 着色 4" xfId="3013"/>
    <cellStyle name="60% - 着色 5" xfId="3014"/>
    <cellStyle name="适中 3 2 2 2" xfId="3015"/>
    <cellStyle name="60% - 着色 6" xfId="3016"/>
    <cellStyle name="Calc Currency (0)" xfId="3017"/>
    <cellStyle name="常规 3 6 2" xfId="3018"/>
    <cellStyle name="Comma [0] 2" xfId="3019"/>
    <cellStyle name="comma zerodec" xfId="3020"/>
    <cellStyle name="常规 2 2" xfId="3021"/>
    <cellStyle name="Comma_1995" xfId="3022"/>
    <cellStyle name="Currency [0]" xfId="3023"/>
    <cellStyle name="Currency [0] 2" xfId="3024"/>
    <cellStyle name="计算 6 2 2" xfId="3025"/>
    <cellStyle name="Currency1 2" xfId="3026"/>
    <cellStyle name="计算 5 2 3" xfId="3027"/>
    <cellStyle name="Date" xfId="3028"/>
    <cellStyle name="Date 2" xfId="3029"/>
    <cellStyle name="货币 3 2 4 4 2" xfId="3030"/>
    <cellStyle name="Dollar (zero dec)" xfId="3031"/>
    <cellStyle name="Dollar (zero dec) 2" xfId="3032"/>
    <cellStyle name="货币 3 2 7" xfId="3033"/>
    <cellStyle name="常规 28 2" xfId="3034"/>
    <cellStyle name="常规 33 2" xfId="3035"/>
    <cellStyle name="Fixed" xfId="3036"/>
    <cellStyle name="Header1 2" xfId="3037"/>
    <cellStyle name="强调文字颜色 5 2 3" xfId="3038"/>
    <cellStyle name="标题 5 2 3_2015财政决算公开" xfId="3039"/>
    <cellStyle name="Header2" xfId="3040"/>
    <cellStyle name="Header2 2" xfId="3041"/>
    <cellStyle name="HEADING1 2" xfId="3042"/>
    <cellStyle name="HEADING2" xfId="3043"/>
    <cellStyle name="HEADING2 2" xfId="3044"/>
    <cellStyle name="Normal_#10-Headcount" xfId="3045"/>
    <cellStyle name="常规 2 3 2 9" xfId="3046"/>
    <cellStyle name="Total" xfId="3047"/>
    <cellStyle name="表标题 3" xfId="3048"/>
    <cellStyle name="标题 3 2_2015财政决算公开" xfId="3049"/>
    <cellStyle name="Total 2" xfId="3050"/>
    <cellStyle name="检查单元格 6 3" xfId="3051"/>
    <cellStyle name="常规 2 5 2 2 3" xfId="3052"/>
    <cellStyle name="常规 10 3_2015财政决算公开" xfId="3053"/>
    <cellStyle name="百分比 2" xfId="3054"/>
    <cellStyle name="百分比 2 2 2" xfId="3055"/>
    <cellStyle name="百分比 2 2 2 2" xfId="3056"/>
    <cellStyle name="百分比 2 2 2 3" xfId="3057"/>
    <cellStyle name="百分比 2 2 2 3 2" xfId="3058"/>
    <cellStyle name="百分比 2 2 3" xfId="3059"/>
    <cellStyle name="百分比 2 2 3 2" xfId="3060"/>
    <cellStyle name="百分比 2 2 3 2 2" xfId="3061"/>
    <cellStyle name="百分比 2 2 3 3" xfId="3062"/>
    <cellStyle name="常规 3 2 3 2 2" xfId="3063"/>
    <cellStyle name="百分比 2 2 4" xfId="3064"/>
    <cellStyle name="百分比 2 2 5" xfId="3065"/>
    <cellStyle name="百分比 2 3 2" xfId="3066"/>
    <cellStyle name="百分比 2 3 2 2" xfId="3067"/>
    <cellStyle name="百分比 2 3 2 2 2" xfId="3068"/>
    <cellStyle name="百分比 2 3 2 3" xfId="3069"/>
    <cellStyle name="百分比 2 3 3" xfId="3070"/>
    <cellStyle name="百分比 2 3 3 2" xfId="3071"/>
    <cellStyle name="常规 3 2 3 3 2" xfId="3072"/>
    <cellStyle name="百分比 2 3 4" xfId="3073"/>
    <cellStyle name="差 2 4 2" xfId="3074"/>
    <cellStyle name="百分比 2 4" xfId="3075"/>
    <cellStyle name="百分比 2 4 2" xfId="3076"/>
    <cellStyle name="百分比 2 4 2 2" xfId="3077"/>
    <cellStyle name="百分比 2 5" xfId="3078"/>
    <cellStyle name="百分比 2 5 2" xfId="3079"/>
    <cellStyle name="百分比 3" xfId="3080"/>
    <cellStyle name="常规 2 4 2 9" xfId="3081"/>
    <cellStyle name="百分比 3 2" xfId="3082"/>
    <cellStyle name="百分比 3 3 2" xfId="3083"/>
    <cellStyle name="百分比 3 3 2 2" xfId="3084"/>
    <cellStyle name="百分比 3 3 3" xfId="3085"/>
    <cellStyle name="百分比 3 4" xfId="3086"/>
    <cellStyle name="百分比 3 4 2" xfId="3087"/>
    <cellStyle name="百分比 3 5" xfId="3088"/>
    <cellStyle name="常规 2 2 6" xfId="3089"/>
    <cellStyle name="百分比 4 2" xfId="3090"/>
    <cellStyle name="常规 2 2 6 2" xfId="3091"/>
    <cellStyle name="百分比 4 2 2" xfId="3092"/>
    <cellStyle name="千位分隔 3 2 3 4" xfId="3093"/>
    <cellStyle name="常规 2 2 6 2 2" xfId="3094"/>
    <cellStyle name="百分比 4 2 2 2" xfId="3095"/>
    <cellStyle name="百分比 4 2 2 2 2" xfId="3096"/>
    <cellStyle name="小数" xfId="3097"/>
    <cellStyle name="百分比 4 2 2 3" xfId="3098"/>
    <cellStyle name="常规 2 2 6 3" xfId="3099"/>
    <cellStyle name="百分比 4 2 3" xfId="3100"/>
    <cellStyle name="千位分隔 3 2 4 4" xfId="3101"/>
    <cellStyle name="常规 2 2 6 3 2" xfId="3102"/>
    <cellStyle name="百分比 4 2 3 2" xfId="3103"/>
    <cellStyle name="常规 2 2 7" xfId="3104"/>
    <cellStyle name="百分比 4 3" xfId="3105"/>
    <cellStyle name="汇总 3" xfId="3106"/>
    <cellStyle name="常规 2 2 7 2" xfId="3107"/>
    <cellStyle name="百分比 4 3 2" xfId="3108"/>
    <cellStyle name="汇总 3 2" xfId="3109"/>
    <cellStyle name="常规 2 2 7 2 2" xfId="3110"/>
    <cellStyle name="百分比 4 3 2 2" xfId="3111"/>
    <cellStyle name="常规 2 2 8" xfId="3112"/>
    <cellStyle name="百分比 4 4" xfId="3113"/>
    <cellStyle name="常规 2 2 8 2" xfId="3114"/>
    <cellStyle name="百分比 4 4 2" xfId="3115"/>
    <cellStyle name="百分比 5" xfId="3116"/>
    <cellStyle name="强调文字颜色 1 2 3 2 2" xfId="3117"/>
    <cellStyle name="常规 2 3 6" xfId="3118"/>
    <cellStyle name="标题 5 2 2 3" xfId="3119"/>
    <cellStyle name="百分比 5 2" xfId="3120"/>
    <cellStyle name="强调文字颜色 1 2 3 2 2 2" xfId="3121"/>
    <cellStyle name="常规 2 3 6 2" xfId="3122"/>
    <cellStyle name="标题 5 2 2 3 2" xfId="3123"/>
    <cellStyle name="百分比 5 2 2" xfId="3124"/>
    <cellStyle name="千位分隔 4 2 3 4" xfId="3125"/>
    <cellStyle name="常规 2 3 6 2 2" xfId="3126"/>
    <cellStyle name="百分比 5 2 2 2" xfId="3127"/>
    <cellStyle name="百分比 5 2 2 2 2" xfId="3128"/>
    <cellStyle name="常规 2 3 6 3" xfId="3129"/>
    <cellStyle name="百分比 5 2 3" xfId="3130"/>
    <cellStyle name="常规 4 2 2 8" xfId="3131"/>
    <cellStyle name="千位分隔 4 2 4 4" xfId="3132"/>
    <cellStyle name="常规 2 3 6 3 2" xfId="3133"/>
    <cellStyle name="百分比 5 2 3 2" xfId="3134"/>
    <cellStyle name="强调文字颜色 1 2 3 2 3" xfId="3135"/>
    <cellStyle name="常规 2 3 7" xfId="3136"/>
    <cellStyle name="标题 5 2 2 4" xfId="3137"/>
    <cellStyle name="百分比 5 3" xfId="3138"/>
    <cellStyle name="常规 2 3 7 2" xfId="3139"/>
    <cellStyle name="百分比 5 3 2" xfId="3140"/>
    <cellStyle name="百分比 5 3 2 2" xfId="3141"/>
    <cellStyle name="百分比 5 3 3" xfId="3142"/>
    <cellStyle name="常规 2 3 8" xfId="3143"/>
    <cellStyle name="常规 2 3 4 2 2" xfId="3144"/>
    <cellStyle name="标题 5 2 2 5" xfId="3145"/>
    <cellStyle name="百分比 5 4" xfId="3146"/>
    <cellStyle name="常规 2 3 8 2" xfId="3147"/>
    <cellStyle name="百分比 5 4 2" xfId="3148"/>
    <cellStyle name="常规 2 3 9" xfId="3149"/>
    <cellStyle name="百分比 5 5" xfId="3150"/>
    <cellStyle name="常规 2 3 9 2" xfId="3151"/>
    <cellStyle name="百分比 5 5 2" xfId="3152"/>
    <cellStyle name="百分比 5 6" xfId="3153"/>
    <cellStyle name="常规 18 2" xfId="3154"/>
    <cellStyle name="常规 23 2" xfId="3155"/>
    <cellStyle name="百分比 5 8" xfId="3156"/>
    <cellStyle name="常规 2 2 2 2 4 3 2" xfId="3157"/>
    <cellStyle name="百分比 6" xfId="3158"/>
    <cellStyle name="强调文字颜色 1 2 3 3 2" xfId="3159"/>
    <cellStyle name="常规 2 4 6" xfId="3160"/>
    <cellStyle name="标题 5 2 3 3" xfId="3161"/>
    <cellStyle name="百分比 6 2" xfId="3162"/>
    <cellStyle name="常规 2 4 6 2" xfId="3163"/>
    <cellStyle name="百分比 6 2 2" xfId="3164"/>
    <cellStyle name="标题 2 4 3" xfId="3165"/>
    <cellStyle name="常规 2 4 6 2 2" xfId="3166"/>
    <cellStyle name="百分比 6 2 2 2" xfId="3167"/>
    <cellStyle name="百分比 6 2 2 3" xfId="3168"/>
    <cellStyle name="常规 2 4 6 3" xfId="3169"/>
    <cellStyle name="百分比 6 2 3" xfId="3170"/>
    <cellStyle name="标题 2 5 3" xfId="3171"/>
    <cellStyle name="常规 2 4 6 3 2" xfId="3172"/>
    <cellStyle name="百分比 6 2 3 2" xfId="3173"/>
    <cellStyle name="常规 2 4 7" xfId="3174"/>
    <cellStyle name="标题 5 2 3 4" xfId="3175"/>
    <cellStyle name="百分比 6 3" xfId="3176"/>
    <cellStyle name="常规 2 4 7 2" xfId="3177"/>
    <cellStyle name="百分比 6 3 2" xfId="3178"/>
    <cellStyle name="标题 3 4 3" xfId="3179"/>
    <cellStyle name="百分比 6 3 2 2" xfId="3180"/>
    <cellStyle name="百分比 6 3 3" xfId="3181"/>
    <cellStyle name="常规 2 4 8" xfId="3182"/>
    <cellStyle name="常规 2 3 4 3 2" xfId="3183"/>
    <cellStyle name="百分比 6 4" xfId="3184"/>
    <cellStyle name="常规 2 4 8 2" xfId="3185"/>
    <cellStyle name="百分比 6 4 2" xfId="3186"/>
    <cellStyle name="常规 2 4 9" xfId="3187"/>
    <cellStyle name="百分比 6 5" xfId="3188"/>
    <cellStyle name="百分比 7" xfId="3189"/>
    <cellStyle name="常规 2 5 6" xfId="3190"/>
    <cellStyle name="百分比 7 2" xfId="3191"/>
    <cellStyle name="百分比 7 2 2" xfId="3192"/>
    <cellStyle name="百分比 7 2 2 2" xfId="3193"/>
    <cellStyle name="百分比 7 2 2 2 2" xfId="3194"/>
    <cellStyle name="百分比 7 2 2 3" xfId="3195"/>
    <cellStyle name="百分比 7 2 3" xfId="3196"/>
    <cellStyle name="百分比 7 2 3 2" xfId="3197"/>
    <cellStyle name="百分比 7 3" xfId="3198"/>
    <cellStyle name="百分比 7 3 2" xfId="3199"/>
    <cellStyle name="百分比 7 3 2 2" xfId="3200"/>
    <cellStyle name="百分比 7 3 3" xfId="3201"/>
    <cellStyle name="常规 2 3 4 4 2" xfId="3202"/>
    <cellStyle name="百分比 7 4" xfId="3203"/>
    <cellStyle name="百分比 7 4 2" xfId="3204"/>
    <cellStyle name="百分比 7 5" xfId="3205"/>
    <cellStyle name="百分比 8" xfId="3206"/>
    <cellStyle name="标题" xfId="3207"/>
    <cellStyle name="标题 1" xfId="3208"/>
    <cellStyle name="标题 1 2 2 2" xfId="3209"/>
    <cellStyle name="标题 1 2 2 2 2" xfId="3210"/>
    <cellStyle name="计算 2 3 2" xfId="3211"/>
    <cellStyle name="标题 1 2 2 3" xfId="3212"/>
    <cellStyle name="标题 1 2 3" xfId="3213"/>
    <cellStyle name="标题 1 2 3 2" xfId="3214"/>
    <cellStyle name="计算 2 4 2" xfId="3215"/>
    <cellStyle name="标题 1 2 3 3" xfId="3216"/>
    <cellStyle name="计算 2 4 3" xfId="3217"/>
    <cellStyle name="常规 5 6 4 2" xfId="3218"/>
    <cellStyle name="标题 1 2 3 4" xfId="3219"/>
    <cellStyle name="标题 1 2 4 2" xfId="3220"/>
    <cellStyle name="常规 2 2 2 4 5" xfId="3221"/>
    <cellStyle name="标题 1 3 2 2" xfId="3222"/>
    <cellStyle name="标题 1 3 2 2 2" xfId="3223"/>
    <cellStyle name="计算 3 3 2" xfId="3224"/>
    <cellStyle name="标题 1 3 2 3" xfId="3225"/>
    <cellStyle name="标题 1 3 3" xfId="3226"/>
    <cellStyle name="标题 1 3 3 2" xfId="3227"/>
    <cellStyle name="好_F00DC810C49E00C2E0430A3413167AE0" xfId="3228"/>
    <cellStyle name="标题 1 4" xfId="3229"/>
    <cellStyle name="常规 12 2 5" xfId="3230"/>
    <cellStyle name="标题 1 4 2" xfId="3231"/>
    <cellStyle name="标题 1 4 3" xfId="3232"/>
    <cellStyle name="常规 2 4 5 2 2" xfId="3233"/>
    <cellStyle name="标题 1 5" xfId="3234"/>
    <cellStyle name="标题 1 5 3" xfId="3235"/>
    <cellStyle name="常规 2 4 5 3 2" xfId="3236"/>
    <cellStyle name="常规 4 2 2 2 2 2" xfId="3237"/>
    <cellStyle name="标题 1 6" xfId="3238"/>
    <cellStyle name="标题 1 6 2" xfId="3239"/>
    <cellStyle name="标题 1 7" xfId="3240"/>
    <cellStyle name="标题 10" xfId="3241"/>
    <cellStyle name="标题 2" xfId="3242"/>
    <cellStyle name="标题 2 2" xfId="3243"/>
    <cellStyle name="标题 2 2 2 2" xfId="3244"/>
    <cellStyle name="差_5.中央部门决算（草案)-1" xfId="3245"/>
    <cellStyle name="标题 2 2 2 2 2" xfId="3246"/>
    <cellStyle name="标题 2 2 2 3" xfId="3247"/>
    <cellStyle name="标题 2 2 3" xfId="3248"/>
    <cellStyle name="货币 2 6" xfId="3249"/>
    <cellStyle name="标题 2 2 3 2" xfId="3250"/>
    <cellStyle name="货币 2 7" xfId="3251"/>
    <cellStyle name="标题 2 2 3 3" xfId="3252"/>
    <cellStyle name="货币 2 8" xfId="3253"/>
    <cellStyle name="常规 4 2 2 4 4 2" xfId="3254"/>
    <cellStyle name="标题 2 2 3 4" xfId="3255"/>
    <cellStyle name="标题 2 3" xfId="3256"/>
    <cellStyle name="常规 2 3 2 4 5" xfId="3257"/>
    <cellStyle name="标题 2 3 2 2" xfId="3258"/>
    <cellStyle name="标题 2 3 2 2 2" xfId="3259"/>
    <cellStyle name="标题 2 3 2 3" xfId="3260"/>
    <cellStyle name="标题 2 3 3" xfId="3261"/>
    <cellStyle name="标题 2 3 3 2" xfId="3262"/>
    <cellStyle name="标题 2 3 4" xfId="3263"/>
    <cellStyle name="标题 2 4" xfId="3264"/>
    <cellStyle name="常规 13 2 5" xfId="3265"/>
    <cellStyle name="标题 2 4 2" xfId="3266"/>
    <cellStyle name="标题 2 5" xfId="3267"/>
    <cellStyle name="常规 4 2 2 2 3 2" xfId="3268"/>
    <cellStyle name="标题 2 6" xfId="3269"/>
    <cellStyle name="标题 2 6 2" xfId="3270"/>
    <cellStyle name="标题 2 7" xfId="3271"/>
    <cellStyle name="货币[0] 2" xfId="3272"/>
    <cellStyle name="标题 3" xfId="3273"/>
    <cellStyle name="标题 3 2" xfId="3274"/>
    <cellStyle name="好 5" xfId="3275"/>
    <cellStyle name="标题 3 2 2" xfId="3276"/>
    <cellStyle name="后继超级链接 4" xfId="3277"/>
    <cellStyle name="好 5 2" xfId="3278"/>
    <cellStyle name="常规 57" xfId="3279"/>
    <cellStyle name="常规 62" xfId="3280"/>
    <cellStyle name="标题 3 2 2 2" xfId="3281"/>
    <cellStyle name="后继超级链接 5" xfId="3282"/>
    <cellStyle name="好 5 3" xfId="3283"/>
    <cellStyle name="常规 58" xfId="3284"/>
    <cellStyle name="常规 63" xfId="3285"/>
    <cellStyle name="标题 3 2 2 3" xfId="3286"/>
    <cellStyle name="好 6" xfId="3287"/>
    <cellStyle name="标题 3 2 3" xfId="3288"/>
    <cellStyle name="好 6 3" xfId="3289"/>
    <cellStyle name="标题 3 2 3 3" xfId="3290"/>
    <cellStyle name="标题 3 2 3 4" xfId="3291"/>
    <cellStyle name="好 7" xfId="3292"/>
    <cellStyle name="标题 3 2 4" xfId="3293"/>
    <cellStyle name="好 7 2" xfId="3294"/>
    <cellStyle name="标题 3 2 4 2" xfId="3295"/>
    <cellStyle name="好 8" xfId="3296"/>
    <cellStyle name="标题 3 2 5" xfId="3297"/>
    <cellStyle name="标题 3 3" xfId="3298"/>
    <cellStyle name="标题 3 3 2" xfId="3299"/>
    <cellStyle name="标题 3 3 3" xfId="3300"/>
    <cellStyle name="标题 3 3 4" xfId="3301"/>
    <cellStyle name="标题 3 4" xfId="3302"/>
    <cellStyle name="标题 3 4 2" xfId="3303"/>
    <cellStyle name="标题 3 5" xfId="3304"/>
    <cellStyle name="标题 3 5 2" xfId="3305"/>
    <cellStyle name="烹拳_laroux" xfId="3306"/>
    <cellStyle name="标题 3 5 3" xfId="3307"/>
    <cellStyle name="常规 4 2 2 2 4 2" xfId="3308"/>
    <cellStyle name="标题 3 6" xfId="3309"/>
    <cellStyle name="标题 3 6 2" xfId="3310"/>
    <cellStyle name="标题 3 7" xfId="3311"/>
    <cellStyle name="标题 3 8" xfId="3312"/>
    <cellStyle name="标题 4 2 2" xfId="3313"/>
    <cellStyle name="标题 4 2 2 2" xfId="3314"/>
    <cellStyle name="标题 4 2 2 2 2" xfId="3315"/>
    <cellStyle name="标题 4 2 2 3" xfId="3316"/>
    <cellStyle name="标题 4 2 3" xfId="3317"/>
    <cellStyle name="标题 4 2 3 2" xfId="3318"/>
    <cellStyle name="标题 4 2 3 2 2" xfId="3319"/>
    <cellStyle name="标题 4 2 3 3" xfId="3320"/>
    <cellStyle name="标题 4 2 4" xfId="3321"/>
    <cellStyle name="标题 4 2 4 2" xfId="3322"/>
    <cellStyle name="标题 4 2 5" xfId="3323"/>
    <cellStyle name="标题 4 2_2015财政决算公开" xfId="3324"/>
    <cellStyle name="标题 4 3" xfId="3325"/>
    <cellStyle name="标题 4 3 2" xfId="3326"/>
    <cellStyle name="好 2 2 2 3" xfId="3327"/>
    <cellStyle name="标题 4 3 2 2" xfId="3328"/>
    <cellStyle name="常规 4 2 6" xfId="3329"/>
    <cellStyle name="标题 4 3 2 2 2" xfId="3330"/>
    <cellStyle name="标题 4 3 2 3" xfId="3331"/>
    <cellStyle name="标题 4 3 3" xfId="3332"/>
    <cellStyle name="标题 4 3 3 2" xfId="3333"/>
    <cellStyle name="常规 2 2_2015财政决算公开" xfId="3334"/>
    <cellStyle name="标题 4 3 4" xfId="3335"/>
    <cellStyle name="标题 5 2 2" xfId="3336"/>
    <cellStyle name="常规 2 3 5" xfId="3337"/>
    <cellStyle name="标题 5 2 2 2" xfId="3338"/>
    <cellStyle name="常规 2 3 5 2" xfId="3339"/>
    <cellStyle name="标题 5 2 2 2 2" xfId="3340"/>
    <cellStyle name="常规 2 3 5 3" xfId="3341"/>
    <cellStyle name="标题 5 2 2 2 3" xfId="3342"/>
    <cellStyle name="标题 5 2 2 2_2015财政决算公开" xfId="3343"/>
    <cellStyle name="常规 2 3 3 4 2" xfId="3344"/>
    <cellStyle name="标题 5 2 2_2015财政决算公开" xfId="3345"/>
    <cellStyle name="标题 5 2 3" xfId="3346"/>
    <cellStyle name="常规 2 4 5" xfId="3347"/>
    <cellStyle name="标题 5 2 3 2" xfId="3348"/>
    <cellStyle name="常规 2 4 5 2" xfId="3349"/>
    <cellStyle name="标题 5 2 3 2 2" xfId="3350"/>
    <cellStyle name="标题 5 2 4" xfId="3351"/>
    <cellStyle name="标题 5 2 5" xfId="3352"/>
    <cellStyle name="标题 5 2 6" xfId="3353"/>
    <cellStyle name="标题 5 3" xfId="3354"/>
    <cellStyle name="标题 5 3 5" xfId="3355"/>
    <cellStyle name="链接单元格 6" xfId="3356"/>
    <cellStyle name="标题 5 3_2015财政决算公开" xfId="3357"/>
    <cellStyle name="标题 5_2015财政决算公开" xfId="3358"/>
    <cellStyle name="标题 6 2" xfId="3359"/>
    <cellStyle name="标题 7" xfId="3360"/>
    <cellStyle name="标题 7 2" xfId="3361"/>
    <cellStyle name="标题 9" xfId="3362"/>
    <cellStyle name="超级链接 2 2 2 2" xfId="3363"/>
    <cellStyle name="表标题" xfId="3364"/>
    <cellStyle name="表标题 2" xfId="3365"/>
    <cellStyle name="表标题 2 2" xfId="3366"/>
    <cellStyle name="表标题 2 2 2 2" xfId="3367"/>
    <cellStyle name="表标题 2 2 3" xfId="3368"/>
    <cellStyle name="表标题 2 3" xfId="3369"/>
    <cellStyle name="表标题 3 2" xfId="3370"/>
    <cellStyle name="表标题 3 3" xfId="3371"/>
    <cellStyle name="表标题 4" xfId="3372"/>
    <cellStyle name="表标题 4 2" xfId="3373"/>
    <cellStyle name="解释性文本 5" xfId="3374"/>
    <cellStyle name="差 2" xfId="3375"/>
    <cellStyle name="解释性文本 5 2" xfId="3376"/>
    <cellStyle name="差 2 2" xfId="3377"/>
    <cellStyle name="差 2 4" xfId="3378"/>
    <cellStyle name="差 2 5" xfId="3379"/>
    <cellStyle name="差 2_2015财政决算公开" xfId="3380"/>
    <cellStyle name="解释性文本 6" xfId="3381"/>
    <cellStyle name="差 3" xfId="3382"/>
    <cellStyle name="差 3 3" xfId="3383"/>
    <cellStyle name="差 3 4" xfId="3384"/>
    <cellStyle name="差 3 5" xfId="3385"/>
    <cellStyle name="差 4 2" xfId="3386"/>
    <cellStyle name="差 4 3" xfId="3387"/>
    <cellStyle name="差 4 4" xfId="3388"/>
    <cellStyle name="差 5" xfId="3389"/>
    <cellStyle name="差 5 2" xfId="3390"/>
    <cellStyle name="差 5 2 2" xfId="3391"/>
    <cellStyle name="差 5 2 2 2" xfId="3392"/>
    <cellStyle name="差 5 3" xfId="3393"/>
    <cellStyle name="差 5 3 2" xfId="3394"/>
    <cellStyle name="差 5 4" xfId="3395"/>
    <cellStyle name="差 6" xfId="3396"/>
    <cellStyle name="差 6 2" xfId="3397"/>
    <cellStyle name="差 6 2 2" xfId="3398"/>
    <cellStyle name="差 6 3" xfId="3399"/>
    <cellStyle name="差_出版署2010年度中央部门决算草案" xfId="3400"/>
    <cellStyle name="差_司法部2010年度中央部门决算（草案）报" xfId="3401"/>
    <cellStyle name="常规 10 2" xfId="3402"/>
    <cellStyle name="常规 10 2 2" xfId="3403"/>
    <cellStyle name="常规 10 2 2 3" xfId="3404"/>
    <cellStyle name="常规 10 2 2_2015财政决算公开" xfId="3405"/>
    <cellStyle name="常规 10 2 3 2" xfId="3406"/>
    <cellStyle name="强调文字颜色 1 3 2 2 2" xfId="3407"/>
    <cellStyle name="常规 10 2 4" xfId="3408"/>
    <cellStyle name="常规 10 3 2 2" xfId="3409"/>
    <cellStyle name="常规 10 3 3" xfId="3410"/>
    <cellStyle name="货币 2 3 2 2" xfId="3411"/>
    <cellStyle name="常规 10 4" xfId="3412"/>
    <cellStyle name="货币 2 3 2 2 2" xfId="3413"/>
    <cellStyle name="常规 10 4 2" xfId="3414"/>
    <cellStyle name="汇总 3 3 2" xfId="3415"/>
    <cellStyle name="货币 2 3 2 3" xfId="3416"/>
    <cellStyle name="常规 10 5" xfId="3417"/>
    <cellStyle name="警告文本 3 3 2" xfId="3418"/>
    <cellStyle name="货币 2 3 2 4" xfId="3419"/>
    <cellStyle name="常规 10 6" xfId="3420"/>
    <cellStyle name="常规 2 4 2 2 3 2" xfId="3421"/>
    <cellStyle name="常规 10_2015财政决算公开" xfId="3422"/>
    <cellStyle name="常规 11" xfId="3423"/>
    <cellStyle name="常规 11 2 2 2 2" xfId="3424"/>
    <cellStyle name="货币 4 7 2" xfId="3425"/>
    <cellStyle name="常规 11 2 2 3" xfId="3426"/>
    <cellStyle name="常规 11_报 预算   行政政法处(1)" xfId="3427"/>
    <cellStyle name="好 4 2" xfId="3428"/>
    <cellStyle name="常规 12" xfId="3429"/>
    <cellStyle name="常规 12 2 2 2 2 2" xfId="3430"/>
    <cellStyle name="检查单元格 2 3 5" xfId="3431"/>
    <cellStyle name="常规 69" xfId="3432"/>
    <cellStyle name="常规 74" xfId="3433"/>
    <cellStyle name="常规 12 2 2 2_2015财政决算公开" xfId="3434"/>
    <cellStyle name="常规 12 2 2 3" xfId="3435"/>
    <cellStyle name="常规 12 2 2 3 2" xfId="3436"/>
    <cellStyle name="常规 12 2 2 4" xfId="3437"/>
    <cellStyle name="常规 12 2 2 5" xfId="3438"/>
    <cellStyle name="常规 12 2 3 3" xfId="3439"/>
    <cellStyle name="常规 12 2 3_2015财政决算公开" xfId="3440"/>
    <cellStyle name="常规 12 2 4 2" xfId="3441"/>
    <cellStyle name="常规 12 4 2 2" xfId="3442"/>
    <cellStyle name="常规 12 4 3" xfId="3443"/>
    <cellStyle name="常规 2 3 2 3 3" xfId="3444"/>
    <cellStyle name="常规 12 4_2015财政决算公开" xfId="3445"/>
    <cellStyle name="货币 2 3 4 5" xfId="3446"/>
    <cellStyle name="常规 12 7" xfId="3447"/>
    <cellStyle name="常规 12_2015财政决算公开" xfId="3448"/>
    <cellStyle name="好 4 3" xfId="3449"/>
    <cellStyle name="常规 13" xfId="3450"/>
    <cellStyle name="货币 2 2 9 2" xfId="3451"/>
    <cellStyle name="常规 13 2 2 3" xfId="3452"/>
    <cellStyle name="常规 2 2 2 2 3 2 2" xfId="3453"/>
    <cellStyle name="常规 13 2 2_2015财政决算公开" xfId="3454"/>
    <cellStyle name="常规 14 2" xfId="3455"/>
    <cellStyle name="常规 14 2 2" xfId="3456"/>
    <cellStyle name="常规 14 3" xfId="3457"/>
    <cellStyle name="常规 14 3 2" xfId="3458"/>
    <cellStyle name="货币 2 3 6 2" xfId="3459"/>
    <cellStyle name="常规 14 4" xfId="3460"/>
    <cellStyle name="常规 14 4 2" xfId="3461"/>
    <cellStyle name="常规 14_2015财政决算公开" xfId="3462"/>
    <cellStyle name="常规 15 4 2" xfId="3463"/>
    <cellStyle name="常规 2 3 2 2 5 2" xfId="3464"/>
    <cellStyle name="常规 15_2015财政决算公开" xfId="3465"/>
    <cellStyle name="常规 16_2015财政决算公开" xfId="3466"/>
    <cellStyle name="常规 17 2 2" xfId="3467"/>
    <cellStyle name="常规 22 2 2" xfId="3468"/>
    <cellStyle name="常规 19" xfId="3469"/>
    <cellStyle name="常规 24" xfId="3470"/>
    <cellStyle name="常规 19 2" xfId="3471"/>
    <cellStyle name="常规 24 2" xfId="3472"/>
    <cellStyle name="常规 19 2 2" xfId="3473"/>
    <cellStyle name="常规 24 2 2" xfId="3474"/>
    <cellStyle name="常规 19_2015财政决算公开" xfId="3475"/>
    <cellStyle name="常规 2" xfId="3476"/>
    <cellStyle name="货币 4 2 4 3 2" xfId="3477"/>
    <cellStyle name="常规 2 10" xfId="3478"/>
    <cellStyle name="常规 2 2 2 6 3" xfId="3479"/>
    <cellStyle name="常规 2 11" xfId="3480"/>
    <cellStyle name="常规 2 2 2 6 4" xfId="3481"/>
    <cellStyle name="常规 2 2 10" xfId="3482"/>
    <cellStyle name="常规 2 4 3 5" xfId="3483"/>
    <cellStyle name="输出 2 3 4" xfId="3484"/>
    <cellStyle name="常规 2 2 2" xfId="3485"/>
    <cellStyle name="常规 2 2 2 10" xfId="3486"/>
    <cellStyle name="常规 2 4 3 5 2" xfId="3487"/>
    <cellStyle name="常规 2 2 2 2" xfId="3488"/>
    <cellStyle name="常规 2 2 2 2 2 2 2" xfId="3489"/>
    <cellStyle name="常规 2 2 2 2 2 3" xfId="3490"/>
    <cellStyle name="常规 2 3 2 2 6" xfId="3491"/>
    <cellStyle name="常规 2 2 2 2 2 3 2" xfId="3492"/>
    <cellStyle name="常规 2 2 2 2 2 4 2" xfId="3493"/>
    <cellStyle name="常规 2 2 2 2 2 5" xfId="3494"/>
    <cellStyle name="常规 2 2 2 2 2_2015财政决算公开" xfId="3495"/>
    <cellStyle name="常规 2 2 2 2 3" xfId="3496"/>
    <cellStyle name="货币 2 2 9" xfId="3497"/>
    <cellStyle name="常规 2 2 2 2 3 2" xfId="3498"/>
    <cellStyle name="常规 2 2 2 2 3 3" xfId="3499"/>
    <cellStyle name="常规 2 2 2 2 3 3 2" xfId="3500"/>
    <cellStyle name="常规 2 2 2 2 3 4" xfId="3501"/>
    <cellStyle name="常规 2 2 2 2 4 2" xfId="3502"/>
    <cellStyle name="常规 2 2 2 2 4 2 2" xfId="3503"/>
    <cellStyle name="常规 2 2 2 2 4 4" xfId="3504"/>
    <cellStyle name="常规 2 2 2 2 4 4 2" xfId="3505"/>
    <cellStyle name="常规 2 2 2 2 4 5" xfId="3506"/>
    <cellStyle name="常规 2 2 2 2 6" xfId="3507"/>
    <cellStyle name="常规 2 2 2 2 7" xfId="3508"/>
    <cellStyle name="常规 2 2 2 2 8" xfId="3509"/>
    <cellStyle name="常规 2 2 2 3" xfId="3510"/>
    <cellStyle name="常规 2 2 2 3 2" xfId="3511"/>
    <cellStyle name="常规 2 2 2 3 2 2" xfId="3512"/>
    <cellStyle name="常规 2 2 2 3 3" xfId="3513"/>
    <cellStyle name="常规 2 2 2 3 3 2" xfId="3514"/>
    <cellStyle name="货币 4 5 2 2" xfId="3515"/>
    <cellStyle name="常规 2 2 2 3 4" xfId="3516"/>
    <cellStyle name="常规 2 2 2 3 4 2" xfId="3517"/>
    <cellStyle name="常规 2 2 2 3_2015财政决算公开" xfId="3518"/>
    <cellStyle name="货币 4 5 3 2" xfId="3519"/>
    <cellStyle name="常规 2 2 2 4 4" xfId="3520"/>
    <cellStyle name="常规 2 2 2 4 4 2" xfId="3521"/>
    <cellStyle name="输出 3 2 2 3" xfId="3522"/>
    <cellStyle name="常规 2 2 2 5 2 2" xfId="3523"/>
    <cellStyle name="货币 4 2 4 2 2" xfId="3524"/>
    <cellStyle name="常规 2 2 2 5 3" xfId="3525"/>
    <cellStyle name="常规 2 2 2 5 3 2" xfId="3526"/>
    <cellStyle name="常规 2 2 2 5 4" xfId="3527"/>
    <cellStyle name="常规 2 2 2 6 2" xfId="3528"/>
    <cellStyle name="常规 2 2 2 6 2 2" xfId="3529"/>
    <cellStyle name="常规 2 2 2 6 3 2" xfId="3530"/>
    <cellStyle name="常规 2 2 2 6 4 2" xfId="3531"/>
    <cellStyle name="常规 3 2 2 3" xfId="3532"/>
    <cellStyle name="常规 2 2 2 6 5" xfId="3533"/>
    <cellStyle name="常规 2 2 2 6_2015财政决算公开" xfId="3534"/>
    <cellStyle name="货币 3 4 3" xfId="3535"/>
    <cellStyle name="常规 2 2 2 7 2" xfId="3536"/>
    <cellStyle name="常规 2 4 3 6" xfId="3537"/>
    <cellStyle name="常规 2 2 3 4 2 2" xfId="3538"/>
    <cellStyle name="输出 2 3 5" xfId="3539"/>
    <cellStyle name="常规 2 2 3" xfId="3540"/>
    <cellStyle name="常规 2 2 3 2" xfId="3541"/>
    <cellStyle name="常规 2 2 3 2 2" xfId="3542"/>
    <cellStyle name="常规 2 2 3 2 3" xfId="3543"/>
    <cellStyle name="常规 2 2 3 2 3 2" xfId="3544"/>
    <cellStyle name="常规 2 2 3 2 4 2" xfId="3545"/>
    <cellStyle name="常规 2 2 3 3" xfId="3546"/>
    <cellStyle name="常规 2 2 3 3 2" xfId="3547"/>
    <cellStyle name="常规 2 3 3 6" xfId="3548"/>
    <cellStyle name="常规 2 2 3 3 2 2" xfId="3549"/>
    <cellStyle name="常规 2 2 3 3 3" xfId="3550"/>
    <cellStyle name="常规 2 3 4 6" xfId="3551"/>
    <cellStyle name="常规 2 2 3 3 3 2" xfId="3552"/>
    <cellStyle name="货币 4 6 2 2" xfId="3553"/>
    <cellStyle name="常规 2 2 3 3 4" xfId="3554"/>
    <cellStyle name="常规 2 2 3 4 3" xfId="3555"/>
    <cellStyle name="常规 2 4 4 6" xfId="3556"/>
    <cellStyle name="常规 2 3 3" xfId="3557"/>
    <cellStyle name="常规 2 2 3 4 3 2" xfId="3558"/>
    <cellStyle name="常规 2 2 3 5 2" xfId="3559"/>
    <cellStyle name="常规 2 2 3 6 2" xfId="3560"/>
    <cellStyle name="常规 2 2 3 7" xfId="3561"/>
    <cellStyle name="常规 2 4 3 7" xfId="3562"/>
    <cellStyle name="常规 2 2 4" xfId="3563"/>
    <cellStyle name="常规 2 2 4 2" xfId="3564"/>
    <cellStyle name="常规 2 2 4 2 2" xfId="3565"/>
    <cellStyle name="常规 2 2 4 3" xfId="3566"/>
    <cellStyle name="常规 2 2 4 3 2" xfId="3567"/>
    <cellStyle name="常规 2 2 4 4 2" xfId="3568"/>
    <cellStyle name="常规 2 2 4 5" xfId="3569"/>
    <cellStyle name="常规 2 2 5" xfId="3570"/>
    <cellStyle name="常规 2 2 5 2" xfId="3571"/>
    <cellStyle name="常规 2 2 5 2 2" xfId="3572"/>
    <cellStyle name="常规 2 2 5 3" xfId="3573"/>
    <cellStyle name="常规 2 2 5 3 2" xfId="3574"/>
    <cellStyle name="常规 2 2 5 4" xfId="3575"/>
    <cellStyle name="常规 2 2 5 4 2" xfId="3576"/>
    <cellStyle name="常规 2 2 5 5" xfId="3577"/>
    <cellStyle name="汇总 4 2" xfId="3578"/>
    <cellStyle name="常规 2 2 7 3 2" xfId="3579"/>
    <cellStyle name="常规 2 2 9 2" xfId="3580"/>
    <cellStyle name="常规 2 3 11" xfId="3581"/>
    <cellStyle name="常规 2 4 4 5" xfId="3582"/>
    <cellStyle name="常规 2 3 2" xfId="3583"/>
    <cellStyle name="常规 2 3 2 2" xfId="3584"/>
    <cellStyle name="常规 2 3 2 2 2" xfId="3585"/>
    <cellStyle name="常规 2 3 2 2 2 2" xfId="3586"/>
    <cellStyle name="常规 2 3 2 2 3" xfId="3587"/>
    <cellStyle name="常规 2 3 2 2 3 2" xfId="3588"/>
    <cellStyle name="常规 2 3 2 2 4 2" xfId="3589"/>
    <cellStyle name="常规 2 3 2 2 7" xfId="3590"/>
    <cellStyle name="常规 2 3 2 3" xfId="3591"/>
    <cellStyle name="常规 2 3 2 3 2" xfId="3592"/>
    <cellStyle name="常规 2 3 2 3 2 2" xfId="3593"/>
    <cellStyle name="常规 2 3 2 3 4" xfId="3594"/>
    <cellStyle name="常规 2 3 2 4 2 2" xfId="3595"/>
    <cellStyle name="常规 2 3 2 4 3" xfId="3596"/>
    <cellStyle name="常规 2 3 2 4 3 2" xfId="3597"/>
    <cellStyle name="常规 2 3 2 4 4" xfId="3598"/>
    <cellStyle name="常规 2 3 2 4 4 2" xfId="3599"/>
    <cellStyle name="常规 2 3 2 5 2" xfId="3600"/>
    <cellStyle name="常规 2 3 2 6" xfId="3601"/>
    <cellStyle name="常规 2 3 2 6 2" xfId="3602"/>
    <cellStyle name="常规 2 3 2 7" xfId="3603"/>
    <cellStyle name="常规 2 3 2 7 2" xfId="3604"/>
    <cellStyle name="常规 2 3 2 8" xfId="3605"/>
    <cellStyle name="常规 2 3 3 2 2" xfId="3606"/>
    <cellStyle name="常规 2 3 3 3" xfId="3607"/>
    <cellStyle name="常规 2 3 3 3 2" xfId="3608"/>
    <cellStyle name="常规 2 3 3 5" xfId="3609"/>
    <cellStyle name="常规 2 3 3 5 2" xfId="3610"/>
    <cellStyle name="常规 2 3 3 7" xfId="3611"/>
    <cellStyle name="常规 2 3 4" xfId="3612"/>
    <cellStyle name="常规 2 3 4 2" xfId="3613"/>
    <cellStyle name="常规 2 3 4 3" xfId="3614"/>
    <cellStyle name="常规 2 3 4 4" xfId="3615"/>
    <cellStyle name="常规 2 3 4 5" xfId="3616"/>
    <cellStyle name="常规 2 3 5 4" xfId="3617"/>
    <cellStyle name="常规 2 4" xfId="3618"/>
    <cellStyle name="常规 2 4 10 2" xfId="3619"/>
    <cellStyle name="常规 2 4 11" xfId="3620"/>
    <cellStyle name="常规 2 4 2" xfId="3621"/>
    <cellStyle name="常规 2 4 2 2" xfId="3622"/>
    <cellStyle name="常规 2 4 2 2 2" xfId="3623"/>
    <cellStyle name="常规 2 4 2 2 2 2" xfId="3624"/>
    <cellStyle name="常规 2 4 2 2 3" xfId="3625"/>
    <cellStyle name="常规 2 4 2 2 4" xfId="3626"/>
    <cellStyle name="常规 2 4 2 2 5 2" xfId="3627"/>
    <cellStyle name="常规 2 4 2 2 6" xfId="3628"/>
    <cellStyle name="常规 2 4 2 2 7" xfId="3629"/>
    <cellStyle name="常规 2 4 2 3" xfId="3630"/>
    <cellStyle name="输出 2 2 2 2 2" xfId="3631"/>
    <cellStyle name="常规 7 2 3 3" xfId="3632"/>
    <cellStyle name="常规 2 4 2 3 2 2" xfId="3633"/>
    <cellStyle name="常规 2 4 2 3 3 2" xfId="3634"/>
    <cellStyle name="常规 2 4 2 3 4" xfId="3635"/>
    <cellStyle name="常规 2 4 2 3 5" xfId="3636"/>
    <cellStyle name="常规 2 4 2 6" xfId="3637"/>
    <cellStyle name="常规 2 4 2 7" xfId="3638"/>
    <cellStyle name="常规 2 4 3 2 2" xfId="3639"/>
    <cellStyle name="常规 2 4 3 3" xfId="3640"/>
    <cellStyle name="常规 2 4 3 3 2" xfId="3641"/>
    <cellStyle name="常规 2 4 3 4 2" xfId="3642"/>
    <cellStyle name="常规 2 4 4 2" xfId="3643"/>
    <cellStyle name="常规 2 4 4 2 2" xfId="3644"/>
    <cellStyle name="常规 2 4 4 3" xfId="3645"/>
    <cellStyle name="常规 2 4 4 3 2" xfId="3646"/>
    <cellStyle name="常规 2 4 4 4" xfId="3647"/>
    <cellStyle name="常规 2 4 4 4 2" xfId="3648"/>
    <cellStyle name="常规 2 4 5 3" xfId="3649"/>
    <cellStyle name="常规 2 4 5 4" xfId="3650"/>
    <cellStyle name="检查单元格 7" xfId="3651"/>
    <cellStyle name="小数 5" xfId="3652"/>
    <cellStyle name="常规 2 5 2 3" xfId="3653"/>
    <cellStyle name="检查单元格 9" xfId="3654"/>
    <cellStyle name="常规 2 5 2 5" xfId="3655"/>
    <cellStyle name="常规 2 5 3 2" xfId="3656"/>
    <cellStyle name="常规 2 5 3 3" xfId="3657"/>
    <cellStyle name="常规 2 5 4 2" xfId="3658"/>
    <cellStyle name="常规 2 5 4 3" xfId="3659"/>
    <cellStyle name="常规 2 6" xfId="3660"/>
    <cellStyle name="常规 2 6 2" xfId="3661"/>
    <cellStyle name="常规 2 6 2 2" xfId="3662"/>
    <cellStyle name="货币 2 2 3 3 2" xfId="3663"/>
    <cellStyle name="常规 2 6 4" xfId="3664"/>
    <cellStyle name="常规 2 7" xfId="3665"/>
    <cellStyle name="常规 2 7 3" xfId="3666"/>
    <cellStyle name="输入 2" xfId="3667"/>
    <cellStyle name="常规 2 8" xfId="3668"/>
    <cellStyle name="输入 2 2" xfId="3669"/>
    <cellStyle name="常规 2 8 2" xfId="3670"/>
    <cellStyle name="常规 27 2 2" xfId="3671"/>
    <cellStyle name="常规 27 3" xfId="3672"/>
    <cellStyle name="常规 29" xfId="3673"/>
    <cellStyle name="常规 34" xfId="3674"/>
    <cellStyle name="常规 29 2" xfId="3675"/>
    <cellStyle name="常规 3" xfId="3676"/>
    <cellStyle name="常规 3 10" xfId="3677"/>
    <cellStyle name="常规 3 11" xfId="3678"/>
    <cellStyle name="常规 3 2" xfId="3679"/>
    <cellStyle name="常规 3 2 2 2" xfId="3680"/>
    <cellStyle name="常规 3 2 2 2 2" xfId="3681"/>
    <cellStyle name="常规 3 2 2 3 2" xfId="3682"/>
    <cellStyle name="常规 3 2 2 6" xfId="3683"/>
    <cellStyle name="常规 3 2 2 6 2" xfId="3684"/>
    <cellStyle name="常规 3 2 3 2" xfId="3685"/>
    <cellStyle name="常规 3 2 3 3" xfId="3686"/>
    <cellStyle name="常规 3 2 4" xfId="3687"/>
    <cellStyle name="常规 3 2 4 3" xfId="3688"/>
    <cellStyle name="常规 3 2 4 3 2" xfId="3689"/>
    <cellStyle name="常规 3 2 4 4" xfId="3690"/>
    <cellStyle name="常规 3 2 4 4 2" xfId="3691"/>
    <cellStyle name="常规 3 3" xfId="3692"/>
    <cellStyle name="常规 3 3 2" xfId="3693"/>
    <cellStyle name="常规 3 3 3" xfId="3694"/>
    <cellStyle name="好 3 2 2 2" xfId="3695"/>
    <cellStyle name="常规 3 3 4" xfId="3696"/>
    <cellStyle name="汇总 2 3 4" xfId="3697"/>
    <cellStyle name="货币 2 2 2 5" xfId="3698"/>
    <cellStyle name="常规 3 4 2 2" xfId="3699"/>
    <cellStyle name="货币 2 2 3 5" xfId="3700"/>
    <cellStyle name="常规 3 4 3 2" xfId="3701"/>
    <cellStyle name="好 3 2 3 2" xfId="3702"/>
    <cellStyle name="常规 3 4 4" xfId="3703"/>
    <cellStyle name="常规 3 5" xfId="3704"/>
    <cellStyle name="常规 3 5 3" xfId="3705"/>
    <cellStyle name="常规 3 5 3 2" xfId="3706"/>
    <cellStyle name="货币 2 2 4 2 2" xfId="3707"/>
    <cellStyle name="常规 3 5 4" xfId="3708"/>
    <cellStyle name="常规 3 6 2 2" xfId="3709"/>
    <cellStyle name="常规 3 6 3" xfId="3710"/>
    <cellStyle name="常规 3 6 3 2" xfId="3711"/>
    <cellStyle name="货币 2 2 4 3 2" xfId="3712"/>
    <cellStyle name="常规 3 6 4" xfId="3713"/>
    <cellStyle name="常规 3 6 5" xfId="3714"/>
    <cellStyle name="常规 3 7" xfId="3715"/>
    <cellStyle name="常规 3 7 2" xfId="3716"/>
    <cellStyle name="常规 3 7 2 2" xfId="3717"/>
    <cellStyle name="常规 3 7 3 2" xfId="3718"/>
    <cellStyle name="货币 2 2 4 4 2" xfId="3719"/>
    <cellStyle name="常规 3 7 4" xfId="3720"/>
    <cellStyle name="好 2 2 2 2 2" xfId="3721"/>
    <cellStyle name="常规 3 8" xfId="3722"/>
    <cellStyle name="常规 3 8 2" xfId="3723"/>
    <cellStyle name="常规 3 9 2" xfId="3724"/>
    <cellStyle name="常规 3_收入总表2" xfId="3725"/>
    <cellStyle name="常规 39" xfId="3726"/>
    <cellStyle name="常规 44" xfId="3727"/>
    <cellStyle name="常规 4" xfId="3728"/>
    <cellStyle name="常规 4 2" xfId="3729"/>
    <cellStyle name="常规 4 2 10" xfId="3730"/>
    <cellStyle name="常规 4 2 11" xfId="3731"/>
    <cellStyle name="常规 4 4" xfId="3732"/>
    <cellStyle name="常规 4 2 2" xfId="3733"/>
    <cellStyle name="常规 6 4" xfId="3734"/>
    <cellStyle name="常规 4 4 2" xfId="3735"/>
    <cellStyle name="常规 4 2 2 2" xfId="3736"/>
    <cellStyle name="货币 3 2 2 5" xfId="3737"/>
    <cellStyle name="常规 6 4 2" xfId="3738"/>
    <cellStyle name="常规 4 2 2 2 2" xfId="3739"/>
    <cellStyle name="常规 6 4 3" xfId="3740"/>
    <cellStyle name="常规 4 2 2 2 3" xfId="3741"/>
    <cellStyle name="常规 4 2 2 2 5" xfId="3742"/>
    <cellStyle name="常规 4 2 2 2 6" xfId="3743"/>
    <cellStyle name="警告文本" xfId="3744"/>
    <cellStyle name="常规 6 5" xfId="3745"/>
    <cellStyle name="常规 4 4 3" xfId="3746"/>
    <cellStyle name="常规 4 2 2 3" xfId="3747"/>
    <cellStyle name="霓付 [0]_laroux" xfId="3748"/>
    <cellStyle name="警告文本 2" xfId="3749"/>
    <cellStyle name="常规 4 2 2 3 2" xfId="3750"/>
    <cellStyle name="警告文本 3" xfId="3751"/>
    <cellStyle name="常规 4 2 2 3 3" xfId="3752"/>
    <cellStyle name="警告文本 3 2" xfId="3753"/>
    <cellStyle name="常规 4 2 2 3 3 2" xfId="3754"/>
    <cellStyle name="警告文本 4" xfId="3755"/>
    <cellStyle name="常规 4 2 2 3 4" xfId="3756"/>
    <cellStyle name="常规 4 2 2 4 3 2" xfId="3757"/>
    <cellStyle name="常规 4 2 2 4 4" xfId="3758"/>
    <cellStyle name="常规 4 2 2 4 5" xfId="3759"/>
    <cellStyle name="常规 4 2 2 6 2" xfId="3760"/>
    <cellStyle name="常规 4 2 2 7 2" xfId="3761"/>
    <cellStyle name="常规 4 5" xfId="3762"/>
    <cellStyle name="常规 4 2 3" xfId="3763"/>
    <cellStyle name="常规 7 4" xfId="3764"/>
    <cellStyle name="常规 4 5 2" xfId="3765"/>
    <cellStyle name="常规 4 2 3 2" xfId="3766"/>
    <cellStyle name="常规 7 5" xfId="3767"/>
    <cellStyle name="常规 4 5 3" xfId="3768"/>
    <cellStyle name="常规 4 2 3 3" xfId="3769"/>
    <cellStyle name="常规 4 6" xfId="3770"/>
    <cellStyle name="常规 4 2 4" xfId="3771"/>
    <cellStyle name="常规 8 5" xfId="3772"/>
    <cellStyle name="常规 4 6 3" xfId="3773"/>
    <cellStyle name="常规 4 2 4 3" xfId="3774"/>
    <cellStyle name="常规 4 2 4 3 2" xfId="3775"/>
    <cellStyle name="常规 4 2 4 4 2" xfId="3776"/>
    <cellStyle name="常规 4 2 4 5" xfId="3777"/>
    <cellStyle name="常规 4 7" xfId="3778"/>
    <cellStyle name="常规 4 2 5" xfId="3779"/>
    <cellStyle name="常规 4 2 8" xfId="3780"/>
    <cellStyle name="常规 4 3" xfId="3781"/>
    <cellStyle name="常规 5 4 2" xfId="3782"/>
    <cellStyle name="常规 4 3 2 2" xfId="3783"/>
    <cellStyle name="常规 5 4 3" xfId="3784"/>
    <cellStyle name="常规 4 3 2 3" xfId="3785"/>
    <cellStyle name="常规 5 5" xfId="3786"/>
    <cellStyle name="常规 4 3 3" xfId="3787"/>
    <cellStyle name="常规 5 5 2" xfId="3788"/>
    <cellStyle name="常规 4 3 3 2" xfId="3789"/>
    <cellStyle name="常规 45 2" xfId="3790"/>
    <cellStyle name="常规 50 2" xfId="3791"/>
    <cellStyle name="常规 46" xfId="3792"/>
    <cellStyle name="常规 51" xfId="3793"/>
    <cellStyle name="常规 47" xfId="3794"/>
    <cellStyle name="常规 52" xfId="3795"/>
    <cellStyle name="常规 48 2" xfId="3796"/>
    <cellStyle name="常规 49 2" xfId="3797"/>
    <cellStyle name="常规 5" xfId="3798"/>
    <cellStyle name="常规 5 10" xfId="3799"/>
    <cellStyle name="常规 5 2" xfId="3800"/>
    <cellStyle name="常规 5 2 2" xfId="3801"/>
    <cellStyle name="常规 5 2 2 2" xfId="3802"/>
    <cellStyle name="常规 5 2 2 3" xfId="3803"/>
    <cellStyle name="常规 5 2 3" xfId="3804"/>
    <cellStyle name="常规 5 2 3 2" xfId="3805"/>
    <cellStyle name="常规 5 2 3 3" xfId="3806"/>
    <cellStyle name="常规 5 2 3 5" xfId="3807"/>
    <cellStyle name="常规 5 2 4" xfId="3808"/>
    <cellStyle name="常规 5 2 4 2" xfId="3809"/>
    <cellStyle name="常规 5 2 4 3" xfId="3810"/>
    <cellStyle name="常规 5 2 4 3 2" xfId="3811"/>
    <cellStyle name="检查单元格 2 2" xfId="3812"/>
    <cellStyle name="常规 5 2 4 4 2" xfId="3813"/>
    <cellStyle name="强调文字颜色 5 3 2 3 2" xfId="3814"/>
    <cellStyle name="检查单元格 3" xfId="3815"/>
    <cellStyle name="常规 5 2 4 5" xfId="3816"/>
    <cellStyle name="常规 5 2 5" xfId="3817"/>
    <cellStyle name="常规 5 2 5 2" xfId="3818"/>
    <cellStyle name="常规 5 2 6" xfId="3819"/>
    <cellStyle name="常规 5 2 6 2" xfId="3820"/>
    <cellStyle name="常规 5 2 7" xfId="3821"/>
    <cellStyle name="常规 5 2 7 2" xfId="3822"/>
    <cellStyle name="常规 5 2 8" xfId="3823"/>
    <cellStyle name="常规 5 3" xfId="3824"/>
    <cellStyle name="常规 5 3 2" xfId="3825"/>
    <cellStyle name="常规 5 3 2 2" xfId="3826"/>
    <cellStyle name="常规 5 3 3" xfId="3827"/>
    <cellStyle name="常规 5 3 3 2" xfId="3828"/>
    <cellStyle name="货币 4 2 2 5" xfId="3829"/>
    <cellStyle name="常规 5 4 2 2" xfId="3830"/>
    <cellStyle name="常规 5 4 3 2" xfId="3831"/>
    <cellStyle name="常规 5 4 6" xfId="3832"/>
    <cellStyle name="常规 5 5 3" xfId="3833"/>
    <cellStyle name="常规 5 5 3 2" xfId="3834"/>
    <cellStyle name="计算 2 3 3" xfId="3835"/>
    <cellStyle name="计算" xfId="3836"/>
    <cellStyle name="常规 5 6 3 2" xfId="3837"/>
    <cellStyle name="货币 2 2 6 3 2" xfId="3838"/>
    <cellStyle name="常规 5 6 4" xfId="3839"/>
    <cellStyle name="常规 5 6 5" xfId="3840"/>
    <cellStyle name="好_全国友协2010年度中央部门决算（草案）" xfId="3841"/>
    <cellStyle name="千位分隔 4 2 3 2 2" xfId="3842"/>
    <cellStyle name="常规 5 8 2" xfId="3843"/>
    <cellStyle name="千位分隔 4 2 3 3 2" xfId="3844"/>
    <cellStyle name="常规 5 9 2" xfId="3845"/>
    <cellStyle name="后继超级链接 2" xfId="3846"/>
    <cellStyle name="常规 55" xfId="3847"/>
    <cellStyle name="常规 60" xfId="3848"/>
    <cellStyle name="后继超级链接 3" xfId="3849"/>
    <cellStyle name="常规 56" xfId="3850"/>
    <cellStyle name="常规 61" xfId="3851"/>
    <cellStyle name="好 5 4" xfId="3852"/>
    <cellStyle name="常规 59" xfId="3853"/>
    <cellStyle name="常规 64" xfId="3854"/>
    <cellStyle name="常规 6" xfId="3855"/>
    <cellStyle name="常规 6 2" xfId="3856"/>
    <cellStyle name="常规 6 2 2" xfId="3857"/>
    <cellStyle name="常规 6 2 2 2" xfId="3858"/>
    <cellStyle name="千位分隔 4 4 4" xfId="3859"/>
    <cellStyle name="常规 6 2 2 2 2" xfId="3860"/>
    <cellStyle name="常规 6 2 2 3" xfId="3861"/>
    <cellStyle name="常规 6 2 3" xfId="3862"/>
    <cellStyle name="常规 6 2 3 2" xfId="3863"/>
    <cellStyle name="常规 6 2 3 3" xfId="3864"/>
    <cellStyle name="常规 6 2 4" xfId="3865"/>
    <cellStyle name="常规 6 2 5" xfId="3866"/>
    <cellStyle name="常规 6 3" xfId="3867"/>
    <cellStyle name="常规 6 3 2" xfId="3868"/>
    <cellStyle name="常规 6 3 2 2" xfId="3869"/>
    <cellStyle name="常规 7" xfId="3870"/>
    <cellStyle name="常规 7 2" xfId="3871"/>
    <cellStyle name="常规 79" xfId="3872"/>
    <cellStyle name="常规 8" xfId="3873"/>
    <cellStyle name="链接单元格 7" xfId="3874"/>
    <cellStyle name="常规 8 2" xfId="3875"/>
    <cellStyle name="常规 8 2 2 3" xfId="3876"/>
    <cellStyle name="货币 2 7 4 2" xfId="3877"/>
    <cellStyle name="常规 8 2 3 2" xfId="3878"/>
    <cellStyle name="货币 2 7 5" xfId="3879"/>
    <cellStyle name="常规 8 2 4" xfId="3880"/>
    <cellStyle name="常规 8 2 5" xfId="3881"/>
    <cellStyle name="常规 8 3 2 2" xfId="3882"/>
    <cellStyle name="计算 3 4" xfId="3883"/>
    <cellStyle name="常规 9" xfId="3884"/>
    <cellStyle name="常规_2007年云南省向人大报送政府收支预算表格式编制过程表" xfId="3885"/>
    <cellStyle name="常规_2015年度草案报告附表2015定" xfId="3886"/>
    <cellStyle name="常规_2015年指标分配表2.15" xfId="3887"/>
    <cellStyle name="超级链接 2" xfId="3888"/>
    <cellStyle name="超级链接 2 2" xfId="3889"/>
    <cellStyle name="超级链接 2 2 2" xfId="3890"/>
    <cellStyle name="超级链接 2 2 3" xfId="3891"/>
    <cellStyle name="超级链接 2 3" xfId="3892"/>
    <cellStyle name="超级链接 2 3 2" xfId="3893"/>
    <cellStyle name="超级链接 3" xfId="3894"/>
    <cellStyle name="超级链接 3 2" xfId="3895"/>
    <cellStyle name="超级链接 3 2 2" xfId="3896"/>
    <cellStyle name="超级链接 3 3" xfId="3897"/>
    <cellStyle name="好 2 2" xfId="3898"/>
    <cellStyle name="好 2 2 2" xfId="3899"/>
    <cellStyle name="好 2 2 3" xfId="3900"/>
    <cellStyle name="好 2 2 3 2" xfId="3901"/>
    <cellStyle name="好 2 2 4" xfId="3902"/>
    <cellStyle name="好 3" xfId="3903"/>
    <cellStyle name="好 3 2" xfId="3904"/>
    <cellStyle name="好 3 2 2" xfId="3905"/>
    <cellStyle name="好 3 2 3" xfId="3906"/>
    <cellStyle name="链接单元格 2 3 2" xfId="3907"/>
    <cellStyle name="货币 2 2 4 2" xfId="3908"/>
    <cellStyle name="好 3 2 4" xfId="3909"/>
    <cellStyle name="好_5.中央部门决算（草案)-1" xfId="3910"/>
    <cellStyle name="后继超级链接 2 2" xfId="3911"/>
    <cellStyle name="后继超级链接 2 2 2" xfId="3912"/>
    <cellStyle name="后继超级链接 2 2 2 2" xfId="3913"/>
    <cellStyle name="后继超级链接 2 2 3" xfId="3914"/>
    <cellStyle name="后继超级链接 2 3 2" xfId="3915"/>
    <cellStyle name="后继超级链接 2 4" xfId="3916"/>
    <cellStyle name="货币 2 4 2 2" xfId="3917"/>
    <cellStyle name="汇总 2" xfId="3918"/>
    <cellStyle name="汇总 2 2" xfId="3919"/>
    <cellStyle name="汇总 2 2 2" xfId="3920"/>
    <cellStyle name="汇总 2 3" xfId="3921"/>
    <cellStyle name="汇总 2 3 2" xfId="3922"/>
    <cellStyle name="货币 2 2 2 3" xfId="3923"/>
    <cellStyle name="警告文本 2 3 2" xfId="3924"/>
    <cellStyle name="汇总 2 3 3" xfId="3925"/>
    <cellStyle name="货币 2 2 2 4" xfId="3926"/>
    <cellStyle name="汇总 3 2 2" xfId="3927"/>
    <cellStyle name="警告文本 3 2 2" xfId="3928"/>
    <cellStyle name="汇总 3 2 3" xfId="3929"/>
    <cellStyle name="汇总 3 3" xfId="3930"/>
    <cellStyle name="汇总 4 2 2" xfId="3931"/>
    <cellStyle name="货币 2 10" xfId="3932"/>
    <cellStyle name="货币 2 2" xfId="3933"/>
    <cellStyle name="货币 2 2 2 2" xfId="3934"/>
    <cellStyle name="货币 2 2 2 2 2" xfId="3935"/>
    <cellStyle name="货币 2 2 2 2 2 2" xfId="3936"/>
    <cellStyle name="货币 2 2 2 2 3" xfId="3937"/>
    <cellStyle name="货币 2 2 2 2 3 2" xfId="3938"/>
    <cellStyle name="货币 2 2 2 2 4" xfId="3939"/>
    <cellStyle name="货币 2 2 2 2 4 2" xfId="3940"/>
    <cellStyle name="货币 2 2 2 2 5" xfId="3941"/>
    <cellStyle name="货币 2 2 2 3 2 2" xfId="3942"/>
    <cellStyle name="货币 2 2 2 3 3" xfId="3943"/>
    <cellStyle name="货币 2 2 2 3 3 2" xfId="3944"/>
    <cellStyle name="货币 2 2 2 3 4" xfId="3945"/>
    <cellStyle name="货币 2 2 2 4 2" xfId="3946"/>
    <cellStyle name="货币 2 2 2 4 3" xfId="3947"/>
    <cellStyle name="货币 2 2 2 4 3 2" xfId="3948"/>
    <cellStyle name="货币 2 2 2 4 4 2" xfId="3949"/>
    <cellStyle name="货币 2 2 2 5 2" xfId="3950"/>
    <cellStyle name="货币 2 2 2 6" xfId="3951"/>
    <cellStyle name="货币 2 2 2 6 2" xfId="3952"/>
    <cellStyle name="链接单元格 2 2" xfId="3953"/>
    <cellStyle name="货币 2 2 3" xfId="3954"/>
    <cellStyle name="链接单元格 2 2 2" xfId="3955"/>
    <cellStyle name="货币 2 2 3 2" xfId="3956"/>
    <cellStyle name="货币 2 2 3 4 2" xfId="3957"/>
    <cellStyle name="链接单元格 2 3" xfId="3958"/>
    <cellStyle name="货币 2 2 4" xfId="3959"/>
    <cellStyle name="货币 2 2 4 3" xfId="3960"/>
    <cellStyle name="货币 2 2 4 5" xfId="3961"/>
    <cellStyle name="链接单元格 2 4" xfId="3962"/>
    <cellStyle name="货币 2 2 5" xfId="3963"/>
    <cellStyle name="货币 2 2 6" xfId="3964"/>
    <cellStyle name="货币 2 2 6 4" xfId="3965"/>
    <cellStyle name="货币 2 2 6 4 2" xfId="3966"/>
    <cellStyle name="货币 2 2 8" xfId="3967"/>
    <cellStyle name="货币 2 3 2" xfId="3968"/>
    <cellStyle name="货币 2 3 2 4 2" xfId="3969"/>
    <cellStyle name="链接单元格 3 3" xfId="3970"/>
    <cellStyle name="货币 2 3 4" xfId="3971"/>
    <cellStyle name="链接单元格 3 4" xfId="3972"/>
    <cellStyle name="货币 2 3 5" xfId="3973"/>
    <cellStyle name="货币 2 3 7" xfId="3974"/>
    <cellStyle name="货币 2 3 8" xfId="3975"/>
    <cellStyle name="货币 2 4" xfId="3976"/>
    <cellStyle name="货币 2 4 2" xfId="3977"/>
    <cellStyle name="链接单元格 4 2" xfId="3978"/>
    <cellStyle name="货币 2 4 3" xfId="3979"/>
    <cellStyle name="链接单元格 4 3" xfId="3980"/>
    <cellStyle name="货币 2 4 4" xfId="3981"/>
    <cellStyle name="货币 2 4 5" xfId="3982"/>
    <cellStyle name="货币 2 5" xfId="3983"/>
    <cellStyle name="货币 2 5 2" xfId="3984"/>
    <cellStyle name="货币 2 5 2 2" xfId="3985"/>
    <cellStyle name="链接单元格 5 2" xfId="3986"/>
    <cellStyle name="货币 2 5 3" xfId="3987"/>
    <cellStyle name="链接单元格 5 3" xfId="3988"/>
    <cellStyle name="货币 2 5 4" xfId="3989"/>
    <cellStyle name="货币 2 5 4 2" xfId="3990"/>
    <cellStyle name="货币 2 5 5" xfId="3991"/>
    <cellStyle name="货币 2 6 2 2" xfId="3992"/>
    <cellStyle name="货币 2 6 3 2" xfId="3993"/>
    <cellStyle name="货币 2 6 4" xfId="3994"/>
    <cellStyle name="计算 2 3 2 2 2" xfId="3995"/>
    <cellStyle name="货币 2 9" xfId="3996"/>
    <cellStyle name="检查单元格 4 3" xfId="3997"/>
    <cellStyle name="货币 3 10" xfId="3998"/>
    <cellStyle name="货币 3 2" xfId="3999"/>
    <cellStyle name="输入 2 5" xfId="4000"/>
    <cellStyle name="货币 3 2 2" xfId="4001"/>
    <cellStyle name="货币 3 2 2 2" xfId="4002"/>
    <cellStyle name="货币 3 2 2 2 2" xfId="4003"/>
    <cellStyle name="货币 3 2 2 3" xfId="4004"/>
    <cellStyle name="货币 3 2 2 3 2" xfId="4005"/>
    <cellStyle name="货币 3 2 2 4" xfId="4006"/>
    <cellStyle name="货币 3 2 2 4 2" xfId="4007"/>
    <cellStyle name="货币 3 2 3" xfId="4008"/>
    <cellStyle name="货币 3 2 3 2" xfId="4009"/>
    <cellStyle name="货币 3 2 3 2 2" xfId="4010"/>
    <cellStyle name="货币 3 2 3 4" xfId="4011"/>
    <cellStyle name="货币 3 2 4" xfId="4012"/>
    <cellStyle name="货币 3 2 4 2" xfId="4013"/>
    <cellStyle name="货币 3 2 4 2 2" xfId="4014"/>
    <cellStyle name="货币 3 2 4 3" xfId="4015"/>
    <cellStyle name="货币 3 2 4 4" xfId="4016"/>
    <cellStyle name="货币 3 2 5 2" xfId="4017"/>
    <cellStyle name="货币 3 2 6" xfId="4018"/>
    <cellStyle name="货币 3 2 6 2" xfId="4019"/>
    <cellStyle name="货币 3 3" xfId="4020"/>
    <cellStyle name="输入 3 5" xfId="4021"/>
    <cellStyle name="货币 3 3 2" xfId="4022"/>
    <cellStyle name="货币 3 3 2 2" xfId="4023"/>
    <cellStyle name="货币 3 3 3" xfId="4024"/>
    <cellStyle name="货币 3 3 3 2" xfId="4025"/>
    <cellStyle name="货币 3 3 4" xfId="4026"/>
    <cellStyle name="货币 3 3 5" xfId="4027"/>
    <cellStyle name="货币 3 4" xfId="4028"/>
    <cellStyle name="货币 3 4 4" xfId="4029"/>
    <cellStyle name="货币 3 4 4 2" xfId="4030"/>
    <cellStyle name="货币 3 4 5" xfId="4031"/>
    <cellStyle name="货币 3 5" xfId="4032"/>
    <cellStyle name="货币 3 5 2" xfId="4033"/>
    <cellStyle name="货币 3 5 3" xfId="4034"/>
    <cellStyle name="货币 3 5 3 2" xfId="4035"/>
    <cellStyle name="货币 3 5 4" xfId="4036"/>
    <cellStyle name="货币 3 7" xfId="4037"/>
    <cellStyle name="注释 6" xfId="4038"/>
    <cellStyle name="货币 3 7 2" xfId="4039"/>
    <cellStyle name="货币 3 8" xfId="4040"/>
    <cellStyle name="货币 3 8 2" xfId="4041"/>
    <cellStyle name="货币 3 9" xfId="4042"/>
    <cellStyle name="货币 3 9 2" xfId="4043"/>
    <cellStyle name="货币 4 10" xfId="4044"/>
    <cellStyle name="货币 4 2" xfId="4045"/>
    <cellStyle name="货币 4 2 2" xfId="4046"/>
    <cellStyle name="货币 4 2 2 2" xfId="4047"/>
    <cellStyle name="货币 4 2 2 2 2" xfId="4048"/>
    <cellStyle name="货币 4 2 2 3 2" xfId="4049"/>
    <cellStyle name="货币 4 2 2 4 2" xfId="4050"/>
    <cellStyle name="货币 4 2 3" xfId="4051"/>
    <cellStyle name="货币 4 2 3 2" xfId="4052"/>
    <cellStyle name="货币 4 2 3 2 2" xfId="4053"/>
    <cellStyle name="货币 4 2 3 3" xfId="4054"/>
    <cellStyle name="货币 4 2 3 4" xfId="4055"/>
    <cellStyle name="货币 4 2 4 2" xfId="4056"/>
    <cellStyle name="货币 4 2 4 3" xfId="4057"/>
    <cellStyle name="货币 4 2 4 4" xfId="4058"/>
    <cellStyle name="货币 4 2 4 4 2" xfId="4059"/>
    <cellStyle name="货币 4 2 5" xfId="4060"/>
    <cellStyle name="货币 4 2 5 2" xfId="4061"/>
    <cellStyle name="货币 4 2 6" xfId="4062"/>
    <cellStyle name="货币 4 2 6 2" xfId="4063"/>
    <cellStyle name="货币 4 2 7" xfId="4064"/>
    <cellStyle name="货币 4 3" xfId="4065"/>
    <cellStyle name="货币 4 3 2" xfId="4066"/>
    <cellStyle name="货币 4 3 2 2" xfId="4067"/>
    <cellStyle name="货币 4 3 3" xfId="4068"/>
    <cellStyle name="货币 4 3 3 2" xfId="4069"/>
    <cellStyle name="货币 4 3 4" xfId="4070"/>
    <cellStyle name="货币 4 3 4 2" xfId="4071"/>
    <cellStyle name="货币 4 3 5" xfId="4072"/>
    <cellStyle name="货币 4 4" xfId="4073"/>
    <cellStyle name="货币 4 4 2" xfId="4074"/>
    <cellStyle name="货币 4 4 2 2" xfId="4075"/>
    <cellStyle name="货币 4 4 3 2" xfId="4076"/>
    <cellStyle name="货币 4 4 4" xfId="4077"/>
    <cellStyle name="货币 4 4 4 2" xfId="4078"/>
    <cellStyle name="货币 4 4 5" xfId="4079"/>
    <cellStyle name="货币 4 5" xfId="4080"/>
    <cellStyle name="货币 4 5 3" xfId="4081"/>
    <cellStyle name="货币 4 5 4" xfId="4082"/>
    <cellStyle name="货币 4 7" xfId="4083"/>
    <cellStyle name="货币 4 8" xfId="4084"/>
    <cellStyle name="货币 4 8 2" xfId="4085"/>
    <cellStyle name="货币 4 9 2" xfId="4086"/>
    <cellStyle name="货币 5 2" xfId="4087"/>
    <cellStyle name="货币 5 3" xfId="4088"/>
    <cellStyle name="货币 5 4" xfId="4089"/>
    <cellStyle name="计算 2 3 3 2" xfId="4090"/>
    <cellStyle name="计算 2" xfId="4091"/>
    <cellStyle name="计算 2 2" xfId="4092"/>
    <cellStyle name="计算 2 2 2" xfId="4093"/>
    <cellStyle name="计算 2 2 2 2" xfId="4094"/>
    <cellStyle name="计算 2 2 2 2 2" xfId="4095"/>
    <cellStyle name="计算 2 2 3 2" xfId="4096"/>
    <cellStyle name="计算 2 3" xfId="4097"/>
    <cellStyle name="计算 2 3 2 2" xfId="4098"/>
    <cellStyle name="计算 2 3 2 3" xfId="4099"/>
    <cellStyle name="计算 2 3 4" xfId="4100"/>
    <cellStyle name="计算 2 3 5" xfId="4101"/>
    <cellStyle name="计算 2 5" xfId="4102"/>
    <cellStyle name="计算 2 5 2" xfId="4103"/>
    <cellStyle name="计算 2 6" xfId="4104"/>
    <cellStyle name="计算 2 7" xfId="4105"/>
    <cellStyle name="计算 3 2 2" xfId="4106"/>
    <cellStyle name="计算 3 2 2 2" xfId="4107"/>
    <cellStyle name="计算 3 2 2 2 2" xfId="4108"/>
    <cellStyle name="计算 3 2 2 3" xfId="4109"/>
    <cellStyle name="计算 3 2 3" xfId="4110"/>
    <cellStyle name="计算 3 2 3 2" xfId="4111"/>
    <cellStyle name="计算 3 2 4" xfId="4112"/>
    <cellStyle name="计算 3 3" xfId="4113"/>
    <cellStyle name="计算 3 3 2 2" xfId="4114"/>
    <cellStyle name="计算 3 3 3" xfId="4115"/>
    <cellStyle name="计算 3 4 2" xfId="4116"/>
    <cellStyle name="计算 3 5" xfId="4117"/>
    <cellStyle name="计算 4 2 2" xfId="4118"/>
    <cellStyle name="计算 4 2 2 2" xfId="4119"/>
    <cellStyle name="计算 4 2 3" xfId="4120"/>
    <cellStyle name="计算 4 3" xfId="4121"/>
    <cellStyle name="计算 5 2 2" xfId="4122"/>
    <cellStyle name="计算 5 2 2 2" xfId="4123"/>
    <cellStyle name="计算 5 3" xfId="4124"/>
    <cellStyle name="计算 5 4" xfId="4125"/>
    <cellStyle name="计算 6 3" xfId="4126"/>
    <cellStyle name="检查单元格 2 3" xfId="4127"/>
    <cellStyle name="检查单元格 2 4" xfId="4128"/>
    <cellStyle name="检查单元格 2 5" xfId="4129"/>
    <cellStyle name="检查单元格 2 6" xfId="4130"/>
    <cellStyle name="检查单元格 3 2" xfId="4131"/>
    <cellStyle name="检查单元格 3 3" xfId="4132"/>
    <cellStyle name="检查单元格 3 5" xfId="4133"/>
    <cellStyle name="检查单元格 4" xfId="4134"/>
    <cellStyle name="检查单元格 4 2" xfId="4135"/>
    <cellStyle name="检查单元格 4 4" xfId="4136"/>
    <cellStyle name="检查单元格 5" xfId="4137"/>
    <cellStyle name="检查单元格 5 2 2" xfId="4138"/>
    <cellStyle name="检查单元格 5 2 2 2" xfId="4139"/>
    <cellStyle name="检查单元格 5 2 3" xfId="4140"/>
    <cellStyle name="检查单元格 5 3" xfId="4141"/>
    <cellStyle name="千位_，" xfId="4142"/>
    <cellStyle name="检查单元格 5 3 2" xfId="4143"/>
    <cellStyle name="检查单元格 6 2 2" xfId="4144"/>
    <cellStyle name="检查单元格 7 2" xfId="4145"/>
    <cellStyle name="解释性文本 3 2" xfId="4146"/>
    <cellStyle name="解释性文本 4" xfId="4147"/>
    <cellStyle name="解释性文本 4 2" xfId="4148"/>
    <cellStyle name="解释性文本 4 2 2" xfId="4149"/>
    <cellStyle name="警告文本 2 2 2 2" xfId="4150"/>
    <cellStyle name="警告文本 2 2 3" xfId="4151"/>
    <cellStyle name="警告文本 2 4" xfId="4152"/>
    <cellStyle name="警告文本 3 2 2 2" xfId="4153"/>
    <cellStyle name="警告文本 3 3" xfId="4154"/>
    <cellStyle name="警告文本 4 2" xfId="4155"/>
    <cellStyle name="警告文本 4 2 2" xfId="4156"/>
    <cellStyle name="警告文本 4 3" xfId="4157"/>
    <cellStyle name="警告文本 5" xfId="4158"/>
    <cellStyle name="警告文本 5 2" xfId="4159"/>
    <cellStyle name="警告文本 5 2 2" xfId="4160"/>
    <cellStyle name="警告文本 5 3" xfId="4161"/>
    <cellStyle name="警告文本 6" xfId="4162"/>
    <cellStyle name="警告文本 6 2" xfId="4163"/>
    <cellStyle name="链接单元格 3" xfId="4164"/>
    <cellStyle name="链接单元格 4" xfId="4165"/>
    <cellStyle name="普通_97-917" xfId="4166"/>
    <cellStyle name="千分位[0]_BT (2)" xfId="4167"/>
    <cellStyle name="千位分隔 2" xfId="4168"/>
    <cellStyle name="千位分隔 2 2" xfId="4169"/>
    <cellStyle name="千位分隔 2 2 2" xfId="4170"/>
    <cellStyle name="千位分隔 2 2 2 2" xfId="4171"/>
    <cellStyle name="千位分隔 2 2 2 2 2" xfId="4172"/>
    <cellStyle name="千位分隔 2 2 2 3" xfId="4173"/>
    <cellStyle name="千位分隔 2 2 2 3 2" xfId="4174"/>
    <cellStyle name="千位分隔 2 2 2 4" xfId="4175"/>
    <cellStyle name="千位分隔 2 2 2 4 2" xfId="4176"/>
    <cellStyle name="千位分隔 2 2 2 5" xfId="4177"/>
    <cellStyle name="千位分隔 2 2 2 5 2" xfId="4178"/>
    <cellStyle name="千位分隔 2 2 2 6" xfId="4179"/>
    <cellStyle name="千位分隔 2 2 3" xfId="4180"/>
    <cellStyle name="千位分隔 2 2 3 2" xfId="4181"/>
    <cellStyle name="千位分隔 2 2 3 2 2" xfId="4182"/>
    <cellStyle name="千位分隔 2 2 3 3" xfId="4183"/>
    <cellStyle name="千位分隔 2 2 3 3 2" xfId="4184"/>
    <cellStyle name="千位分隔 2 2 3 4" xfId="4185"/>
    <cellStyle name="千位分隔 2 2 3 5" xfId="4186"/>
    <cellStyle name="千位分隔 2 2 4" xfId="4187"/>
    <cellStyle name="强调文字颜色 3" xfId="4188"/>
    <cellStyle name="千位分隔 2 2 4 2" xfId="4189"/>
    <cellStyle name="强调文字颜色 3 2" xfId="4190"/>
    <cellStyle name="千位分隔 2 2 4 2 2" xfId="4191"/>
    <cellStyle name="强调文字颜色 4" xfId="4192"/>
    <cellStyle name="千位分隔 2 2 4 3" xfId="4193"/>
    <cellStyle name="强调文字颜色 4 2" xfId="4194"/>
    <cellStyle name="千位分隔 2 2 4 3 2" xfId="4195"/>
    <cellStyle name="强调文字颜色 5" xfId="4196"/>
    <cellStyle name="千位分隔 2 2 4 4" xfId="4197"/>
    <cellStyle name="强调文字颜色 5 2" xfId="4198"/>
    <cellStyle name="千位分隔 2 2 4 4 2" xfId="4199"/>
    <cellStyle name="强调文字颜色 6" xfId="4200"/>
    <cellStyle name="千位分隔 2 2 4 5" xfId="4201"/>
    <cellStyle name="千位分隔 2 2 5" xfId="4202"/>
    <cellStyle name="千位分隔 2 2 5 2" xfId="4203"/>
    <cellStyle name="千位分隔 2 2 6" xfId="4204"/>
    <cellStyle name="千位分隔 2 2 6 2" xfId="4205"/>
    <cellStyle name="千位分隔 2 2 7" xfId="4206"/>
    <cellStyle name="千位分隔 2 2 7 2" xfId="4207"/>
    <cellStyle name="千位分隔 2 3" xfId="4208"/>
    <cellStyle name="千位分隔 2 3 2" xfId="4209"/>
    <cellStyle name="千位分隔 2 3 2 2" xfId="4210"/>
    <cellStyle name="千位分隔 2 3 3" xfId="4211"/>
    <cellStyle name="千位分隔 2 3 3 2" xfId="4212"/>
    <cellStyle name="千位分隔 2 3 4" xfId="4213"/>
    <cellStyle name="千位分隔 2 3 4 2" xfId="4214"/>
    <cellStyle name="千位分隔 2 3 5" xfId="4215"/>
    <cellStyle name="千位分隔 2 3 5 2" xfId="4216"/>
    <cellStyle name="千位分隔 2 3 6" xfId="4217"/>
    <cellStyle name="千位分隔 2 4" xfId="4218"/>
    <cellStyle name="千位分隔 2 4 2" xfId="4219"/>
    <cellStyle name="千位分隔 2 4 2 2" xfId="4220"/>
    <cellStyle name="千位分隔 2 4 3" xfId="4221"/>
    <cellStyle name="千位分隔 2 4 3 2" xfId="4222"/>
    <cellStyle name="千位分隔 2 4 4" xfId="4223"/>
    <cellStyle name="千位分隔 2 4 5" xfId="4224"/>
    <cellStyle name="千位分隔 2 5" xfId="4225"/>
    <cellStyle name="千位分隔 2 5 2" xfId="4226"/>
    <cellStyle name="千位分隔 2 5 2 2" xfId="4227"/>
    <cellStyle name="千位分隔 2 5 3" xfId="4228"/>
    <cellStyle name="千位分隔 2 5 3 2" xfId="4229"/>
    <cellStyle name="千位分隔 2 5 4" xfId="4230"/>
    <cellStyle name="千位分隔 2 5 4 2" xfId="4231"/>
    <cellStyle name="千位分隔 2 5 5" xfId="4232"/>
    <cellStyle name="千位分隔 2 6" xfId="4233"/>
    <cellStyle name="千位分隔 2 6 2" xfId="4234"/>
    <cellStyle name="千位分隔 2 7" xfId="4235"/>
    <cellStyle name="千位分隔 2 7 2" xfId="4236"/>
    <cellStyle name="千位分隔 2 8" xfId="4237"/>
    <cellStyle name="千位分隔 2 8 2" xfId="4238"/>
    <cellStyle name="千位分隔 2 9" xfId="4239"/>
    <cellStyle name="千位分隔 3" xfId="4240"/>
    <cellStyle name="千位分隔 3 10" xfId="4241"/>
    <cellStyle name="千位分隔 3 11" xfId="4242"/>
    <cellStyle name="千位分隔 3 2" xfId="4243"/>
    <cellStyle name="千位分隔 3 2 2" xfId="4244"/>
    <cellStyle name="强调文字颜色 3 2 5" xfId="4245"/>
    <cellStyle name="千位分隔 3 2 2 2" xfId="4246"/>
    <cellStyle name="强调文字颜色 3 2 5 2" xfId="4247"/>
    <cellStyle name="千位分隔 3 2 2 2 2" xfId="4248"/>
    <cellStyle name="强调文字颜色 3 2 6" xfId="4249"/>
    <cellStyle name="千位分隔 3 2 2 3" xfId="4250"/>
    <cellStyle name="千位分隔 3 2 2 3 2" xfId="4251"/>
    <cellStyle name="强调文字颜色 3 2 7" xfId="4252"/>
    <cellStyle name="千位分隔 3 2 2 4" xfId="4253"/>
    <cellStyle name="千位分隔 3 2 2 4 2" xfId="4254"/>
    <cellStyle name="千位分隔 3 2 2 5" xfId="4255"/>
    <cellStyle name="千位分隔 3 2 3" xfId="4256"/>
    <cellStyle name="强调文字颜色 3 3 5" xfId="4257"/>
    <cellStyle name="千位分隔 3 2 3 2" xfId="4258"/>
    <cellStyle name="千位分隔 3 2 3 2 2" xfId="4259"/>
    <cellStyle name="千位分隔 3 2 3 3" xfId="4260"/>
    <cellStyle name="千位分隔 3 2 3 3 2" xfId="4261"/>
    <cellStyle name="千位分隔 3 2 4" xfId="4262"/>
    <cellStyle name="千位分隔 3 2 4 2" xfId="4263"/>
    <cellStyle name="千位分隔 3 2 4 2 2" xfId="4264"/>
    <cellStyle name="千位分隔 3 2 4 3" xfId="4265"/>
    <cellStyle name="千位分隔 3 2 4 3 2" xfId="4266"/>
    <cellStyle name="千位分隔 3 2 4 4 2" xfId="4267"/>
    <cellStyle name="千位分隔 3 2 4 5" xfId="4268"/>
    <cellStyle name="千位分隔 3 2 5" xfId="4269"/>
    <cellStyle name="千位分隔 3 2 5 2" xfId="4270"/>
    <cellStyle name="千位分隔 3 2 6" xfId="4271"/>
    <cellStyle name="千位分隔 3 2 6 2" xfId="4272"/>
    <cellStyle name="千位分隔 3 2 7" xfId="4273"/>
    <cellStyle name="千位分隔 3 2 7 2" xfId="4274"/>
    <cellStyle name="千位分隔 3 3" xfId="4275"/>
    <cellStyle name="千位分隔 3 3 2" xfId="4276"/>
    <cellStyle name="强调文字颜色 4 2 5" xfId="4277"/>
    <cellStyle name="千位分隔 3 3 2 2" xfId="4278"/>
    <cellStyle name="千位分隔 3 3 3" xfId="4279"/>
    <cellStyle name="强调文字颜色 4 3 5" xfId="4280"/>
    <cellStyle name="千位分隔 3 3 3 2" xfId="4281"/>
    <cellStyle name="千位分隔 3 3 4" xfId="4282"/>
    <cellStyle name="千位分隔 3 3 4 2" xfId="4283"/>
    <cellStyle name="千位分隔 3 3 5" xfId="4284"/>
    <cellStyle name="千位分隔 3 4" xfId="4285"/>
    <cellStyle name="输出 6" xfId="4286"/>
    <cellStyle name="千位分隔 3 4 2" xfId="4287"/>
    <cellStyle name="输出 6 2" xfId="4288"/>
    <cellStyle name="强调文字颜色 5 2 5" xfId="4289"/>
    <cellStyle name="千位分隔 3 4 2 2" xfId="4290"/>
    <cellStyle name="输出 7" xfId="4291"/>
    <cellStyle name="千位分隔 3 4 3" xfId="4292"/>
    <cellStyle name="输出 7 2" xfId="4293"/>
    <cellStyle name="强调文字颜色 5 3 5" xfId="4294"/>
    <cellStyle name="千位分隔 3 4 3 2" xfId="4295"/>
    <cellStyle name="输出 8" xfId="4296"/>
    <cellStyle name="千位分隔 3 4 4" xfId="4297"/>
    <cellStyle name="千位分隔 3 4 4 2" xfId="4298"/>
    <cellStyle name="输出 9" xfId="4299"/>
    <cellStyle name="千位分隔 3 4 5" xfId="4300"/>
    <cellStyle name="千位分隔 3 5" xfId="4301"/>
    <cellStyle name="千位分隔 3 5 2" xfId="4302"/>
    <cellStyle name="强调文字颜色 6 2 5" xfId="4303"/>
    <cellStyle name="千位分隔 3 5 2 2" xfId="4304"/>
    <cellStyle name="千位分隔 3 5 3" xfId="4305"/>
    <cellStyle name="强调文字颜色 6 3 5" xfId="4306"/>
    <cellStyle name="千位分隔 3 5 3 2" xfId="4307"/>
    <cellStyle name="千位分隔 3 5 4" xfId="4308"/>
    <cellStyle name="千位分隔 3 6" xfId="4309"/>
    <cellStyle name="千位分隔 3 6 2" xfId="4310"/>
    <cellStyle name="千位分隔 3 6 2 2" xfId="4311"/>
    <cellStyle name="千位分隔 3 6 3" xfId="4312"/>
    <cellStyle name="注释 2 2 2 4" xfId="4313"/>
    <cellStyle name="千位分隔 3 6 3 2" xfId="4314"/>
    <cellStyle name="千位分隔 3 6 4" xfId="4315"/>
    <cellStyle name="千位分隔 3 6 4 2" xfId="4316"/>
    <cellStyle name="千位分隔 3 6 5" xfId="4317"/>
    <cellStyle name="千位分隔 3 7" xfId="4318"/>
    <cellStyle name="千位分隔 3 7 2" xfId="4319"/>
    <cellStyle name="千位分隔 3 8" xfId="4320"/>
    <cellStyle name="千位分隔 3 8 2" xfId="4321"/>
    <cellStyle name="千位分隔 3 9" xfId="4322"/>
    <cellStyle name="千位分隔 3 9 2" xfId="4323"/>
    <cellStyle name="千位分隔 4" xfId="4324"/>
    <cellStyle name="千位分隔 4 10" xfId="4325"/>
    <cellStyle name="千位分隔 4 2" xfId="4326"/>
    <cellStyle name="千位分隔 4 2 2" xfId="4327"/>
    <cellStyle name="千位分隔 4 2 2 2" xfId="4328"/>
    <cellStyle name="千位分隔 4 2 2 2 2" xfId="4329"/>
    <cellStyle name="千位分隔 4 2 2 3" xfId="4330"/>
    <cellStyle name="千位分隔 4 2 2 3 2" xfId="4331"/>
    <cellStyle name="千位分隔 4 2 2 4" xfId="4332"/>
    <cellStyle name="千位分隔 4 2 2 4 2" xfId="4333"/>
    <cellStyle name="千位分隔 4 2 2 5" xfId="4334"/>
    <cellStyle name="千位分隔 4 2 3" xfId="4335"/>
    <cellStyle name="千位分隔 4 2 4" xfId="4336"/>
    <cellStyle name="千位分隔 4 2 4 2" xfId="4337"/>
    <cellStyle name="千位分隔 4 2 4 2 2" xfId="4338"/>
    <cellStyle name="千位分隔 4 2 4 3" xfId="4339"/>
    <cellStyle name="适中 6" xfId="4340"/>
    <cellStyle name="千位分隔 4 2 4 3 2" xfId="4341"/>
    <cellStyle name="千位分隔 4 2 4 4 2" xfId="4342"/>
    <cellStyle name="千位分隔 4 2 4 5" xfId="4343"/>
    <cellStyle name="千位分隔 4 2 5" xfId="4344"/>
    <cellStyle name="千位分隔 4 2 5 2" xfId="4345"/>
    <cellStyle name="千位分隔 4 2 6" xfId="4346"/>
    <cellStyle name="千位分隔 4 2 6 2" xfId="4347"/>
    <cellStyle name="千位分隔 4 2 7" xfId="4348"/>
    <cellStyle name="千位分隔 4 2 7 2" xfId="4349"/>
    <cellStyle name="千位分隔 4 2 8" xfId="4350"/>
    <cellStyle name="千位分隔 4 3" xfId="4351"/>
    <cellStyle name="千位分隔 4 3 2" xfId="4352"/>
    <cellStyle name="千位分隔 4 3 2 2" xfId="4353"/>
    <cellStyle name="千位分隔 4 3 4" xfId="4354"/>
    <cellStyle name="千位分隔 4 3 4 2" xfId="4355"/>
    <cellStyle name="千位分隔 4 3 5" xfId="4356"/>
    <cellStyle name="千位分隔 4 4" xfId="4357"/>
    <cellStyle name="千位分隔 4 4 2" xfId="4358"/>
    <cellStyle name="千位分隔 4 4 2 2" xfId="4359"/>
    <cellStyle name="千位分隔 4 4 3" xfId="4360"/>
    <cellStyle name="千位分隔 4 4 3 2" xfId="4361"/>
    <cellStyle name="千位分隔 4 4 4 2" xfId="4362"/>
    <cellStyle name="千位分隔 4 4 5" xfId="4363"/>
    <cellStyle name="千位分隔 4 5" xfId="4364"/>
    <cellStyle name="千位分隔 4 5 2" xfId="4365"/>
    <cellStyle name="千位分隔 4 5 2 2" xfId="4366"/>
    <cellStyle name="千位分隔 4 5 3" xfId="4367"/>
    <cellStyle name="千位分隔 4 5 3 2" xfId="4368"/>
    <cellStyle name="千位分隔 4 5 4" xfId="4369"/>
    <cellStyle name="千位分隔 4 6" xfId="4370"/>
    <cellStyle name="千位分隔 4 6 2" xfId="4371"/>
    <cellStyle name="千位分隔 4 6 2 2" xfId="4372"/>
    <cellStyle name="千位分隔 4 6 3" xfId="4373"/>
    <cellStyle name="千位分隔 4 6 3 2" xfId="4374"/>
    <cellStyle name="千位分隔 4 6 4" xfId="4375"/>
    <cellStyle name="千位分隔 4 6 4 2" xfId="4376"/>
    <cellStyle name="千位分隔 4 6 5" xfId="4377"/>
    <cellStyle name="千位分隔 4 7" xfId="4378"/>
    <cellStyle name="千位分隔 4 7 2" xfId="4379"/>
    <cellStyle name="千位分隔 4 8" xfId="4380"/>
    <cellStyle name="千位分隔 4 8 2" xfId="4381"/>
    <cellStyle name="千位分隔 4 9" xfId="4382"/>
    <cellStyle name="千位分隔 4 9 2" xfId="4383"/>
    <cellStyle name="千位分隔 5" xfId="4384"/>
    <cellStyle name="千位分隔 5 2" xfId="4385"/>
    <cellStyle name="千位分隔 5 2 2" xfId="4386"/>
    <cellStyle name="千位分隔 5 3" xfId="4387"/>
    <cellStyle name="千位分隔 5 3 2" xfId="4388"/>
    <cellStyle name="千位分隔 5 4" xfId="4389"/>
    <cellStyle name="千位分隔 5 4 2" xfId="4390"/>
    <cellStyle name="千位分隔 5 5" xfId="4391"/>
    <cellStyle name="千位分隔 6" xfId="4392"/>
    <cellStyle name="千位分隔 6 2" xfId="4393"/>
    <cellStyle name="千位分隔 6 2 2" xfId="4394"/>
    <cellStyle name="千位分隔 6 3" xfId="4395"/>
    <cellStyle name="千位分隔 6 3 2" xfId="4396"/>
    <cellStyle name="千位分隔 6 4" xfId="4397"/>
    <cellStyle name="千位分隔 7" xfId="4398"/>
    <cellStyle name="千位分隔 7 2" xfId="4399"/>
    <cellStyle name="千位分隔 8" xfId="4400"/>
    <cellStyle name="千位分隔 8 2" xfId="4401"/>
    <cellStyle name="千位分隔 9" xfId="4402"/>
    <cellStyle name="千位分隔 9 2" xfId="4403"/>
    <cellStyle name="钎霖_laroux" xfId="4404"/>
    <cellStyle name="强调文字颜色 1" xfId="4405"/>
    <cellStyle name="强调文字颜色 1 2" xfId="4406"/>
    <cellStyle name="强调文字颜色 1 2 2" xfId="4407"/>
    <cellStyle name="强调文字颜色 1 2 2 2" xfId="4408"/>
    <cellStyle name="强调文字颜色 1 2 2 2 2" xfId="4409"/>
    <cellStyle name="强调文字颜色 1 2 2 2 2 2" xfId="4410"/>
    <cellStyle name="强调文字颜色 1 2 2 2 3" xfId="4411"/>
    <cellStyle name="强调文字颜色 1 2 2 3 2" xfId="4412"/>
    <cellStyle name="强调文字颜色 1 2 2 4" xfId="4413"/>
    <cellStyle name="强调文字颜色 1 2 3" xfId="4414"/>
    <cellStyle name="强调文字颜色 1 2 3 2" xfId="4415"/>
    <cellStyle name="强调文字颜色 1 2 3 3" xfId="4416"/>
    <cellStyle name="强调文字颜色 1 2 3 4" xfId="4417"/>
    <cellStyle name="强调文字颜色 1 2 3 5" xfId="4418"/>
    <cellStyle name="强调文字颜色 1 2 4" xfId="4419"/>
    <cellStyle name="强调文字颜色 1 2 4 2" xfId="4420"/>
    <cellStyle name="强调文字颜色 1 2 4 2 2" xfId="4421"/>
    <cellStyle name="强调文字颜色 1 2 4 3" xfId="4422"/>
    <cellStyle name="强调文字颜色 1 2 5" xfId="4423"/>
    <cellStyle name="强调文字颜色 1 2 5 2" xfId="4424"/>
    <cellStyle name="强调文字颜色 1 2 6" xfId="4425"/>
    <cellStyle name="强调文字颜色 1 2 7" xfId="4426"/>
    <cellStyle name="强调文字颜色 1 3" xfId="4427"/>
    <cellStyle name="强调文字颜色 1 3 2" xfId="4428"/>
    <cellStyle name="强调文字颜色 1 3 2 2" xfId="4429"/>
    <cellStyle name="强调文字颜色 1 3 2 2 2 2" xfId="4430"/>
    <cellStyle name="强调文字颜色 1 3 2 2 3" xfId="4431"/>
    <cellStyle name="强调文字颜色 1 3 2 3" xfId="4432"/>
    <cellStyle name="强调文字颜色 1 3 2 3 2" xfId="4433"/>
    <cellStyle name="强调文字颜色 1 3 2 4" xfId="4434"/>
    <cellStyle name="强调文字颜色 1 3 3 2" xfId="4435"/>
    <cellStyle name="强调文字颜色 1 3 3 3" xfId="4436"/>
    <cellStyle name="强调文字颜色 1 3 4" xfId="4437"/>
    <cellStyle name="强调文字颜色 1 3 4 2" xfId="4438"/>
    <cellStyle name="强调文字颜色 1 3 5" xfId="4439"/>
    <cellStyle name="强调文字颜色 1 4" xfId="4440"/>
    <cellStyle name="强调文字颜色 1 4 2" xfId="4441"/>
    <cellStyle name="强调文字颜色 1 4 2 2" xfId="4442"/>
    <cellStyle name="强调文字颜色 1 4 2 2 2" xfId="4443"/>
    <cellStyle name="强调文字颜色 1 4 2 3" xfId="4444"/>
    <cellStyle name="强调文字颜色 1 4 3" xfId="4445"/>
    <cellStyle name="强调文字颜色 1 4 3 2" xfId="4446"/>
    <cellStyle name="强调文字颜色 1 4 4" xfId="4447"/>
    <cellStyle name="强调文字颜色 1 5" xfId="4448"/>
    <cellStyle name="强调文字颜色 1 5 2" xfId="4449"/>
    <cellStyle name="强调文字颜色 1 5 2 2" xfId="4450"/>
    <cellStyle name="强调文字颜色 1 5 2 2 2" xfId="4451"/>
    <cellStyle name="强调文字颜色 1 5 2 3" xfId="4452"/>
    <cellStyle name="强调文字颜色 1 5 3" xfId="4453"/>
    <cellStyle name="强调文字颜色 1 5 3 2" xfId="4454"/>
    <cellStyle name="强调文字颜色 1 5 4" xfId="4455"/>
    <cellStyle name="强调文字颜色 1 6" xfId="4456"/>
    <cellStyle name="强调文字颜色 1 6 2" xfId="4457"/>
    <cellStyle name="强调文字颜色 1 6 2 2" xfId="4458"/>
    <cellStyle name="强调文字颜色 1 6 3" xfId="4459"/>
    <cellStyle name="强调文字颜色 1 7" xfId="4460"/>
    <cellStyle name="强调文字颜色 1 7 2" xfId="4461"/>
    <cellStyle name="强调文字颜色 1 8" xfId="4462"/>
    <cellStyle name="强调文字颜色 1 9" xfId="4463"/>
    <cellStyle name="强调文字颜色 2" xfId="4464"/>
    <cellStyle name="强调文字颜色 2 2" xfId="4465"/>
    <cellStyle name="强调文字颜色 2 2 2" xfId="4466"/>
    <cellStyle name="强调文字颜色 2 2 3" xfId="4467"/>
    <cellStyle name="强调文字颜色 2 2 4" xfId="4468"/>
    <cellStyle name="强调文字颜色 2 2 5" xfId="4469"/>
    <cellStyle name="强调文字颜色 2 2 6" xfId="4470"/>
    <cellStyle name="强调文字颜色 2 2 7" xfId="4471"/>
    <cellStyle name="强调文字颜色 2 3" xfId="4472"/>
    <cellStyle name="强调文字颜色 2 3 2" xfId="4473"/>
    <cellStyle name="强调文字颜色 2 3 2 2" xfId="4474"/>
    <cellStyle name="强调文字颜色 2 3 2 2 2" xfId="4475"/>
    <cellStyle name="强调文字颜色 2 3 2 2 2 2" xfId="4476"/>
    <cellStyle name="强调文字颜色 2 3 2 2 3" xfId="4477"/>
    <cellStyle name="强调文字颜色 2 3 2 3" xfId="4478"/>
    <cellStyle name="强调文字颜色 2 3 2 3 2" xfId="4479"/>
    <cellStyle name="强调文字颜色 2 3 2 4" xfId="4480"/>
    <cellStyle name="强调文字颜色 2 3 3" xfId="4481"/>
    <cellStyle name="强调文字颜色 2 3 3 2" xfId="4482"/>
    <cellStyle name="强调文字颜色 2 3 3 2 2" xfId="4483"/>
    <cellStyle name="强调文字颜色 2 3 3 3" xfId="4484"/>
    <cellStyle name="强调文字颜色 2 3 4" xfId="4485"/>
    <cellStyle name="强调文字颜色 2 3 4 2" xfId="4486"/>
    <cellStyle name="强调文字颜色 2 3 5" xfId="4487"/>
    <cellStyle name="强调文字颜色 2 4" xfId="4488"/>
    <cellStyle name="强调文字颜色 2 4 2" xfId="4489"/>
    <cellStyle name="强调文字颜色 2 4 2 2" xfId="4490"/>
    <cellStyle name="强调文字颜色 2 4 2 2 2" xfId="4491"/>
    <cellStyle name="强调文字颜色 2 4 2 3" xfId="4492"/>
    <cellStyle name="强调文字颜色 2 4 3" xfId="4493"/>
    <cellStyle name="强调文字颜色 2 4 3 2" xfId="4494"/>
    <cellStyle name="强调文字颜色 2 4 4" xfId="4495"/>
    <cellStyle name="强调文字颜色 2 5" xfId="4496"/>
    <cellStyle name="强调文字颜色 2 5 2" xfId="4497"/>
    <cellStyle name="强调文字颜色 2 5 2 2" xfId="4498"/>
    <cellStyle name="强调文字颜色 2 5 2 2 2" xfId="4499"/>
    <cellStyle name="强调文字颜色 2 5 2 3" xfId="4500"/>
    <cellStyle name="强调文字颜色 2 5 3" xfId="4501"/>
    <cellStyle name="强调文字颜色 2 5 3 2" xfId="4502"/>
    <cellStyle name="强调文字颜色 2 5 4" xfId="4503"/>
    <cellStyle name="强调文字颜色 2 6" xfId="4504"/>
    <cellStyle name="强调文字颜色 2 6 2" xfId="4505"/>
    <cellStyle name="强调文字颜色 2 6 2 2" xfId="4506"/>
    <cellStyle name="强调文字颜色 2 6 3" xfId="4507"/>
    <cellStyle name="强调文字颜色 2 7" xfId="4508"/>
    <cellStyle name="强调文字颜色 2 7 2" xfId="4509"/>
    <cellStyle name="强调文字颜色 2 8" xfId="4510"/>
    <cellStyle name="强调文字颜色 2 9" xfId="4511"/>
    <cellStyle name="强调文字颜色 3 2 2" xfId="4512"/>
    <cellStyle name="强调文字颜色 3 2 2 2" xfId="4513"/>
    <cellStyle name="强调文字颜色 3 2 2 2 2" xfId="4514"/>
    <cellStyle name="强调文字颜色 3 2 2 2 2 2" xfId="4515"/>
    <cellStyle name="强调文字颜色 3 2 2 2 3" xfId="4516"/>
    <cellStyle name="强调文字颜色 3 2 2 3" xfId="4517"/>
    <cellStyle name="强调文字颜色 3 2 2 3 2" xfId="4518"/>
    <cellStyle name="强调文字颜色 3 2 2 4" xfId="4519"/>
    <cellStyle name="强调文字颜色 3 2 3" xfId="4520"/>
    <cellStyle name="强调文字颜色 3 2 3 2" xfId="4521"/>
    <cellStyle name="强调文字颜色 3 2 3 2 2" xfId="4522"/>
    <cellStyle name="强调文字颜色 3 2 3 2 2 2" xfId="4523"/>
    <cellStyle name="强调文字颜色 3 2 3 2 3" xfId="4524"/>
    <cellStyle name="强调文字颜色 3 2 3 3" xfId="4525"/>
    <cellStyle name="强调文字颜色 3 2 3 3 2" xfId="4526"/>
    <cellStyle name="强调文字颜色 3 2 3 4" xfId="4527"/>
    <cellStyle name="强调文字颜色 3 2 3 5" xfId="4528"/>
    <cellStyle name="强调文字颜色 3 2 4" xfId="4529"/>
    <cellStyle name="强调文字颜色 3 2 4 2" xfId="4530"/>
    <cellStyle name="强调文字颜色 3 2 4 2 2" xfId="4531"/>
    <cellStyle name="强调文字颜色 3 2 4 3" xfId="4532"/>
    <cellStyle name="强调文字颜色 3 3" xfId="4533"/>
    <cellStyle name="强调文字颜色 3 3 2" xfId="4534"/>
    <cellStyle name="强调文字颜色 3 3 2 2" xfId="4535"/>
    <cellStyle name="强调文字颜色 3 3 2 2 2" xfId="4536"/>
    <cellStyle name="强调文字颜色 3 3 2 2 2 2" xfId="4537"/>
    <cellStyle name="强调文字颜色 3 3 2 2 3" xfId="4538"/>
    <cellStyle name="强调文字颜色 3 3 2 3" xfId="4539"/>
    <cellStyle name="强调文字颜色 3 3 2 3 2" xfId="4540"/>
    <cellStyle name="强调文字颜色 3 3 2 4" xfId="4541"/>
    <cellStyle name="强调文字颜色 3 3 3" xfId="4542"/>
    <cellStyle name="强调文字颜色 3 3 3 2" xfId="4543"/>
    <cellStyle name="强调文字颜色 3 3 3 2 2" xfId="4544"/>
    <cellStyle name="强调文字颜色 3 3 3 3" xfId="4545"/>
    <cellStyle name="强调文字颜色 3 3 4" xfId="4546"/>
    <cellStyle name="强调文字颜色 3 3 4 2" xfId="4547"/>
    <cellStyle name="强调文字颜色 3 4" xfId="4548"/>
    <cellStyle name="强调文字颜色 3 4 2" xfId="4549"/>
    <cellStyle name="强调文字颜色 3 4 2 2" xfId="4550"/>
    <cellStyle name="强调文字颜色 3 4 2 2 2" xfId="4551"/>
    <cellStyle name="强调文字颜色 3 4 3" xfId="4552"/>
    <cellStyle name="强调文字颜色 3 4 3 2" xfId="4553"/>
    <cellStyle name="强调文字颜色 3 4 4" xfId="4554"/>
    <cellStyle name="强调文字颜色 3 5" xfId="4555"/>
    <cellStyle name="强调文字颜色 3 5 2" xfId="4556"/>
    <cellStyle name="强调文字颜色 3 5 2 2" xfId="4557"/>
    <cellStyle name="强调文字颜色 3 5 2 2 2" xfId="4558"/>
    <cellStyle name="强调文字颜色 3 5 2 3" xfId="4559"/>
    <cellStyle name="强调文字颜色 3 5 3" xfId="4560"/>
    <cellStyle name="强调文字颜色 3 5 3 2" xfId="4561"/>
    <cellStyle name="强调文字颜色 3 5 4" xfId="4562"/>
    <cellStyle name="强调文字颜色 3 6" xfId="4563"/>
    <cellStyle name="强调文字颜色 3 6 2" xfId="4564"/>
    <cellStyle name="强调文字颜色 3 6 2 2" xfId="4565"/>
    <cellStyle name="强调文字颜色 3 6 3" xfId="4566"/>
    <cellStyle name="强调文字颜色 3 7" xfId="4567"/>
    <cellStyle name="强调文字颜色 3 7 2" xfId="4568"/>
    <cellStyle name="强调文字颜色 3 8" xfId="4569"/>
    <cellStyle name="强调文字颜色 3 9" xfId="4570"/>
    <cellStyle name="强调文字颜色 4 2 2" xfId="4571"/>
    <cellStyle name="强调文字颜色 4 2 2 2" xfId="4572"/>
    <cellStyle name="强调文字颜色 4 2 2 2 2" xfId="4573"/>
    <cellStyle name="强调文字颜色 4 2 2 2 2 2" xfId="4574"/>
    <cellStyle name="强调文字颜色 4 2 2 2 3" xfId="4575"/>
    <cellStyle name="强调文字颜色 4 2 2 3" xfId="4576"/>
    <cellStyle name="强调文字颜色 4 2 2 4" xfId="4577"/>
    <cellStyle name="强调文字颜色 4 2 3" xfId="4578"/>
    <cellStyle name="强调文字颜色 4 2 3 5" xfId="4579"/>
    <cellStyle name="强调文字颜色 4 2 4" xfId="4580"/>
    <cellStyle name="强调文字颜色 4 2 4 2" xfId="4581"/>
    <cellStyle name="强调文字颜色 4 2 4 2 2" xfId="4582"/>
    <cellStyle name="强调文字颜色 4 2 4 3" xfId="4583"/>
    <cellStyle name="强调文字颜色 4 2 5 2" xfId="4584"/>
    <cellStyle name="强调文字颜色 4 2 6" xfId="4585"/>
    <cellStyle name="强调文字颜色 4 2 7" xfId="4586"/>
    <cellStyle name="强调文字颜色 4 3" xfId="4587"/>
    <cellStyle name="强调文字颜色 4 3 2" xfId="4588"/>
    <cellStyle name="强调文字颜色 4 3 2 2" xfId="4589"/>
    <cellStyle name="强调文字颜色 4 3 2 2 2" xfId="4590"/>
    <cellStyle name="强调文字颜色 4 3 2 2 2 2" xfId="4591"/>
    <cellStyle name="强调文字颜色 4 3 2 2 3" xfId="4592"/>
    <cellStyle name="强调文字颜色 4 3 2 3" xfId="4593"/>
    <cellStyle name="强调文字颜色 4 3 2 3 2" xfId="4594"/>
    <cellStyle name="强调文字颜色 4 3 2 4" xfId="4595"/>
    <cellStyle name="强调文字颜色 4 3 3" xfId="4596"/>
    <cellStyle name="强调文字颜色 4 3 3 2" xfId="4597"/>
    <cellStyle name="强调文字颜色 4 3 3 2 2" xfId="4598"/>
    <cellStyle name="强调文字颜色 4 3 3 3" xfId="4599"/>
    <cellStyle name="强调文字颜色 4 3 4" xfId="4600"/>
    <cellStyle name="强调文字颜色 4 3 4 2" xfId="4601"/>
    <cellStyle name="强调文字颜色 4 4" xfId="4602"/>
    <cellStyle name="强调文字颜色 4 4 2" xfId="4603"/>
    <cellStyle name="强调文字颜色 4 4 2 2" xfId="4604"/>
    <cellStyle name="强调文字颜色 4 4 2 2 2" xfId="4605"/>
    <cellStyle name="强调文字颜色 4 4 2 3" xfId="4606"/>
    <cellStyle name="强调文字颜色 4 4 3" xfId="4607"/>
    <cellStyle name="强调文字颜色 4 4 3 2" xfId="4608"/>
    <cellStyle name="强调文字颜色 4 4 4" xfId="4609"/>
    <cellStyle name="强调文字颜色 4 5" xfId="4610"/>
    <cellStyle name="强调文字颜色 4 5 2" xfId="4611"/>
    <cellStyle name="强调文字颜色 4 5 2 2" xfId="4612"/>
    <cellStyle name="强调文字颜色 4 5 2 2 2" xfId="4613"/>
    <cellStyle name="强调文字颜色 4 5 2 3" xfId="4614"/>
    <cellStyle name="强调文字颜色 4 5 3" xfId="4615"/>
    <cellStyle name="强调文字颜色 4 5 3 2" xfId="4616"/>
    <cellStyle name="强调文字颜色 4 5 4" xfId="4617"/>
    <cellStyle name="强调文字颜色 4 6" xfId="4618"/>
    <cellStyle name="强调文字颜色 4 6 2" xfId="4619"/>
    <cellStyle name="强调文字颜色 4 6 2 2" xfId="4620"/>
    <cellStyle name="强调文字颜色 4 6 3" xfId="4621"/>
    <cellStyle name="强调文字颜色 4 7" xfId="4622"/>
    <cellStyle name="强调文字颜色 4 7 2" xfId="4623"/>
    <cellStyle name="强调文字颜色 4 8" xfId="4624"/>
    <cellStyle name="强调文字颜色 4 9" xfId="4625"/>
    <cellStyle name="强调文字颜色 5 2 2" xfId="4626"/>
    <cellStyle name="强调文字颜色 5 2 2 2" xfId="4627"/>
    <cellStyle name="强调文字颜色 5 2 2 2 2" xfId="4628"/>
    <cellStyle name="强调文字颜色 5 2 2 2 2 2" xfId="4629"/>
    <cellStyle name="强调文字颜色 5 2 2 2 3" xfId="4630"/>
    <cellStyle name="强调文字颜色 5 2 2 3" xfId="4631"/>
    <cellStyle name="强调文字颜色 5 2 2 3 2" xfId="4632"/>
    <cellStyle name="强调文字颜色 5 2 2 4" xfId="4633"/>
    <cellStyle name="强调文字颜色 5 2 3 2" xfId="4634"/>
    <cellStyle name="强调文字颜色 5 2 3 2 2" xfId="4635"/>
    <cellStyle name="强调文字颜色 5 2 3 2 2 2" xfId="4636"/>
    <cellStyle name="强调文字颜色 5 2 3 2 3" xfId="4637"/>
    <cellStyle name="强调文字颜色 5 2 3 3" xfId="4638"/>
    <cellStyle name="强调文字颜色 5 2 3 3 2" xfId="4639"/>
    <cellStyle name="强调文字颜色 5 2 3 4" xfId="4640"/>
    <cellStyle name="强调文字颜色 5 2 3 5" xfId="4641"/>
    <cellStyle name="强调文字颜色 5 2 4" xfId="4642"/>
    <cellStyle name="强调文字颜色 5 2 4 2" xfId="4643"/>
    <cellStyle name="强调文字颜色 5 2 4 2 2" xfId="4644"/>
    <cellStyle name="强调文字颜色 5 2 4 3" xfId="4645"/>
    <cellStyle name="输出 6 2 2" xfId="4646"/>
    <cellStyle name="强调文字颜色 5 2 5 2" xfId="4647"/>
    <cellStyle name="输出 6 3" xfId="4648"/>
    <cellStyle name="强调文字颜色 5 2 6" xfId="4649"/>
    <cellStyle name="强调文字颜色 5 2 7" xfId="4650"/>
    <cellStyle name="强调文字颜色 5 3" xfId="4651"/>
    <cellStyle name="强调文字颜色 5 3 2" xfId="4652"/>
    <cellStyle name="强调文字颜色 5 3 2 2" xfId="4653"/>
    <cellStyle name="强调文字颜色 5 3 2 2 2" xfId="4654"/>
    <cellStyle name="强调文字颜色 5 3 2 2 2 2" xfId="4655"/>
    <cellStyle name="强调文字颜色 5 3 2 2 3" xfId="4656"/>
    <cellStyle name="强调文字颜色 5 3 2 3" xfId="4657"/>
    <cellStyle name="强调文字颜色 5 3 2 4" xfId="4658"/>
    <cellStyle name="强调文字颜色 5 3 3" xfId="4659"/>
    <cellStyle name="强调文字颜色 5 3 3 2" xfId="4660"/>
    <cellStyle name="强调文字颜色 5 3 3 2 2" xfId="4661"/>
    <cellStyle name="强调文字颜色 5 3 3 3" xfId="4662"/>
    <cellStyle name="强调文字颜色 5 3 4" xfId="4663"/>
    <cellStyle name="强调文字颜色 5 3 4 2" xfId="4664"/>
    <cellStyle name="强调文字颜色 5 4" xfId="4665"/>
    <cellStyle name="强调文字颜色 5 4 2" xfId="4666"/>
    <cellStyle name="强调文字颜色 5 4 2 2" xfId="4667"/>
    <cellStyle name="强调文字颜色 5 4 2 2 2" xfId="4668"/>
    <cellStyle name="强调文字颜色 5 4 2 3" xfId="4669"/>
    <cellStyle name="强调文字颜色 5 4 3" xfId="4670"/>
    <cellStyle name="强调文字颜色 5 4 3 2" xfId="4671"/>
    <cellStyle name="强调文字颜色 5 4 4" xfId="4672"/>
    <cellStyle name="强调文字颜色 5 5" xfId="4673"/>
    <cellStyle name="强调文字颜色 5 5 2 2" xfId="4674"/>
    <cellStyle name="强调文字颜色 5 5 2 2 2" xfId="4675"/>
    <cellStyle name="强调文字颜色 5 5 2 3" xfId="4676"/>
    <cellStyle name="强调文字颜色 5 5 3" xfId="4677"/>
    <cellStyle name="强调文字颜色 5 5 3 2" xfId="4678"/>
    <cellStyle name="强调文字颜色 5 5 4" xfId="4679"/>
    <cellStyle name="强调文字颜色 5 6" xfId="4680"/>
    <cellStyle name="强调文字颜色 5 6 2" xfId="4681"/>
    <cellStyle name="强调文字颜色 5 6 2 2" xfId="4682"/>
    <cellStyle name="强调文字颜色 5 6 3" xfId="4683"/>
    <cellStyle name="强调文字颜色 5 7 2" xfId="4684"/>
    <cellStyle name="强调文字颜色 5 8" xfId="4685"/>
    <cellStyle name="强调文字颜色 5 9" xfId="4686"/>
    <cellStyle name="强调文字颜色 6 2" xfId="4687"/>
    <cellStyle name="强调文字颜色 6 2 2" xfId="4688"/>
    <cellStyle name="强调文字颜色 6 2 2 2" xfId="4689"/>
    <cellStyle name="强调文字颜色 6 2 2 2 2" xfId="4690"/>
    <cellStyle name="强调文字颜色 6 2 2 2 2 2" xfId="4691"/>
    <cellStyle name="强调文字颜色 6 2 2 2 3" xfId="4692"/>
    <cellStyle name="强调文字颜色 6 2 2 3" xfId="4693"/>
    <cellStyle name="强调文字颜色 6 2 2 3 2" xfId="4694"/>
    <cellStyle name="强调文字颜色 6 2 2 4" xfId="4695"/>
    <cellStyle name="强调文字颜色 6 2 3" xfId="4696"/>
    <cellStyle name="强调文字颜色 6 2 3 2" xfId="4697"/>
    <cellStyle name="强调文字颜色 6 2 3 2 2" xfId="4698"/>
    <cellStyle name="强调文字颜色 6 2 3 2 2 2" xfId="4699"/>
    <cellStyle name="强调文字颜色 6 2 3 2 3" xfId="4700"/>
    <cellStyle name="强调文字颜色 6 2 3 3" xfId="4701"/>
    <cellStyle name="强调文字颜色 6 2 3 3 2" xfId="4702"/>
    <cellStyle name="强调文字颜色 6 2 3 4" xfId="4703"/>
    <cellStyle name="强调文字颜色 6 2 3 5" xfId="4704"/>
    <cellStyle name="强调文字颜色 6 2 4" xfId="4705"/>
    <cellStyle name="强调文字颜色 6 2 4 2" xfId="4706"/>
    <cellStyle name="强调文字颜色 6 2 4 2 2" xfId="4707"/>
    <cellStyle name="强调文字颜色 6 2 4 3" xfId="4708"/>
    <cellStyle name="强调文字颜色 6 2 5 2" xfId="4709"/>
    <cellStyle name="强调文字颜色 6 2 6" xfId="4710"/>
    <cellStyle name="强调文字颜色 6 2 7" xfId="4711"/>
    <cellStyle name="强调文字颜色 6 3" xfId="4712"/>
    <cellStyle name="强调文字颜色 6 3 2" xfId="4713"/>
    <cellStyle name="强调文字颜色 6 3 2 2" xfId="4714"/>
    <cellStyle name="强调文字颜色 6 3 2 2 2" xfId="4715"/>
    <cellStyle name="强调文字颜色 6 3 2 2 2 2" xfId="4716"/>
    <cellStyle name="强调文字颜色 6 3 2 2 3" xfId="4717"/>
    <cellStyle name="强调文字颜色 6 3 2 3" xfId="4718"/>
    <cellStyle name="强调文字颜色 6 3 2 3 2" xfId="4719"/>
    <cellStyle name="强调文字颜色 6 3 2 4" xfId="4720"/>
    <cellStyle name="强调文字颜色 6 3 3" xfId="4721"/>
    <cellStyle name="强调文字颜色 6 3 3 2" xfId="4722"/>
    <cellStyle name="强调文字颜色 6 3 3 2 2" xfId="4723"/>
    <cellStyle name="强调文字颜色 6 3 3 3" xfId="4724"/>
    <cellStyle name="强调文字颜色 6 3 4" xfId="4725"/>
    <cellStyle name="强调文字颜色 6 3 4 2" xfId="4726"/>
    <cellStyle name="强调文字颜色 6 4" xfId="4727"/>
    <cellStyle name="强调文字颜色 6 4 2" xfId="4728"/>
    <cellStyle name="强调文字颜色 6 4 2 2" xfId="4729"/>
    <cellStyle name="强调文字颜色 6 4 2 2 2" xfId="4730"/>
    <cellStyle name="强调文字颜色 6 4 2 3" xfId="4731"/>
    <cellStyle name="强调文字颜色 6 4 3" xfId="4732"/>
    <cellStyle name="强调文字颜色 6 4 3 2" xfId="4733"/>
    <cellStyle name="强调文字颜色 6 4 4" xfId="4734"/>
    <cellStyle name="强调文字颜色 6 5" xfId="4735"/>
    <cellStyle name="强调文字颜色 6 5 2" xfId="4736"/>
    <cellStyle name="强调文字颜色 6 5 2 2" xfId="4737"/>
    <cellStyle name="强调文字颜色 6 5 2 2 2" xfId="4738"/>
    <cellStyle name="强调文字颜色 6 5 2 3" xfId="4739"/>
    <cellStyle name="强调文字颜色 6 5 3" xfId="4740"/>
    <cellStyle name="强调文字颜色 6 5 3 2" xfId="4741"/>
    <cellStyle name="强调文字颜色 6 5 4" xfId="4742"/>
    <cellStyle name="强调文字颜色 6 6" xfId="4743"/>
    <cellStyle name="强调文字颜色 6 6 2" xfId="4744"/>
    <cellStyle name="强调文字颜色 6 6 2 2" xfId="4745"/>
    <cellStyle name="强调文字颜色 6 6 3" xfId="4746"/>
    <cellStyle name="强调文字颜色 6 7" xfId="4747"/>
    <cellStyle name="强调文字颜色 6 7 2" xfId="4748"/>
    <cellStyle name="强调文字颜色 6 8" xfId="4749"/>
    <cellStyle name="强调文字颜色 6 9" xfId="4750"/>
    <cellStyle name="适中" xfId="4751"/>
    <cellStyle name="适中 2" xfId="4752"/>
    <cellStyle name="适中 2 2" xfId="4753"/>
    <cellStyle name="适中 2 2 2" xfId="4754"/>
    <cellStyle name="适中 2 2 2 2" xfId="4755"/>
    <cellStyle name="适中 2 2 2 2 2" xfId="4756"/>
    <cellStyle name="适中 2 2 2 3" xfId="4757"/>
    <cellStyle name="适中 2 2 3" xfId="4758"/>
    <cellStyle name="适中 2 2 3 2" xfId="4759"/>
    <cellStyle name="适中 2 2 4" xfId="4760"/>
    <cellStyle name="适中 2 3" xfId="4761"/>
    <cellStyle name="适中 2 3 2" xfId="4762"/>
    <cellStyle name="适中 2 3 2 2" xfId="4763"/>
    <cellStyle name="适中 2 3 3" xfId="4764"/>
    <cellStyle name="适中 2 4" xfId="4765"/>
    <cellStyle name="适中 2 4 2" xfId="4766"/>
    <cellStyle name="适中 2 5" xfId="4767"/>
    <cellStyle name="适中 3" xfId="4768"/>
    <cellStyle name="适中 3 2" xfId="4769"/>
    <cellStyle name="适中 3 2 2" xfId="4770"/>
    <cellStyle name="适中 3 2 2 3" xfId="4771"/>
    <cellStyle name="适中 3 2 3" xfId="4772"/>
    <cellStyle name="适中 3 2 3 2" xfId="4773"/>
    <cellStyle name="适中 3 2 4" xfId="4774"/>
    <cellStyle name="适中 3 3" xfId="4775"/>
    <cellStyle name="适中 3 3 2" xfId="4776"/>
    <cellStyle name="适中 3 3 2 2" xfId="4777"/>
    <cellStyle name="适中 3 3 3" xfId="4778"/>
    <cellStyle name="适中 3 4" xfId="4779"/>
    <cellStyle name="适中 3 4 2" xfId="4780"/>
    <cellStyle name="适中 3 5" xfId="4781"/>
    <cellStyle name="适中 4" xfId="4782"/>
    <cellStyle name="适中 4 2" xfId="4783"/>
    <cellStyle name="适中 4 2 2" xfId="4784"/>
    <cellStyle name="适中 4 2 2 2" xfId="4785"/>
    <cellStyle name="适中 4 2 3" xfId="4786"/>
    <cellStyle name="适中 4 3" xfId="4787"/>
    <cellStyle name="适中 4 3 2" xfId="4788"/>
    <cellStyle name="适中 4 4" xfId="4789"/>
    <cellStyle name="适中 5" xfId="4790"/>
    <cellStyle name="适中 5 2" xfId="4791"/>
    <cellStyle name="适中 5 2 2" xfId="4792"/>
    <cellStyle name="适中 5 2 2 2" xfId="4793"/>
    <cellStyle name="适中 5 2 3" xfId="4794"/>
    <cellStyle name="适中 5 3" xfId="4795"/>
    <cellStyle name="适中 5 3 2" xfId="4796"/>
    <cellStyle name="适中 5 4" xfId="4797"/>
    <cellStyle name="适中 6 2" xfId="4798"/>
    <cellStyle name="适中 6 2 2" xfId="4799"/>
    <cellStyle name="适中 6 3" xfId="4800"/>
    <cellStyle name="适中 7" xfId="4801"/>
    <cellStyle name="适中 7 2" xfId="4802"/>
    <cellStyle name="适中 8" xfId="4803"/>
    <cellStyle name="输出" xfId="4804"/>
    <cellStyle name="输出 2" xfId="4805"/>
    <cellStyle name="输出 2 2" xfId="4806"/>
    <cellStyle name="输出 2 2 2" xfId="4807"/>
    <cellStyle name="输出 2 2 2 2" xfId="4808"/>
    <cellStyle name="输出 2 2 2 3" xfId="4809"/>
    <cellStyle name="输出 2 2 3" xfId="4810"/>
    <cellStyle name="输出 2 2 3 2" xfId="4811"/>
    <cellStyle name="输出 2 2 4" xfId="4812"/>
    <cellStyle name="输出 2 3" xfId="4813"/>
    <cellStyle name="输出 2 3 2" xfId="4814"/>
    <cellStyle name="输出 2 3 2 2" xfId="4815"/>
    <cellStyle name="输出 2 3 2 2 2" xfId="4816"/>
    <cellStyle name="输出 2 3 3" xfId="4817"/>
    <cellStyle name="输出 2 3 3 2" xfId="4818"/>
    <cellStyle name="输出 2 4" xfId="4819"/>
    <cellStyle name="输出 2 4 2" xfId="4820"/>
    <cellStyle name="输出 2 4 2 2" xfId="4821"/>
    <cellStyle name="输出 2 4 3" xfId="4822"/>
    <cellStyle name="输出 2 5" xfId="4823"/>
    <cellStyle name="输出 2 5 2" xfId="4824"/>
    <cellStyle name="输出 2 6" xfId="4825"/>
    <cellStyle name="输出 2 7" xfId="4826"/>
    <cellStyle name="输出 3" xfId="4827"/>
    <cellStyle name="输出 3 2" xfId="4828"/>
    <cellStyle name="输出 3 2 2" xfId="4829"/>
    <cellStyle name="输出 3 2 2 2" xfId="4830"/>
    <cellStyle name="输出 3 2 2 2 2" xfId="4831"/>
    <cellStyle name="输出 3 2 3" xfId="4832"/>
    <cellStyle name="输出 3 2 3 2" xfId="4833"/>
    <cellStyle name="输出 3 2 4" xfId="4834"/>
    <cellStyle name="输出 3 3" xfId="4835"/>
    <cellStyle name="输出 3 3 2" xfId="4836"/>
    <cellStyle name="输出 3 3 2 2" xfId="4837"/>
    <cellStyle name="输出 3 3 3" xfId="4838"/>
    <cellStyle name="输出 3 4" xfId="4839"/>
    <cellStyle name="输出 3 4 2" xfId="4840"/>
    <cellStyle name="输出 3 5" xfId="4841"/>
    <cellStyle name="输出 4" xfId="4842"/>
    <cellStyle name="输出 4 2" xfId="4843"/>
    <cellStyle name="输出 4 2 2" xfId="4844"/>
    <cellStyle name="输出 4 2 2 2" xfId="4845"/>
    <cellStyle name="输出 4 2 3" xfId="4846"/>
    <cellStyle name="输出 4 3" xfId="4847"/>
    <cellStyle name="输出 4 3 2" xfId="4848"/>
    <cellStyle name="输出 4 4" xfId="4849"/>
    <cellStyle name="输出 5" xfId="4850"/>
    <cellStyle name="输出 5 2" xfId="4851"/>
    <cellStyle name="输出 5 2 2" xfId="4852"/>
    <cellStyle name="输出 5 2 2 2" xfId="4853"/>
    <cellStyle name="输出 5 2 3" xfId="4854"/>
    <cellStyle name="输出 5 3" xfId="4855"/>
    <cellStyle name="输出 5 3 2" xfId="4856"/>
    <cellStyle name="输出 5 4" xfId="4857"/>
    <cellStyle name="输入" xfId="4858"/>
    <cellStyle name="输入 2 2 2" xfId="4859"/>
    <cellStyle name="输入 2 2 2 2" xfId="4860"/>
    <cellStyle name="输入 2 2 2 2 2" xfId="4861"/>
    <cellStyle name="输入 2 2 3" xfId="4862"/>
    <cellStyle name="输入 2 2 3 2" xfId="4863"/>
    <cellStyle name="输入 2 2 4" xfId="4864"/>
    <cellStyle name="输入 2 3" xfId="4865"/>
    <cellStyle name="输入 2 3 2" xfId="4866"/>
    <cellStyle name="输入 2 3 2 2" xfId="4867"/>
    <cellStyle name="输入 2 3 3" xfId="4868"/>
    <cellStyle name="输入 2 4" xfId="4869"/>
    <cellStyle name="输入 2 4 2" xfId="4870"/>
    <cellStyle name="输入 3 2" xfId="4871"/>
    <cellStyle name="输入 3 2 2" xfId="4872"/>
    <cellStyle name="输入 3 2 2 2" xfId="4873"/>
    <cellStyle name="输入 3 2 2 2 2" xfId="4874"/>
    <cellStyle name="输入 3 2 2 3" xfId="4875"/>
    <cellStyle name="输入 3 2 3" xfId="4876"/>
    <cellStyle name="输入 3 2 3 2" xfId="4877"/>
    <cellStyle name="输入 3 2 4" xfId="4878"/>
    <cellStyle name="输入 3 3" xfId="4879"/>
    <cellStyle name="输入 3 3 2 2" xfId="4880"/>
    <cellStyle name="输入 3 3 3" xfId="4881"/>
    <cellStyle name="输入 3 4" xfId="4882"/>
    <cellStyle name="输入 3 4 2" xfId="4883"/>
    <cellStyle name="输入 4" xfId="4884"/>
    <cellStyle name="输入 4 2" xfId="4885"/>
    <cellStyle name="输入 4 2 2" xfId="4886"/>
    <cellStyle name="输入 4 2 2 2" xfId="4887"/>
    <cellStyle name="输入 4 2 3" xfId="4888"/>
    <cellStyle name="输入 4 3" xfId="4889"/>
    <cellStyle name="输入 4 3 2" xfId="4890"/>
    <cellStyle name="输入 4 4" xfId="4891"/>
    <cellStyle name="输入 5" xfId="4892"/>
    <cellStyle name="输入 5 2" xfId="4893"/>
    <cellStyle name="输入 6 3" xfId="4894"/>
    <cellStyle name="输入 5 2 2" xfId="4895"/>
    <cellStyle name="输入 5 2 2 2" xfId="4896"/>
    <cellStyle name="输入 5 2 3" xfId="4897"/>
    <cellStyle name="输入 5 3" xfId="4898"/>
    <cellStyle name="注释 4" xfId="4899"/>
    <cellStyle name="输入 5 3 2" xfId="4900"/>
    <cellStyle name="输入 5 4" xfId="4901"/>
    <cellStyle name="输入 6" xfId="4902"/>
    <cellStyle name="输入 6 2" xfId="4903"/>
    <cellStyle name="输入 6 2 2" xfId="4904"/>
    <cellStyle name="输入 7" xfId="4905"/>
    <cellStyle name="注释 3" xfId="4906"/>
    <cellStyle name="输入 7 2" xfId="4907"/>
    <cellStyle name="输入 8" xfId="4908"/>
    <cellStyle name="数字" xfId="4909"/>
    <cellStyle name="数字 2" xfId="4910"/>
    <cellStyle name="数字 2 2" xfId="4911"/>
    <cellStyle name="数字 2 2 2" xfId="4912"/>
    <cellStyle name="数字 2 2 2 2" xfId="4913"/>
    <cellStyle name="数字 2 2 3" xfId="4914"/>
    <cellStyle name="数字 2 3" xfId="4915"/>
    <cellStyle name="数字 2 3 2" xfId="4916"/>
    <cellStyle name="数字 2 4" xfId="4917"/>
    <cellStyle name="数字 3" xfId="4918"/>
    <cellStyle name="数字 3 2" xfId="4919"/>
    <cellStyle name="数字 3 2 2" xfId="4920"/>
    <cellStyle name="数字 3 3" xfId="4921"/>
    <cellStyle name="数字 4" xfId="4922"/>
    <cellStyle name="数字 4 2" xfId="4923"/>
    <cellStyle name="数字 5" xfId="4924"/>
    <cellStyle name="未定义" xfId="4925"/>
    <cellStyle name="未定义 2" xfId="4926"/>
    <cellStyle name="小数 2" xfId="4927"/>
    <cellStyle name="小数 2 2" xfId="4928"/>
    <cellStyle name="小数 2 2 2" xfId="4929"/>
    <cellStyle name="小数 2 2 2 2" xfId="4930"/>
    <cellStyle name="小数 2 2 3" xfId="4931"/>
    <cellStyle name="小数 2 3" xfId="4932"/>
    <cellStyle name="小数 2 3 2" xfId="4933"/>
    <cellStyle name="小数 2 4" xfId="4934"/>
    <cellStyle name="小数 3" xfId="4935"/>
    <cellStyle name="小数 3 2" xfId="4936"/>
    <cellStyle name="小数 3 2 2" xfId="4937"/>
    <cellStyle name="小数 3 3" xfId="4938"/>
    <cellStyle name="样式 1 2" xfId="4939"/>
    <cellStyle name="着色 1" xfId="4940"/>
    <cellStyle name="着色 1 2" xfId="4941"/>
    <cellStyle name="着色 2" xfId="4942"/>
    <cellStyle name="着色 2 2" xfId="4943"/>
    <cellStyle name="着色 3" xfId="4944"/>
    <cellStyle name="着色 3 2" xfId="4945"/>
    <cellStyle name="着色 4" xfId="4946"/>
    <cellStyle name="着色 4 2" xfId="4947"/>
    <cellStyle name="着色 5" xfId="4948"/>
    <cellStyle name="着色 5 2" xfId="4949"/>
    <cellStyle name="着色 6" xfId="4950"/>
    <cellStyle name="着色 6 2" xfId="4951"/>
    <cellStyle name="寘嬫愗傝 [0.00]_Region Orders (2)" xfId="4952"/>
    <cellStyle name="注释" xfId="4953"/>
    <cellStyle name="注释 10" xfId="4954"/>
    <cellStyle name="注释 2" xfId="4955"/>
    <cellStyle name="注释 2 2" xfId="4956"/>
    <cellStyle name="注释 2 2 2" xfId="4957"/>
    <cellStyle name="注释 2 2 2 2" xfId="4958"/>
    <cellStyle name="注释 2 2 2 2 2" xfId="4959"/>
    <cellStyle name="注释 2 2 2 3" xfId="4960"/>
    <cellStyle name="注释 2 2 3" xfId="4961"/>
    <cellStyle name="注释 2 2 3 2" xfId="4962"/>
    <cellStyle name="注释 2 2 3 3" xfId="4963"/>
    <cellStyle name="注释 2 2 4" xfId="4964"/>
    <cellStyle name="注释 2 2 5" xfId="4965"/>
    <cellStyle name="注释 2 3" xfId="4966"/>
    <cellStyle name="注释 2 3 2" xfId="4967"/>
    <cellStyle name="注释 2 3 2 2" xfId="4968"/>
    <cellStyle name="注释 2 3 3" xfId="4969"/>
    <cellStyle name="注释 2 3 4" xfId="4970"/>
    <cellStyle name="注释 2 4" xfId="4971"/>
    <cellStyle name="注释 2 4 2" xfId="4972"/>
    <cellStyle name="注释 2 5" xfId="4973"/>
    <cellStyle name="注释 3 2" xfId="4974"/>
    <cellStyle name="注释 3 2 2" xfId="4975"/>
    <cellStyle name="注释 3 2 2 2" xfId="4976"/>
    <cellStyle name="注释 3 2 2 2 2" xfId="4977"/>
    <cellStyle name="注释 3 2 2 3" xfId="4978"/>
    <cellStyle name="注释 3 2 3" xfId="4979"/>
    <cellStyle name="注释 3 2 3 2" xfId="4980"/>
    <cellStyle name="注释 3 2 4" xfId="4981"/>
    <cellStyle name="注释 3 3" xfId="4982"/>
    <cellStyle name="注释 3 3 2" xfId="4983"/>
    <cellStyle name="注释 3 3 2 2" xfId="4984"/>
    <cellStyle name="注释 3 3 3" xfId="4985"/>
    <cellStyle name="注释 3 4" xfId="4986"/>
    <cellStyle name="注释 3 4 2" xfId="4987"/>
    <cellStyle name="注释 3 5" xfId="4988"/>
    <cellStyle name="注释 4 2" xfId="4989"/>
    <cellStyle name="注释 4 2 2" xfId="4990"/>
    <cellStyle name="注释 4 2 2 2" xfId="4991"/>
    <cellStyle name="注释 4 2 3" xfId="4992"/>
    <cellStyle name="注释 4 3" xfId="4993"/>
    <cellStyle name="注释 4 3 2" xfId="4994"/>
    <cellStyle name="注释 4 4" xfId="4995"/>
    <cellStyle name="注释 5" xfId="4996"/>
    <cellStyle name="注释 5 2" xfId="4997"/>
    <cellStyle name="注释 5 2 2" xfId="4998"/>
    <cellStyle name="注释 5 2 2 2" xfId="4999"/>
    <cellStyle name="注释 5 2 3" xfId="5000"/>
    <cellStyle name="注释 5 3" xfId="5001"/>
    <cellStyle name="注释 5 3 2" xfId="5002"/>
    <cellStyle name="注释 5 4" xfId="5003"/>
    <cellStyle name="注释 6 2" xfId="5004"/>
    <cellStyle name="注释 6 2 2" xfId="5005"/>
    <cellStyle name="注释 6 3" xfId="5006"/>
    <cellStyle name="注释 7" xfId="5007"/>
    <cellStyle name="注释 7 2" xfId="5008"/>
    <cellStyle name="注释 8" xfId="5009"/>
    <cellStyle name="注释 9" xfId="5010"/>
  </cellStyles>
  <dxfs count="13">
    <dxf>
      <font>
        <b/>
        <i val="0"/>
      </font>
    </dxf>
    <dxf>
      <font>
        <b val="0"/>
        <i val="0"/>
        <color indexed="10"/>
      </font>
    </dxf>
    <dxf>
      <font>
        <b val="0"/>
        <i val="0"/>
        <color indexed="10"/>
      </font>
    </dxf>
    <dxf>
      <font>
        <b val="0"/>
        <i val="0"/>
        <color indexed="10"/>
      </font>
    </dxf>
    <dxf>
      <font>
        <b/>
        <i val="0"/>
      </font>
    </dxf>
    <dxf>
      <font>
        <b val="0"/>
        <i val="0"/>
        <color indexed="10"/>
      </font>
    </dxf>
    <dxf>
      <font>
        <b/>
        <i val="0"/>
      </font>
    </dxf>
    <dxf>
      <font>
        <b/>
        <i val="0"/>
      </font>
    </dxf>
    <dxf>
      <font>
        <b/>
        <i val="0"/>
      </font>
    </dxf>
    <dxf>
      <font>
        <b/>
        <i val="0"/>
      </font>
    </dxf>
    <dxf>
      <font>
        <b/>
        <i val="0"/>
      </font>
    </dxf>
    <dxf>
      <font>
        <b/>
        <i val="0"/>
      </font>
    </dxf>
    <dxf>
      <font>
        <b/>
        <i val="0"/>
      </font>
    </dxf>
  </dxfs>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8" Type="http://schemas.openxmlformats.org/officeDocument/2006/relationships/worksheet" Target="worksheets/sheet18.xml"/><Relationship Id="rId19" Type="http://schemas.openxmlformats.org/officeDocument/2006/relationships/worksheet" Target="worksheets/sheet19.xml"/><Relationship Id="rId2" Type="http://schemas.openxmlformats.org/officeDocument/2006/relationships/worksheet" Target="worksheets/sheet2.xml"/><Relationship Id="rId20" Type="http://schemas.openxmlformats.org/officeDocument/2006/relationships/worksheet" Target="worksheets/sheet20.xml"/><Relationship Id="rId21" Type="http://schemas.openxmlformats.org/officeDocument/2006/relationships/worksheet" Target="worksheets/sheet21.xml"/><Relationship Id="rId22" Type="http://schemas.openxmlformats.org/officeDocument/2006/relationships/worksheet" Target="worksheets/sheet22.xml"/><Relationship Id="rId23" Type="http://schemas.openxmlformats.org/officeDocument/2006/relationships/worksheet" Target="worksheets/sheet23.xml"/><Relationship Id="rId24" Type="http://schemas.openxmlformats.org/officeDocument/2006/relationships/worksheet" Target="worksheets/sheet24.xml"/><Relationship Id="rId25" Type="http://schemas.openxmlformats.org/officeDocument/2006/relationships/worksheet" Target="worksheets/sheet25.xml"/><Relationship Id="rId26" Type="http://schemas.openxmlformats.org/officeDocument/2006/relationships/worksheet" Target="worksheets/sheet26.xml"/><Relationship Id="rId27" Type="http://schemas.openxmlformats.org/officeDocument/2006/relationships/worksheet" Target="worksheets/sheet27.xml"/><Relationship Id="rId28" Type="http://schemas.openxmlformats.org/officeDocument/2006/relationships/externalLink" Target="externalLinks/externalLink1.xml"/><Relationship Id="rId29" Type="http://schemas.openxmlformats.org/officeDocument/2006/relationships/externalLink" Target="externalLinks/externalLink2.xml"/><Relationship Id="rId3" Type="http://schemas.openxmlformats.org/officeDocument/2006/relationships/worksheet" Target="worksheets/sheet3.xml"/><Relationship Id="rId30" Type="http://schemas.openxmlformats.org/officeDocument/2006/relationships/externalLink" Target="externalLinks/externalLink3.xml"/><Relationship Id="rId31" Type="http://schemas.openxmlformats.org/officeDocument/2006/relationships/externalLink" Target="externalLinks/externalLink4.xml"/><Relationship Id="rId32" Type="http://schemas.openxmlformats.org/officeDocument/2006/relationships/externalLink" Target="externalLinks/externalLink5.xml"/><Relationship Id="rId33" Type="http://schemas.openxmlformats.org/officeDocument/2006/relationships/theme" Target="theme/theme1.xml"/><Relationship Id="rId34" Type="http://schemas.openxmlformats.org/officeDocument/2006/relationships/styles" Target="styles.xml"/><Relationship Id="rId35" Type="http://schemas.openxmlformats.org/officeDocument/2006/relationships/sharedStrings" Target="sharedStrings.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Budgetserver\&#39044;&#31639;&#21496;\BY\YS3\97&#20915;&#31639;&#21306;&#21439;&#26368;&#21518;&#27719;&#24635;.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10.52.0.117/Budgetserver/&#39044;&#31639;&#21496;/BY/YS3/97&#20915;&#31639;&#21306;&#21439;&#26368;&#21518;&#27719;&#24635;.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10.52.0.117/DBSERVER/&#39044;&#31639;&#21496;/&#20849;&#20139;&#25968;&#25454;/&#21382;&#24180;&#20915;&#31639;/1996&#24180;/1996&#24180;&#30465;&#25253;&#20915;&#31639;/2021&#28246;&#21271;&#3046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BSERVER\&#39044;&#31639;&#21496;\&#20849;&#20139;&#25968;&#25454;\&#21382;&#24180;&#20915;&#31639;\1996&#24180;\1996&#24180;&#30465;&#25253;&#20915;&#31639;\2021&#28246;&#21271;&#30465;.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Users/dcc/Documents/My%20RTX%20Files/&#21608;&#34081;&#23481;/2019&#39044;&#31639;&#20844;&#24320;/2019&#24180;&#39044;&#31639;&#39033;&#30446;&#27719;&#24635;&#34920;%201229.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农业人口"/>
      <sheetName val="本年收入合计"/>
      <sheetName val="L24"/>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P1012001"/>
      <sheetName val="基础编码"/>
      <sheetName val="2002年一般预算收入"/>
      <sheetName val="财政供养人员增幅"/>
      <sheetName val="工商税收"/>
      <sheetName val="参数表"/>
      <sheetName val="区划对应表"/>
      <sheetName val="C01-1"/>
      <sheetName val="四月份月报"/>
      <sheetName val="国家"/>
      <sheetName val="2009"/>
      <sheetName val="1-1余额表"/>
      <sheetName val="2-11担保分级表"/>
      <sheetName val="2-7一般分级表"/>
      <sheetName val="2-1余额分级表"/>
      <sheetName val="2-5直接分级表"/>
      <sheetName val="2-9专项分级表"/>
      <sheetName val="中央"/>
      <sheetName val="类型"/>
      <sheetName val="L24"/>
      <sheetName val="本年收入合计"/>
      <sheetName val="农业人口"/>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_x0000__x0000__x0000__x0000__x0"/>
      <sheetName val="_x0000__x0000__x005"/>
      <sheetName val="_x005f_x005f_x005f_x0000__x005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efine"/>
      <sheetName val="C01-1"/>
      <sheetName val="C01-2"/>
      <sheetName val="C10"/>
      <sheetName val="C11"/>
      <sheetName val="C12"/>
      <sheetName val="C13"/>
      <sheetName val="C14"/>
      <sheetName val="C15"/>
      <sheetName val="C14-2"/>
      <sheetName val="C16"/>
      <sheetName val="C17"/>
      <sheetName val="C02"/>
      <sheetName val="C03"/>
      <sheetName val="C04-1"/>
      <sheetName val="C04-2"/>
      <sheetName val="C05-1"/>
      <sheetName val="C05-2"/>
      <sheetName val="C06"/>
      <sheetName val="C07"/>
      <sheetName val="C08"/>
      <sheetName val="C09"/>
      <sheetName val="XL4Poppy"/>
      <sheetName val=""/>
      <sheetName val="KKKKKKKK"/>
      <sheetName val="G.1R-Shou COP Gf"/>
      <sheetName val="P1012001"/>
      <sheetName val="国家"/>
      <sheetName val="_x005f_x0000__x005f_x0000__x005f_x0000__x005f_x0000__x0"/>
      <sheetName val="_x0000__x0000__x0000__x0000__x0"/>
      <sheetName val="分县数据"/>
      <sheetName val="_x005f_x005f_x005f_x0000__x005f_x005f_x005f_x0000__x005"/>
      <sheetName val="总表"/>
      <sheetName val="01北京市"/>
      <sheetName val="参数表"/>
      <sheetName val="经费权重"/>
      <sheetName val="_x005f_x0000__x005f_x0000__x005"/>
      <sheetName val="基础编码"/>
      <sheetName val="1-1余额表"/>
      <sheetName val="2-11担保分级表"/>
      <sheetName val="2-7一般分级表"/>
      <sheetName val="2-1余额分级表"/>
      <sheetName val="2-5直接分级表"/>
      <sheetName val="2-9专项分级表"/>
      <sheetName val="_x005f_x005f_x005f_x005f_x005f_x005f_x005f_x0000__x005f"/>
      <sheetName val="人员支出"/>
      <sheetName val="#REF!"/>
      <sheetName val="中央"/>
      <sheetName val="农业人口"/>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1收入"/>
      <sheetName val="部门预算汇总表(预算内) 分经济分类"/>
      <sheetName val="部门预算汇总表(预算内) 分科目"/>
      <sheetName val="部门预算汇总表(预算内)"/>
      <sheetName val="部门预算汇总表(无经济科目)"/>
      <sheetName val="表3专项支出"/>
      <sheetName val="专项支出（含经济分类）"/>
      <sheetName val="表6政府性基金收入预算"/>
      <sheetName val="表7政府性基金支出预算表"/>
      <sheetName val="省市专项一般预算"/>
      <sheetName val="6省市专项基金"/>
      <sheetName val="国有资本经营预算收入表"/>
      <sheetName val="国有资本经营预算支出表"/>
      <sheetName val="国有资本经营预算收支总表"/>
      <sheetName val="表11社保基金收入"/>
      <sheetName val="表12社保基金支出"/>
      <sheetName val="8社保基金预算收支总表"/>
      <sheetName val="政府采购表"/>
      <sheetName val="2019年三公经费预算表"/>
      <sheetName val="定员定额经费支出经济分类"/>
      <sheetName val="生均公用经费支出经济分类"/>
    </sheetNames>
    <sheetDataSet>
      <sheetData sheetId="0"/>
      <sheetData sheetId="1"/>
      <sheetData sheetId="2"/>
      <sheetData sheetId="3"/>
      <sheetData sheetId="4"/>
      <sheetData sheetId="5"/>
      <sheetData sheetId="6"/>
      <sheetData sheetId="7"/>
      <sheetData sheetId="8"/>
      <sheetData sheetId="9">
        <row r="5">
          <cell r="L5">
            <v>2080107</v>
          </cell>
          <cell r="M5" t="str">
            <v>208</v>
          </cell>
          <cell r="N5" t="str">
            <v>0107</v>
          </cell>
          <cell r="O5" t="str">
            <v>50901</v>
          </cell>
          <cell r="P5" t="str">
            <v>509</v>
          </cell>
          <cell r="Q5" t="str">
            <v>01</v>
          </cell>
          <cell r="R5" t="str">
            <v>人社局</v>
          </cell>
          <cell r="S5">
            <v>16</v>
          </cell>
          <cell r="T5">
            <v>16</v>
          </cell>
        </row>
        <row r="6">
          <cell r="L6">
            <v>2100409</v>
          </cell>
          <cell r="M6" t="str">
            <v>210</v>
          </cell>
          <cell r="N6" t="str">
            <v>0409</v>
          </cell>
          <cell r="O6" t="str">
            <v>50502</v>
          </cell>
          <cell r="P6" t="str">
            <v>505</v>
          </cell>
          <cell r="Q6" t="str">
            <v>02</v>
          </cell>
          <cell r="R6" t="str">
            <v>妇幼所</v>
          </cell>
          <cell r="S6">
            <v>0.57</v>
          </cell>
          <cell r="T6">
            <v>1</v>
          </cell>
        </row>
        <row r="7">
          <cell r="L7">
            <v>2100409</v>
          </cell>
          <cell r="M7" t="str">
            <v>210</v>
          </cell>
          <cell r="N7" t="str">
            <v>0409</v>
          </cell>
          <cell r="O7" t="str">
            <v>50502</v>
          </cell>
          <cell r="P7" t="str">
            <v>505</v>
          </cell>
          <cell r="Q7" t="str">
            <v>02</v>
          </cell>
          <cell r="R7" t="str">
            <v>疾控</v>
          </cell>
          <cell r="S7">
            <v>4.4</v>
          </cell>
          <cell r="T7">
            <v>4</v>
          </cell>
        </row>
        <row r="8">
          <cell r="L8">
            <v>2100499</v>
          </cell>
          <cell r="M8" t="str">
            <v>210</v>
          </cell>
          <cell r="N8" t="str">
            <v>0499</v>
          </cell>
          <cell r="O8" t="str">
            <v>50502</v>
          </cell>
          <cell r="P8" t="str">
            <v>505</v>
          </cell>
          <cell r="Q8" t="str">
            <v>02</v>
          </cell>
          <cell r="R8" t="str">
            <v>卫生监督所</v>
          </cell>
          <cell r="S8">
            <v>2</v>
          </cell>
          <cell r="T8">
            <v>2</v>
          </cell>
        </row>
        <row r="9">
          <cell r="L9">
            <v>2100299</v>
          </cell>
          <cell r="M9" t="str">
            <v>210</v>
          </cell>
          <cell r="N9" t="str">
            <v>0299</v>
          </cell>
          <cell r="O9" t="str">
            <v>50502</v>
          </cell>
          <cell r="P9" t="str">
            <v>505</v>
          </cell>
          <cell r="Q9" t="str">
            <v>02</v>
          </cell>
          <cell r="R9" t="str">
            <v>卫计</v>
          </cell>
          <cell r="S9">
            <v>153</v>
          </cell>
          <cell r="T9">
            <v>153</v>
          </cell>
        </row>
        <row r="10">
          <cell r="L10">
            <v>2080899</v>
          </cell>
          <cell r="M10" t="str">
            <v>208</v>
          </cell>
          <cell r="N10" t="str">
            <v>0899</v>
          </cell>
          <cell r="O10" t="str">
            <v>50901</v>
          </cell>
          <cell r="P10" t="str">
            <v>509</v>
          </cell>
          <cell r="Q10" t="str">
            <v>01</v>
          </cell>
          <cell r="R10" t="str">
            <v>民政局</v>
          </cell>
          <cell r="S10">
            <v>4.91</v>
          </cell>
          <cell r="T10">
            <v>5</v>
          </cell>
        </row>
        <row r="11">
          <cell r="L11">
            <v>2101499</v>
          </cell>
          <cell r="M11" t="str">
            <v>210</v>
          </cell>
          <cell r="N11" t="str">
            <v>1499</v>
          </cell>
          <cell r="O11" t="str">
            <v>50901</v>
          </cell>
          <cell r="P11" t="str">
            <v>509</v>
          </cell>
          <cell r="Q11" t="str">
            <v>01</v>
          </cell>
          <cell r="R11" t="str">
            <v>专户</v>
          </cell>
          <cell r="S11">
            <v>0.2</v>
          </cell>
          <cell r="T11">
            <v>0</v>
          </cell>
        </row>
        <row r="12">
          <cell r="L12">
            <v>2081107</v>
          </cell>
          <cell r="M12" t="str">
            <v>208</v>
          </cell>
          <cell r="N12" t="str">
            <v>1107</v>
          </cell>
          <cell r="O12" t="str">
            <v>50901</v>
          </cell>
          <cell r="P12" t="str">
            <v>509</v>
          </cell>
          <cell r="Q12" t="str">
            <v>01</v>
          </cell>
          <cell r="R12" t="str">
            <v>民政局</v>
          </cell>
          <cell r="S12">
            <v>342</v>
          </cell>
          <cell r="T12">
            <v>342</v>
          </cell>
        </row>
        <row r="13">
          <cell r="L13">
            <v>2100799</v>
          </cell>
          <cell r="M13" t="str">
            <v>210</v>
          </cell>
          <cell r="N13" t="str">
            <v>0799</v>
          </cell>
          <cell r="O13" t="str">
            <v>50299</v>
          </cell>
          <cell r="P13" t="str">
            <v>502</v>
          </cell>
          <cell r="Q13" t="str">
            <v>99</v>
          </cell>
          <cell r="R13" t="str">
            <v>计生协会</v>
          </cell>
          <cell r="S13">
            <v>15.5</v>
          </cell>
          <cell r="T13">
            <v>16</v>
          </cell>
        </row>
        <row r="14">
          <cell r="L14">
            <v>2081901</v>
          </cell>
          <cell r="M14" t="str">
            <v>208</v>
          </cell>
          <cell r="N14" t="str">
            <v>1901</v>
          </cell>
          <cell r="O14">
            <v>50901</v>
          </cell>
          <cell r="P14" t="str">
            <v>509</v>
          </cell>
          <cell r="Q14" t="str">
            <v>01</v>
          </cell>
          <cell r="R14" t="str">
            <v>专户</v>
          </cell>
          <cell r="S14">
            <v>73</v>
          </cell>
          <cell r="T14">
            <v>73</v>
          </cell>
        </row>
        <row r="15">
          <cell r="L15">
            <v>2081902</v>
          </cell>
          <cell r="M15" t="str">
            <v>208</v>
          </cell>
          <cell r="N15" t="str">
            <v>1902</v>
          </cell>
          <cell r="O15">
            <v>50901</v>
          </cell>
          <cell r="P15" t="str">
            <v>509</v>
          </cell>
          <cell r="Q15" t="str">
            <v>01</v>
          </cell>
          <cell r="R15" t="str">
            <v>专户</v>
          </cell>
          <cell r="S15">
            <v>491</v>
          </cell>
          <cell r="T15">
            <v>491</v>
          </cell>
        </row>
        <row r="16">
          <cell r="L16">
            <v>2082101</v>
          </cell>
          <cell r="M16" t="str">
            <v>208</v>
          </cell>
          <cell r="N16" t="str">
            <v>2101</v>
          </cell>
          <cell r="O16">
            <v>50901</v>
          </cell>
          <cell r="P16" t="str">
            <v>509</v>
          </cell>
          <cell r="Q16" t="str">
            <v>01</v>
          </cell>
          <cell r="R16" t="str">
            <v>专户</v>
          </cell>
          <cell r="S16">
            <v>29</v>
          </cell>
          <cell r="T16">
            <v>29</v>
          </cell>
        </row>
        <row r="17">
          <cell r="L17">
            <v>2082102</v>
          </cell>
          <cell r="M17" t="str">
            <v>208</v>
          </cell>
          <cell r="N17" t="str">
            <v>2102</v>
          </cell>
          <cell r="O17">
            <v>50901</v>
          </cell>
          <cell r="P17" t="str">
            <v>509</v>
          </cell>
          <cell r="Q17" t="str">
            <v>01</v>
          </cell>
          <cell r="R17" t="str">
            <v>专户</v>
          </cell>
          <cell r="S17">
            <v>199</v>
          </cell>
          <cell r="T17">
            <v>199</v>
          </cell>
        </row>
        <row r="18">
          <cell r="L18">
            <v>2082001</v>
          </cell>
          <cell r="M18" t="str">
            <v>208</v>
          </cell>
          <cell r="N18" t="str">
            <v>2001</v>
          </cell>
          <cell r="O18">
            <v>50901</v>
          </cell>
          <cell r="P18" t="str">
            <v>509</v>
          </cell>
          <cell r="Q18" t="str">
            <v>01</v>
          </cell>
          <cell r="R18" t="str">
            <v>民政局</v>
          </cell>
          <cell r="S18">
            <v>156</v>
          </cell>
          <cell r="T18">
            <v>156</v>
          </cell>
        </row>
        <row r="19">
          <cell r="L19">
            <v>2081001</v>
          </cell>
          <cell r="M19" t="str">
            <v>208</v>
          </cell>
          <cell r="N19" t="str">
            <v>1001</v>
          </cell>
          <cell r="O19">
            <v>50901</v>
          </cell>
          <cell r="P19" t="str">
            <v>509</v>
          </cell>
          <cell r="Q19" t="str">
            <v>01</v>
          </cell>
          <cell r="R19" t="str">
            <v>民政局</v>
          </cell>
          <cell r="S19">
            <v>9</v>
          </cell>
          <cell r="T19">
            <v>9</v>
          </cell>
        </row>
        <row r="20">
          <cell r="L20">
            <v>2120501</v>
          </cell>
          <cell r="M20" t="str">
            <v>212</v>
          </cell>
          <cell r="N20" t="str">
            <v>0501</v>
          </cell>
          <cell r="O20" t="str">
            <v>50302</v>
          </cell>
          <cell r="P20" t="str">
            <v>503</v>
          </cell>
          <cell r="Q20" t="str">
            <v>02</v>
          </cell>
          <cell r="R20" t="str">
            <v>环卫处</v>
          </cell>
          <cell r="S20">
            <v>84</v>
          </cell>
          <cell r="T20">
            <v>84</v>
          </cell>
        </row>
        <row r="21">
          <cell r="L21">
            <v>2100302</v>
          </cell>
          <cell r="M21" t="str">
            <v>210</v>
          </cell>
          <cell r="N21" t="str">
            <v>0302</v>
          </cell>
          <cell r="O21">
            <v>50299</v>
          </cell>
          <cell r="P21" t="str">
            <v>502</v>
          </cell>
          <cell r="Q21" t="str">
            <v>99</v>
          </cell>
          <cell r="R21" t="str">
            <v>卫计局</v>
          </cell>
          <cell r="S21">
            <v>175.17</v>
          </cell>
          <cell r="T21">
            <v>175</v>
          </cell>
        </row>
        <row r="22">
          <cell r="L22">
            <v>2100399</v>
          </cell>
          <cell r="M22" t="str">
            <v>210</v>
          </cell>
          <cell r="N22" t="str">
            <v>0399</v>
          </cell>
          <cell r="O22">
            <v>50299</v>
          </cell>
          <cell r="P22" t="str">
            <v>502</v>
          </cell>
          <cell r="Q22" t="str">
            <v>99</v>
          </cell>
          <cell r="R22" t="str">
            <v>卫计局</v>
          </cell>
          <cell r="S22">
            <v>270.75</v>
          </cell>
          <cell r="T22">
            <v>271</v>
          </cell>
        </row>
        <row r="23">
          <cell r="L23">
            <v>2100717</v>
          </cell>
          <cell r="M23" t="str">
            <v>210</v>
          </cell>
          <cell r="N23" t="str">
            <v>0717</v>
          </cell>
          <cell r="O23">
            <v>50299</v>
          </cell>
          <cell r="P23" t="str">
            <v>502</v>
          </cell>
          <cell r="Q23" t="str">
            <v>99</v>
          </cell>
          <cell r="R23" t="str">
            <v>卫计局</v>
          </cell>
          <cell r="S23">
            <v>565.44</v>
          </cell>
          <cell r="T23">
            <v>565</v>
          </cell>
        </row>
        <row r="24">
          <cell r="L24">
            <v>2130599</v>
          </cell>
          <cell r="M24" t="str">
            <v>213</v>
          </cell>
          <cell r="N24" t="str">
            <v>0599</v>
          </cell>
          <cell r="O24">
            <v>50299</v>
          </cell>
          <cell r="P24" t="str">
            <v>502</v>
          </cell>
          <cell r="Q24" t="str">
            <v>99</v>
          </cell>
          <cell r="R24" t="str">
            <v>民政局</v>
          </cell>
          <cell r="S24">
            <v>10</v>
          </cell>
          <cell r="T24">
            <v>10</v>
          </cell>
        </row>
        <row r="25">
          <cell r="L25">
            <v>2080208</v>
          </cell>
          <cell r="M25" t="str">
            <v>208</v>
          </cell>
          <cell r="N25" t="str">
            <v>0208</v>
          </cell>
          <cell r="O25" t="str">
            <v>50299</v>
          </cell>
          <cell r="P25" t="str">
            <v>502</v>
          </cell>
          <cell r="Q25" t="str">
            <v>99</v>
          </cell>
          <cell r="R25" t="str">
            <v>镇街</v>
          </cell>
          <cell r="S25">
            <v>57</v>
          </cell>
          <cell r="T25">
            <v>57</v>
          </cell>
        </row>
        <row r="26">
          <cell r="L26">
            <v>2120199</v>
          </cell>
          <cell r="M26" t="str">
            <v>212</v>
          </cell>
          <cell r="N26" t="str">
            <v>0199</v>
          </cell>
          <cell r="O26" t="str">
            <v>50302</v>
          </cell>
          <cell r="P26" t="str">
            <v>503</v>
          </cell>
          <cell r="Q26" t="str">
            <v>02</v>
          </cell>
          <cell r="R26" t="str">
            <v>住建局</v>
          </cell>
          <cell r="S26">
            <v>41.5</v>
          </cell>
          <cell r="T26">
            <v>42</v>
          </cell>
        </row>
        <row r="27">
          <cell r="L27">
            <v>2101401</v>
          </cell>
          <cell r="M27" t="str">
            <v>210</v>
          </cell>
          <cell r="N27" t="str">
            <v>1401</v>
          </cell>
          <cell r="O27">
            <v>50901</v>
          </cell>
          <cell r="P27" t="str">
            <v>509</v>
          </cell>
          <cell r="Q27" t="str">
            <v>01</v>
          </cell>
          <cell r="R27" t="str">
            <v>专户</v>
          </cell>
          <cell r="S27">
            <v>78</v>
          </cell>
          <cell r="T27">
            <v>78</v>
          </cell>
        </row>
        <row r="28">
          <cell r="L28">
            <v>2080899</v>
          </cell>
          <cell r="M28" t="str">
            <v>208</v>
          </cell>
          <cell r="N28" t="str">
            <v>0899</v>
          </cell>
          <cell r="O28">
            <v>50901</v>
          </cell>
          <cell r="P28" t="str">
            <v>509</v>
          </cell>
          <cell r="Q28" t="str">
            <v>01</v>
          </cell>
          <cell r="R28" t="str">
            <v>民政局</v>
          </cell>
          <cell r="S28">
            <v>1123</v>
          </cell>
          <cell r="T28">
            <v>1123</v>
          </cell>
        </row>
        <row r="29">
          <cell r="L29">
            <v>2012505</v>
          </cell>
          <cell r="M29" t="str">
            <v>201</v>
          </cell>
          <cell r="N29" t="str">
            <v>2505</v>
          </cell>
          <cell r="O29" t="str">
            <v>50299</v>
          </cell>
          <cell r="P29" t="str">
            <v>502</v>
          </cell>
          <cell r="Q29" t="str">
            <v>99</v>
          </cell>
          <cell r="R29" t="str">
            <v>台办</v>
          </cell>
          <cell r="S29">
            <v>5.9</v>
          </cell>
          <cell r="T29">
            <v>6</v>
          </cell>
        </row>
        <row r="30">
          <cell r="L30">
            <v>2010899</v>
          </cell>
          <cell r="M30" t="str">
            <v>201</v>
          </cell>
          <cell r="N30" t="str">
            <v>0899</v>
          </cell>
          <cell r="O30" t="str">
            <v>50299</v>
          </cell>
          <cell r="P30" t="str">
            <v>502</v>
          </cell>
          <cell r="Q30" t="str">
            <v>99</v>
          </cell>
          <cell r="R30" t="str">
            <v>审计局</v>
          </cell>
          <cell r="S30">
            <v>15.05</v>
          </cell>
          <cell r="T30">
            <v>15</v>
          </cell>
        </row>
        <row r="31">
          <cell r="L31">
            <v>2050201</v>
          </cell>
          <cell r="M31" t="str">
            <v>205</v>
          </cell>
          <cell r="N31" t="str">
            <v>0201</v>
          </cell>
          <cell r="O31" t="str">
            <v>50902</v>
          </cell>
          <cell r="P31" t="str">
            <v>509</v>
          </cell>
          <cell r="Q31" t="str">
            <v>02</v>
          </cell>
          <cell r="R31" t="str">
            <v>教育局</v>
          </cell>
          <cell r="S31">
            <v>11.39</v>
          </cell>
          <cell r="T31">
            <v>11</v>
          </cell>
        </row>
        <row r="32">
          <cell r="L32">
            <v>2070109</v>
          </cell>
          <cell r="M32" t="str">
            <v>207</v>
          </cell>
          <cell r="N32" t="str">
            <v>0109</v>
          </cell>
          <cell r="O32" t="str">
            <v>50502</v>
          </cell>
          <cell r="P32" t="str">
            <v>505</v>
          </cell>
          <cell r="Q32" t="str">
            <v>02</v>
          </cell>
          <cell r="R32" t="str">
            <v>文体局</v>
          </cell>
          <cell r="S32">
            <v>11</v>
          </cell>
          <cell r="T32">
            <v>11</v>
          </cell>
        </row>
        <row r="33">
          <cell r="L33">
            <v>2130108</v>
          </cell>
          <cell r="M33" t="str">
            <v>213</v>
          </cell>
          <cell r="N33" t="str">
            <v>0108</v>
          </cell>
          <cell r="O33" t="str">
            <v>59999</v>
          </cell>
          <cell r="P33" t="str">
            <v>599</v>
          </cell>
          <cell r="Q33" t="str">
            <v>99</v>
          </cell>
          <cell r="R33" t="str">
            <v>农业局</v>
          </cell>
          <cell r="S33">
            <v>38</v>
          </cell>
          <cell r="T33">
            <v>38</v>
          </cell>
        </row>
        <row r="34">
          <cell r="L34">
            <v>2050299</v>
          </cell>
          <cell r="M34" t="str">
            <v>205</v>
          </cell>
          <cell r="N34" t="str">
            <v>0299</v>
          </cell>
          <cell r="O34" t="str">
            <v>50502</v>
          </cell>
          <cell r="P34" t="str">
            <v>505</v>
          </cell>
          <cell r="Q34" t="str">
            <v>02</v>
          </cell>
          <cell r="R34" t="str">
            <v>教育局</v>
          </cell>
          <cell r="S34">
            <v>2339</v>
          </cell>
          <cell r="T34">
            <v>2339</v>
          </cell>
        </row>
        <row r="35">
          <cell r="L35">
            <v>2050201</v>
          </cell>
          <cell r="M35" t="str">
            <v>205</v>
          </cell>
          <cell r="N35" t="str">
            <v>0201</v>
          </cell>
          <cell r="O35" t="str">
            <v>50601</v>
          </cell>
          <cell r="P35" t="str">
            <v>506</v>
          </cell>
          <cell r="Q35" t="str">
            <v>01</v>
          </cell>
          <cell r="R35" t="str">
            <v>教育局</v>
          </cell>
          <cell r="S35">
            <v>220</v>
          </cell>
          <cell r="T35">
            <v>220</v>
          </cell>
        </row>
        <row r="36">
          <cell r="L36">
            <v>2130209</v>
          </cell>
          <cell r="M36" t="str">
            <v>213</v>
          </cell>
          <cell r="N36" t="str">
            <v>0209</v>
          </cell>
          <cell r="O36" t="str">
            <v>50409</v>
          </cell>
          <cell r="P36" t="str">
            <v>504</v>
          </cell>
          <cell r="Q36" t="str">
            <v>09</v>
          </cell>
          <cell r="R36" t="str">
            <v>农业局</v>
          </cell>
          <cell r="S36">
            <v>382.31</v>
          </cell>
          <cell r="T36">
            <v>382</v>
          </cell>
        </row>
        <row r="37">
          <cell r="L37">
            <v>2040610</v>
          </cell>
          <cell r="M37" t="str">
            <v>204</v>
          </cell>
          <cell r="N37" t="str">
            <v>0610</v>
          </cell>
          <cell r="O37" t="str">
            <v>50299</v>
          </cell>
          <cell r="P37" t="str">
            <v>502</v>
          </cell>
          <cell r="Q37" t="str">
            <v>99</v>
          </cell>
          <cell r="R37" t="str">
            <v>司法局</v>
          </cell>
          <cell r="S37">
            <v>17.87</v>
          </cell>
          <cell r="T37">
            <v>18</v>
          </cell>
        </row>
        <row r="38">
          <cell r="L38">
            <v>2040607</v>
          </cell>
          <cell r="M38" t="str">
            <v>204</v>
          </cell>
          <cell r="N38" t="str">
            <v>0607</v>
          </cell>
          <cell r="O38" t="str">
            <v>50299</v>
          </cell>
          <cell r="P38" t="str">
            <v>502</v>
          </cell>
          <cell r="Q38" t="str">
            <v>99</v>
          </cell>
          <cell r="R38" t="str">
            <v>司法局</v>
          </cell>
          <cell r="S38">
            <v>2</v>
          </cell>
          <cell r="T38">
            <v>2</v>
          </cell>
        </row>
        <row r="39">
          <cell r="L39">
            <v>2059999</v>
          </cell>
          <cell r="M39" t="str">
            <v>205</v>
          </cell>
          <cell r="N39" t="str">
            <v>9999</v>
          </cell>
          <cell r="O39">
            <v>50502</v>
          </cell>
          <cell r="P39" t="str">
            <v>505</v>
          </cell>
          <cell r="Q39" t="str">
            <v>02</v>
          </cell>
          <cell r="R39" t="str">
            <v>教育局</v>
          </cell>
          <cell r="S39">
            <v>205</v>
          </cell>
          <cell r="T39">
            <v>205</v>
          </cell>
        </row>
        <row r="40">
          <cell r="L40">
            <v>2100408</v>
          </cell>
          <cell r="M40" t="str">
            <v>210</v>
          </cell>
          <cell r="N40" t="str">
            <v>0408</v>
          </cell>
          <cell r="O40">
            <v>50299</v>
          </cell>
          <cell r="P40" t="str">
            <v>502</v>
          </cell>
          <cell r="Q40" t="str">
            <v>99</v>
          </cell>
          <cell r="R40" t="str">
            <v>卫计局</v>
          </cell>
          <cell r="S40">
            <v>1418</v>
          </cell>
          <cell r="T40">
            <v>1418</v>
          </cell>
        </row>
        <row r="41">
          <cell r="L41">
            <v>2100409</v>
          </cell>
          <cell r="M41" t="str">
            <v>210</v>
          </cell>
          <cell r="N41" t="str">
            <v>0409</v>
          </cell>
          <cell r="O41">
            <v>50299</v>
          </cell>
          <cell r="P41" t="str">
            <v>502</v>
          </cell>
          <cell r="Q41" t="str">
            <v>99</v>
          </cell>
          <cell r="R41" t="str">
            <v>卫计局</v>
          </cell>
          <cell r="S41">
            <v>118.9</v>
          </cell>
          <cell r="T41">
            <v>119</v>
          </cell>
        </row>
        <row r="42">
          <cell r="L42">
            <v>2081104</v>
          </cell>
          <cell r="M42" t="str">
            <v>208</v>
          </cell>
          <cell r="N42" t="str">
            <v>1104</v>
          </cell>
          <cell r="O42">
            <v>50901</v>
          </cell>
          <cell r="P42" t="str">
            <v>509</v>
          </cell>
          <cell r="Q42" t="str">
            <v>01</v>
          </cell>
          <cell r="R42" t="str">
            <v>残联</v>
          </cell>
          <cell r="S42">
            <v>86</v>
          </cell>
          <cell r="T42">
            <v>86</v>
          </cell>
        </row>
      </sheetData>
      <sheetData sheetId="10"/>
      <sheetData sheetId="11"/>
      <sheetData sheetId="12"/>
      <sheetData sheetId="13"/>
      <sheetData sheetId="14"/>
      <sheetData sheetId="15"/>
      <sheetData sheetId="16"/>
      <sheetData sheetId="17"/>
      <sheetData sheetId="18"/>
      <sheetData sheetId="19"/>
      <sheetData sheetId="20"/>
    </sheetDataSet>
  </externalBook>
</externalLink>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Times New Roman"/>
        <a:font script="Jpan" typeface="ＭＳ Ｐゴシック"/>
        <a:font script="Khmr" typeface="MoolBoran"/>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Times New Roman"/>
        <a:font script="Yiii" typeface="Microsoft Yi Baiti"/>
      </a:majorFont>
      <a:minorFont>
        <a:latin typeface="Calibri"/>
        <a:ea typeface=""/>
        <a:cs typeface=""/>
        <a:font script="Arab" typeface="Arial"/>
        <a:font script="Beng" typeface="Vrinda"/>
        <a:font script="Cans" typeface="Euphemia"/>
        <a:font script="Cher" typeface="Plantagenet Cherokee"/>
        <a:font script="Deva" typeface="Mangal"/>
        <a:font script="Ethi" typeface="Nyala"/>
        <a:font script="Geor" typeface="Sylfaen"/>
        <a:font script="Gujr" typeface="Shruti"/>
        <a:font script="Guru" typeface="Raavi"/>
        <a:font script="Hang" typeface="맑은 고딕"/>
        <a:font script="Hans" typeface="宋体"/>
        <a:font script="Hant" typeface="新細明體"/>
        <a:font script="Hebr" typeface="Arial"/>
        <a:font script="Jpan" typeface="ＭＳ Ｐゴシック"/>
        <a:font script="Khmr" typeface="DaunPenh"/>
        <a:font script="Knda" typeface="Tunga"/>
        <a:font script="Laoo" typeface="DokChampa"/>
        <a:font script="Mlym" typeface="Kartika"/>
        <a:font script="Mong" typeface="Mongolian Baiti"/>
        <a:font script="Orya" typeface="Kalinga"/>
        <a:font script="Sinh" typeface="Iskoola Pota"/>
        <a:font script="Syrc" typeface="Estrangelo Edessa"/>
        <a:font script="Taml" typeface="Latha"/>
        <a:font script="Telu" typeface="Gautami"/>
        <a:font script="Thaa" typeface="MV Boli"/>
        <a:font script="Thai" typeface="Tahoma"/>
        <a:font script="Tibt" typeface="Microsoft Himalaya"/>
        <a:font script="Uigh" typeface="Microsoft Uighur"/>
        <a:font script="Viet" typeface="Arial"/>
        <a:font script="Yiii" typeface="Microsoft Yi Baiti"/>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0">
              <a:srgbClr val="BBD5F0"/>
            </a:gs>
            <a:gs pos="100000">
              <a:srgbClr val="9CBEE0"/>
            </a:gs>
          </a:gsLst>
          <a:lin ang="5400000" scaled="0"/>
        </a:gradFill>
        <a:ln w="15875" cap="flat" cmpd="sng" algn="ctr">
          <a:solidFill>
            <a:srgbClr val="739CC3"/>
          </a:solidFill>
          <a:prstDash val="solid"/>
          <a:miter lim="200000"/>
        </a:ln>
      </a:spPr>
      <a:bodyPr/>
      <a:lstStyle/>
    </a:spDef>
  </a:objectDefaults>
  <a:extraClrSchemeLst/>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dimension ref="A1:D33"/>
  <sheetViews>
    <sheetView view="pageBreakPreview" zoomScaleNormal="100" zoomScaleSheetLayoutView="100" topLeftCell="A19" workbookViewId="0">
      <selection activeCell="C6" sqref="C6"/>
    </sheetView>
  </sheetViews>
  <sheetFormatPr defaultColWidth="9" defaultRowHeight="14.25" outlineLevelCol="3"/>
  <cols>
    <col min="1" max="1" width="5.9" style="108" customWidth="1"/>
    <col min="2" max="2" width="4.4" style="108" customWidth="1"/>
    <col min="3" max="3" width="77.5" style="108" customWidth="1"/>
    <col min="4" max="5" width="7.5" style="108" customWidth="1"/>
    <col min="6" max="256" width="9" style="108"/>
    <col min="257" max="257" width="5.9" style="108" customWidth="1"/>
    <col min="258" max="258" width="4.4" style="108" customWidth="1"/>
    <col min="259" max="259" width="77.5" style="108" customWidth="1"/>
    <col min="260" max="261" width="7.5" style="108" customWidth="1"/>
    <col min="262" max="512" width="9" style="108"/>
    <col min="513" max="513" width="5.9" style="108" customWidth="1"/>
    <col min="514" max="514" width="4.4" style="108" customWidth="1"/>
    <col min="515" max="515" width="77.5" style="108" customWidth="1"/>
    <col min="516" max="517" width="7.5" style="108" customWidth="1"/>
    <col min="518" max="768" width="9" style="108"/>
    <col min="769" max="769" width="5.9" style="108" customWidth="1"/>
    <col min="770" max="770" width="4.4" style="108" customWidth="1"/>
    <col min="771" max="771" width="77.5" style="108" customWidth="1"/>
    <col min="772" max="773" width="7.5" style="108" customWidth="1"/>
    <col min="774" max="1024" width="9" style="108"/>
    <col min="1025" max="1025" width="5.9" style="108" customWidth="1"/>
    <col min="1026" max="1026" width="4.4" style="108" customWidth="1"/>
    <col min="1027" max="1027" width="77.5" style="108" customWidth="1"/>
    <col min="1028" max="1029" width="7.5" style="108" customWidth="1"/>
    <col min="1030" max="1280" width="9" style="108"/>
    <col min="1281" max="1281" width="5.9" style="108" customWidth="1"/>
    <col min="1282" max="1282" width="4.4" style="108" customWidth="1"/>
    <col min="1283" max="1283" width="77.5" style="108" customWidth="1"/>
    <col min="1284" max="1285" width="7.5" style="108" customWidth="1"/>
    <col min="1286" max="1536" width="9" style="108"/>
    <col min="1537" max="1537" width="5.9" style="108" customWidth="1"/>
    <col min="1538" max="1538" width="4.4" style="108" customWidth="1"/>
    <col min="1539" max="1539" width="77.5" style="108" customWidth="1"/>
    <col min="1540" max="1541" width="7.5" style="108" customWidth="1"/>
    <col min="1542" max="1792" width="9" style="108"/>
    <col min="1793" max="1793" width="5.9" style="108" customWidth="1"/>
    <col min="1794" max="1794" width="4.4" style="108" customWidth="1"/>
    <col min="1795" max="1795" width="77.5" style="108" customWidth="1"/>
    <col min="1796" max="1797" width="7.5" style="108" customWidth="1"/>
    <col min="1798" max="2048" width="9" style="108"/>
    <col min="2049" max="2049" width="5.9" style="108" customWidth="1"/>
    <col min="2050" max="2050" width="4.4" style="108" customWidth="1"/>
    <col min="2051" max="2051" width="77.5" style="108" customWidth="1"/>
    <col min="2052" max="2053" width="7.5" style="108" customWidth="1"/>
    <col min="2054" max="2304" width="9" style="108"/>
    <col min="2305" max="2305" width="5.9" style="108" customWidth="1"/>
    <col min="2306" max="2306" width="4.4" style="108" customWidth="1"/>
    <col min="2307" max="2307" width="77.5" style="108" customWidth="1"/>
    <col min="2308" max="2309" width="7.5" style="108" customWidth="1"/>
    <col min="2310" max="2560" width="9" style="108"/>
    <col min="2561" max="2561" width="5.9" style="108" customWidth="1"/>
    <col min="2562" max="2562" width="4.4" style="108" customWidth="1"/>
    <col min="2563" max="2563" width="77.5" style="108" customWidth="1"/>
    <col min="2564" max="2565" width="7.5" style="108" customWidth="1"/>
    <col min="2566" max="2816" width="9" style="108"/>
    <col min="2817" max="2817" width="5.9" style="108" customWidth="1"/>
    <col min="2818" max="2818" width="4.4" style="108" customWidth="1"/>
    <col min="2819" max="2819" width="77.5" style="108" customWidth="1"/>
    <col min="2820" max="2821" width="7.5" style="108" customWidth="1"/>
    <col min="2822" max="3072" width="9" style="108"/>
    <col min="3073" max="3073" width="5.9" style="108" customWidth="1"/>
    <col min="3074" max="3074" width="4.4" style="108" customWidth="1"/>
    <col min="3075" max="3075" width="77.5" style="108" customWidth="1"/>
    <col min="3076" max="3077" width="7.5" style="108" customWidth="1"/>
    <col min="3078" max="3328" width="9" style="108"/>
    <col min="3329" max="3329" width="5.9" style="108" customWidth="1"/>
    <col min="3330" max="3330" width="4.4" style="108" customWidth="1"/>
    <col min="3331" max="3331" width="77.5" style="108" customWidth="1"/>
    <col min="3332" max="3333" width="7.5" style="108" customWidth="1"/>
    <col min="3334" max="3584" width="9" style="108"/>
    <col min="3585" max="3585" width="5.9" style="108" customWidth="1"/>
    <col min="3586" max="3586" width="4.4" style="108" customWidth="1"/>
    <col min="3587" max="3587" width="77.5" style="108" customWidth="1"/>
    <col min="3588" max="3589" width="7.5" style="108" customWidth="1"/>
    <col min="3590" max="3840" width="9" style="108"/>
    <col min="3841" max="3841" width="5.9" style="108" customWidth="1"/>
    <col min="3842" max="3842" width="4.4" style="108" customWidth="1"/>
    <col min="3843" max="3843" width="77.5" style="108" customWidth="1"/>
    <col min="3844" max="3845" width="7.5" style="108" customWidth="1"/>
    <col min="3846" max="4096" width="9" style="108"/>
    <col min="4097" max="4097" width="5.9" style="108" customWidth="1"/>
    <col min="4098" max="4098" width="4.4" style="108" customWidth="1"/>
    <col min="4099" max="4099" width="77.5" style="108" customWidth="1"/>
    <col min="4100" max="4101" width="7.5" style="108" customWidth="1"/>
    <col min="4102" max="4352" width="9" style="108"/>
    <col min="4353" max="4353" width="5.9" style="108" customWidth="1"/>
    <col min="4354" max="4354" width="4.4" style="108" customWidth="1"/>
    <col min="4355" max="4355" width="77.5" style="108" customWidth="1"/>
    <col min="4356" max="4357" width="7.5" style="108" customWidth="1"/>
    <col min="4358" max="4608" width="9" style="108"/>
    <col min="4609" max="4609" width="5.9" style="108" customWidth="1"/>
    <col min="4610" max="4610" width="4.4" style="108" customWidth="1"/>
    <col min="4611" max="4611" width="77.5" style="108" customWidth="1"/>
    <col min="4612" max="4613" width="7.5" style="108" customWidth="1"/>
    <col min="4614" max="4864" width="9" style="108"/>
    <col min="4865" max="4865" width="5.9" style="108" customWidth="1"/>
    <col min="4866" max="4866" width="4.4" style="108" customWidth="1"/>
    <col min="4867" max="4867" width="77.5" style="108" customWidth="1"/>
    <col min="4868" max="4869" width="7.5" style="108" customWidth="1"/>
    <col min="4870" max="5120" width="9" style="108"/>
    <col min="5121" max="5121" width="5.9" style="108" customWidth="1"/>
    <col min="5122" max="5122" width="4.4" style="108" customWidth="1"/>
    <col min="5123" max="5123" width="77.5" style="108" customWidth="1"/>
    <col min="5124" max="5125" width="7.5" style="108" customWidth="1"/>
    <col min="5126" max="5376" width="9" style="108"/>
    <col min="5377" max="5377" width="5.9" style="108" customWidth="1"/>
    <col min="5378" max="5378" width="4.4" style="108" customWidth="1"/>
    <col min="5379" max="5379" width="77.5" style="108" customWidth="1"/>
    <col min="5380" max="5381" width="7.5" style="108" customWidth="1"/>
    <col min="5382" max="5632" width="9" style="108"/>
    <col min="5633" max="5633" width="5.9" style="108" customWidth="1"/>
    <col min="5634" max="5634" width="4.4" style="108" customWidth="1"/>
    <col min="5635" max="5635" width="77.5" style="108" customWidth="1"/>
    <col min="5636" max="5637" width="7.5" style="108" customWidth="1"/>
    <col min="5638" max="5888" width="9" style="108"/>
    <col min="5889" max="5889" width="5.9" style="108" customWidth="1"/>
    <col min="5890" max="5890" width="4.4" style="108" customWidth="1"/>
    <col min="5891" max="5891" width="77.5" style="108" customWidth="1"/>
    <col min="5892" max="5893" width="7.5" style="108" customWidth="1"/>
    <col min="5894" max="6144" width="9" style="108"/>
    <col min="6145" max="6145" width="5.9" style="108" customWidth="1"/>
    <col min="6146" max="6146" width="4.4" style="108" customWidth="1"/>
    <col min="6147" max="6147" width="77.5" style="108" customWidth="1"/>
    <col min="6148" max="6149" width="7.5" style="108" customWidth="1"/>
    <col min="6150" max="6400" width="9" style="108"/>
    <col min="6401" max="6401" width="5.9" style="108" customWidth="1"/>
    <col min="6402" max="6402" width="4.4" style="108" customWidth="1"/>
    <col min="6403" max="6403" width="77.5" style="108" customWidth="1"/>
    <col min="6404" max="6405" width="7.5" style="108" customWidth="1"/>
    <col min="6406" max="6656" width="9" style="108"/>
    <col min="6657" max="6657" width="5.9" style="108" customWidth="1"/>
    <col min="6658" max="6658" width="4.4" style="108" customWidth="1"/>
    <col min="6659" max="6659" width="77.5" style="108" customWidth="1"/>
    <col min="6660" max="6661" width="7.5" style="108" customWidth="1"/>
    <col min="6662" max="6912" width="9" style="108"/>
    <col min="6913" max="6913" width="5.9" style="108" customWidth="1"/>
    <col min="6914" max="6914" width="4.4" style="108" customWidth="1"/>
    <col min="6915" max="6915" width="77.5" style="108" customWidth="1"/>
    <col min="6916" max="6917" width="7.5" style="108" customWidth="1"/>
    <col min="6918" max="7168" width="9" style="108"/>
    <col min="7169" max="7169" width="5.9" style="108" customWidth="1"/>
    <col min="7170" max="7170" width="4.4" style="108" customWidth="1"/>
    <col min="7171" max="7171" width="77.5" style="108" customWidth="1"/>
    <col min="7172" max="7173" width="7.5" style="108" customWidth="1"/>
    <col min="7174" max="7424" width="9" style="108"/>
    <col min="7425" max="7425" width="5.9" style="108" customWidth="1"/>
    <col min="7426" max="7426" width="4.4" style="108" customWidth="1"/>
    <col min="7427" max="7427" width="77.5" style="108" customWidth="1"/>
    <col min="7428" max="7429" width="7.5" style="108" customWidth="1"/>
    <col min="7430" max="7680" width="9" style="108"/>
    <col min="7681" max="7681" width="5.9" style="108" customWidth="1"/>
    <col min="7682" max="7682" width="4.4" style="108" customWidth="1"/>
    <col min="7683" max="7683" width="77.5" style="108" customWidth="1"/>
    <col min="7684" max="7685" width="7.5" style="108" customWidth="1"/>
    <col min="7686" max="7936" width="9" style="108"/>
    <col min="7937" max="7937" width="5.9" style="108" customWidth="1"/>
    <col min="7938" max="7938" width="4.4" style="108" customWidth="1"/>
    <col min="7939" max="7939" width="77.5" style="108" customWidth="1"/>
    <col min="7940" max="7941" width="7.5" style="108" customWidth="1"/>
    <col min="7942" max="8192" width="9" style="108"/>
    <col min="8193" max="8193" width="5.9" style="108" customWidth="1"/>
    <col min="8194" max="8194" width="4.4" style="108" customWidth="1"/>
    <col min="8195" max="8195" width="77.5" style="108" customWidth="1"/>
    <col min="8196" max="8197" width="7.5" style="108" customWidth="1"/>
    <col min="8198" max="8448" width="9" style="108"/>
    <col min="8449" max="8449" width="5.9" style="108" customWidth="1"/>
    <col min="8450" max="8450" width="4.4" style="108" customWidth="1"/>
    <col min="8451" max="8451" width="77.5" style="108" customWidth="1"/>
    <col min="8452" max="8453" width="7.5" style="108" customWidth="1"/>
    <col min="8454" max="8704" width="9" style="108"/>
    <col min="8705" max="8705" width="5.9" style="108" customWidth="1"/>
    <col min="8706" max="8706" width="4.4" style="108" customWidth="1"/>
    <col min="8707" max="8707" width="77.5" style="108" customWidth="1"/>
    <col min="8708" max="8709" width="7.5" style="108" customWidth="1"/>
    <col min="8710" max="8960" width="9" style="108"/>
    <col min="8961" max="8961" width="5.9" style="108" customWidth="1"/>
    <col min="8962" max="8962" width="4.4" style="108" customWidth="1"/>
    <col min="8963" max="8963" width="77.5" style="108" customWidth="1"/>
    <col min="8964" max="8965" width="7.5" style="108" customWidth="1"/>
    <col min="8966" max="9216" width="9" style="108"/>
    <col min="9217" max="9217" width="5.9" style="108" customWidth="1"/>
    <col min="9218" max="9218" width="4.4" style="108" customWidth="1"/>
    <col min="9219" max="9219" width="77.5" style="108" customWidth="1"/>
    <col min="9220" max="9221" width="7.5" style="108" customWidth="1"/>
    <col min="9222" max="9472" width="9" style="108"/>
    <col min="9473" max="9473" width="5.9" style="108" customWidth="1"/>
    <col min="9474" max="9474" width="4.4" style="108" customWidth="1"/>
    <col min="9475" max="9475" width="77.5" style="108" customWidth="1"/>
    <col min="9476" max="9477" width="7.5" style="108" customWidth="1"/>
    <col min="9478" max="9728" width="9" style="108"/>
    <col min="9729" max="9729" width="5.9" style="108" customWidth="1"/>
    <col min="9730" max="9730" width="4.4" style="108" customWidth="1"/>
    <col min="9731" max="9731" width="77.5" style="108" customWidth="1"/>
    <col min="9732" max="9733" width="7.5" style="108" customWidth="1"/>
    <col min="9734" max="9984" width="9" style="108"/>
    <col min="9985" max="9985" width="5.9" style="108" customWidth="1"/>
    <col min="9986" max="9986" width="4.4" style="108" customWidth="1"/>
    <col min="9987" max="9987" width="77.5" style="108" customWidth="1"/>
    <col min="9988" max="9989" width="7.5" style="108" customWidth="1"/>
    <col min="9990" max="10240" width="9" style="108"/>
    <col min="10241" max="10241" width="5.9" style="108" customWidth="1"/>
    <col min="10242" max="10242" width="4.4" style="108" customWidth="1"/>
    <col min="10243" max="10243" width="77.5" style="108" customWidth="1"/>
    <col min="10244" max="10245" width="7.5" style="108" customWidth="1"/>
    <col min="10246" max="10496" width="9" style="108"/>
    <col min="10497" max="10497" width="5.9" style="108" customWidth="1"/>
    <col min="10498" max="10498" width="4.4" style="108" customWidth="1"/>
    <col min="10499" max="10499" width="77.5" style="108" customWidth="1"/>
    <col min="10500" max="10501" width="7.5" style="108" customWidth="1"/>
    <col min="10502" max="10752" width="9" style="108"/>
    <col min="10753" max="10753" width="5.9" style="108" customWidth="1"/>
    <col min="10754" max="10754" width="4.4" style="108" customWidth="1"/>
    <col min="10755" max="10755" width="77.5" style="108" customWidth="1"/>
    <col min="10756" max="10757" width="7.5" style="108" customWidth="1"/>
    <col min="10758" max="11008" width="9" style="108"/>
    <col min="11009" max="11009" width="5.9" style="108" customWidth="1"/>
    <col min="11010" max="11010" width="4.4" style="108" customWidth="1"/>
    <col min="11011" max="11011" width="77.5" style="108" customWidth="1"/>
    <col min="11012" max="11013" width="7.5" style="108" customWidth="1"/>
    <col min="11014" max="11264" width="9" style="108"/>
    <col min="11265" max="11265" width="5.9" style="108" customWidth="1"/>
    <col min="11266" max="11266" width="4.4" style="108" customWidth="1"/>
    <col min="11267" max="11267" width="77.5" style="108" customWidth="1"/>
    <col min="11268" max="11269" width="7.5" style="108" customWidth="1"/>
    <col min="11270" max="11520" width="9" style="108"/>
    <col min="11521" max="11521" width="5.9" style="108" customWidth="1"/>
    <col min="11522" max="11522" width="4.4" style="108" customWidth="1"/>
    <col min="11523" max="11523" width="77.5" style="108" customWidth="1"/>
    <col min="11524" max="11525" width="7.5" style="108" customWidth="1"/>
    <col min="11526" max="11776" width="9" style="108"/>
    <col min="11777" max="11777" width="5.9" style="108" customWidth="1"/>
    <col min="11778" max="11778" width="4.4" style="108" customWidth="1"/>
    <col min="11779" max="11779" width="77.5" style="108" customWidth="1"/>
    <col min="11780" max="11781" width="7.5" style="108" customWidth="1"/>
    <col min="11782" max="12032" width="9" style="108"/>
    <col min="12033" max="12033" width="5.9" style="108" customWidth="1"/>
    <col min="12034" max="12034" width="4.4" style="108" customWidth="1"/>
    <col min="12035" max="12035" width="77.5" style="108" customWidth="1"/>
    <col min="12036" max="12037" width="7.5" style="108" customWidth="1"/>
    <col min="12038" max="12288" width="9" style="108"/>
    <col min="12289" max="12289" width="5.9" style="108" customWidth="1"/>
    <col min="12290" max="12290" width="4.4" style="108" customWidth="1"/>
    <col min="12291" max="12291" width="77.5" style="108" customWidth="1"/>
    <col min="12292" max="12293" width="7.5" style="108" customWidth="1"/>
    <col min="12294" max="12544" width="9" style="108"/>
    <col min="12545" max="12545" width="5.9" style="108" customWidth="1"/>
    <col min="12546" max="12546" width="4.4" style="108" customWidth="1"/>
    <col min="12547" max="12547" width="77.5" style="108" customWidth="1"/>
    <col min="12548" max="12549" width="7.5" style="108" customWidth="1"/>
    <col min="12550" max="12800" width="9" style="108"/>
    <col min="12801" max="12801" width="5.9" style="108" customWidth="1"/>
    <col min="12802" max="12802" width="4.4" style="108" customWidth="1"/>
    <col min="12803" max="12803" width="77.5" style="108" customWidth="1"/>
    <col min="12804" max="12805" width="7.5" style="108" customWidth="1"/>
    <col min="12806" max="13056" width="9" style="108"/>
    <col min="13057" max="13057" width="5.9" style="108" customWidth="1"/>
    <col min="13058" max="13058" width="4.4" style="108" customWidth="1"/>
    <col min="13059" max="13059" width="77.5" style="108" customWidth="1"/>
    <col min="13060" max="13061" width="7.5" style="108" customWidth="1"/>
    <col min="13062" max="13312" width="9" style="108"/>
    <col min="13313" max="13313" width="5.9" style="108" customWidth="1"/>
    <col min="13314" max="13314" width="4.4" style="108" customWidth="1"/>
    <col min="13315" max="13315" width="77.5" style="108" customWidth="1"/>
    <col min="13316" max="13317" width="7.5" style="108" customWidth="1"/>
    <col min="13318" max="13568" width="9" style="108"/>
    <col min="13569" max="13569" width="5.9" style="108" customWidth="1"/>
    <col min="13570" max="13570" width="4.4" style="108" customWidth="1"/>
    <col min="13571" max="13571" width="77.5" style="108" customWidth="1"/>
    <col min="13572" max="13573" width="7.5" style="108" customWidth="1"/>
    <col min="13574" max="13824" width="9" style="108"/>
    <col min="13825" max="13825" width="5.9" style="108" customWidth="1"/>
    <col min="13826" max="13826" width="4.4" style="108" customWidth="1"/>
    <col min="13827" max="13827" width="77.5" style="108" customWidth="1"/>
    <col min="13828" max="13829" width="7.5" style="108" customWidth="1"/>
    <col min="13830" max="14080" width="9" style="108"/>
    <col min="14081" max="14081" width="5.9" style="108" customWidth="1"/>
    <col min="14082" max="14082" width="4.4" style="108" customWidth="1"/>
    <col min="14083" max="14083" width="77.5" style="108" customWidth="1"/>
    <col min="14084" max="14085" width="7.5" style="108" customWidth="1"/>
    <col min="14086" max="14336" width="9" style="108"/>
    <col min="14337" max="14337" width="5.9" style="108" customWidth="1"/>
    <col min="14338" max="14338" width="4.4" style="108" customWidth="1"/>
    <col min="14339" max="14339" width="77.5" style="108" customWidth="1"/>
    <col min="14340" max="14341" width="7.5" style="108" customWidth="1"/>
    <col min="14342" max="14592" width="9" style="108"/>
    <col min="14593" max="14593" width="5.9" style="108" customWidth="1"/>
    <col min="14594" max="14594" width="4.4" style="108" customWidth="1"/>
    <col min="14595" max="14595" width="77.5" style="108" customWidth="1"/>
    <col min="14596" max="14597" width="7.5" style="108" customWidth="1"/>
    <col min="14598" max="14848" width="9" style="108"/>
    <col min="14849" max="14849" width="5.9" style="108" customWidth="1"/>
    <col min="14850" max="14850" width="4.4" style="108" customWidth="1"/>
    <col min="14851" max="14851" width="77.5" style="108" customWidth="1"/>
    <col min="14852" max="14853" width="7.5" style="108" customWidth="1"/>
    <col min="14854" max="15104" width="9" style="108"/>
    <col min="15105" max="15105" width="5.9" style="108" customWidth="1"/>
    <col min="15106" max="15106" width="4.4" style="108" customWidth="1"/>
    <col min="15107" max="15107" width="77.5" style="108" customWidth="1"/>
    <col min="15108" max="15109" width="7.5" style="108" customWidth="1"/>
    <col min="15110" max="15360" width="9" style="108"/>
    <col min="15361" max="15361" width="5.9" style="108" customWidth="1"/>
    <col min="15362" max="15362" width="4.4" style="108" customWidth="1"/>
    <col min="15363" max="15363" width="77.5" style="108" customWidth="1"/>
    <col min="15364" max="15365" width="7.5" style="108" customWidth="1"/>
    <col min="15366" max="15616" width="9" style="108"/>
    <col min="15617" max="15617" width="5.9" style="108" customWidth="1"/>
    <col min="15618" max="15618" width="4.4" style="108" customWidth="1"/>
    <col min="15619" max="15619" width="77.5" style="108" customWidth="1"/>
    <col min="15620" max="15621" width="7.5" style="108" customWidth="1"/>
    <col min="15622" max="15872" width="9" style="108"/>
    <col min="15873" max="15873" width="5.9" style="108" customWidth="1"/>
    <col min="15874" max="15874" width="4.4" style="108" customWidth="1"/>
    <col min="15875" max="15875" width="77.5" style="108" customWidth="1"/>
    <col min="15876" max="15877" width="7.5" style="108" customWidth="1"/>
    <col min="15878" max="16128" width="9" style="108"/>
    <col min="16129" max="16129" width="5.9" style="108" customWidth="1"/>
    <col min="16130" max="16130" width="4.4" style="108" customWidth="1"/>
    <col min="16131" max="16131" width="77.5" style="108" customWidth="1"/>
    <col min="16132" max="16133" width="7.5" style="108" customWidth="1"/>
    <col min="16134" max="16384" width="9" style="108"/>
  </cols>
  <sheetData>
    <row r="1" ht="20.25" spans="1:3">
      <c r="A1" s="308" t="s">
        <v>0</v>
      </c>
      <c r="B1" s="209"/>
      <c r="C1" s="209"/>
    </row>
    <row r="2" ht="33" customHeight="1" spans="1:4">
      <c r="A2" s="309"/>
      <c r="B2" s="310" t="s">
        <v>1</v>
      </c>
      <c r="C2" s="310"/>
      <c r="D2" s="309"/>
    </row>
    <row r="3" ht="18" customHeight="1" spans="1:3">
      <c r="A3" s="209"/>
      <c r="B3" s="209"/>
      <c r="C3" s="311"/>
    </row>
    <row r="4" ht="21" customHeight="1" spans="1:3">
      <c r="A4" s="209"/>
      <c r="B4" s="312" t="s">
        <v>2</v>
      </c>
      <c r="C4" s="308" t="s">
        <v>3</v>
      </c>
    </row>
    <row r="5" ht="21" customHeight="1" spans="1:3">
      <c r="A5" s="209"/>
      <c r="B5" s="312" t="s">
        <v>4</v>
      </c>
      <c r="C5" s="308" t="s">
        <v>5</v>
      </c>
    </row>
    <row r="6" ht="21" customHeight="1" spans="1:3">
      <c r="A6" s="209"/>
      <c r="B6" s="312" t="s">
        <v>6</v>
      </c>
      <c r="C6" s="308" t="s">
        <v>7</v>
      </c>
    </row>
    <row r="7" ht="21" customHeight="1" spans="1:3">
      <c r="A7" s="209"/>
      <c r="B7" s="312" t="s">
        <v>8</v>
      </c>
      <c r="C7" s="308" t="s">
        <v>9</v>
      </c>
    </row>
    <row r="8" ht="21" customHeight="1" spans="1:3">
      <c r="A8" s="209"/>
      <c r="B8" s="312" t="s">
        <v>10</v>
      </c>
      <c r="C8" s="308" t="s">
        <v>11</v>
      </c>
    </row>
    <row r="9" ht="21" customHeight="1" spans="1:3">
      <c r="A9" s="209"/>
      <c r="B9" s="312" t="s">
        <v>12</v>
      </c>
      <c r="C9" s="308" t="s">
        <v>13</v>
      </c>
    </row>
    <row r="10" ht="21" customHeight="1" spans="1:3">
      <c r="A10" s="209"/>
      <c r="B10" s="312" t="s">
        <v>14</v>
      </c>
      <c r="C10" s="308" t="s">
        <v>15</v>
      </c>
    </row>
    <row r="11" ht="21" customHeight="1" spans="1:3">
      <c r="A11" s="209"/>
      <c r="B11" s="312" t="s">
        <v>16</v>
      </c>
      <c r="C11" s="308" t="s">
        <v>17</v>
      </c>
    </row>
    <row r="12" ht="21" customHeight="1" spans="1:3">
      <c r="A12" s="209"/>
      <c r="B12" s="312" t="s">
        <v>18</v>
      </c>
      <c r="C12" s="308" t="s">
        <v>19</v>
      </c>
    </row>
    <row r="13" ht="21" customHeight="1" spans="1:3">
      <c r="A13" s="209"/>
      <c r="B13" s="312" t="s">
        <v>20</v>
      </c>
      <c r="C13" s="308" t="s">
        <v>21</v>
      </c>
    </row>
    <row r="14" ht="21" customHeight="1" spans="2:3">
      <c r="B14" s="312" t="s">
        <v>22</v>
      </c>
      <c r="C14" s="308" t="s">
        <v>23</v>
      </c>
    </row>
    <row r="15" ht="21" customHeight="1" spans="2:3">
      <c r="B15" s="312" t="s">
        <v>24</v>
      </c>
      <c r="C15" s="308" t="s">
        <v>25</v>
      </c>
    </row>
    <row r="16" ht="21" customHeight="1" spans="2:3">
      <c r="B16" s="312" t="s">
        <v>26</v>
      </c>
      <c r="C16" s="308" t="s">
        <v>27</v>
      </c>
    </row>
    <row r="17" ht="21" customHeight="1" spans="2:3">
      <c r="B17" s="312" t="s">
        <v>28</v>
      </c>
      <c r="C17" s="308" t="s">
        <v>29</v>
      </c>
    </row>
    <row r="18" ht="21" customHeight="1" spans="2:3">
      <c r="B18" s="312" t="s">
        <v>30</v>
      </c>
      <c r="C18" s="308" t="s">
        <v>31</v>
      </c>
    </row>
    <row r="19" ht="21" customHeight="1" spans="2:3">
      <c r="B19" s="312" t="s">
        <v>32</v>
      </c>
      <c r="C19" s="308" t="s">
        <v>33</v>
      </c>
    </row>
    <row r="20" ht="21" customHeight="1" spans="2:3">
      <c r="B20" s="312" t="s">
        <v>34</v>
      </c>
      <c r="C20" s="308" t="s">
        <v>35</v>
      </c>
    </row>
    <row r="21" ht="21" customHeight="1" spans="2:3">
      <c r="B21" s="312" t="s">
        <v>36</v>
      </c>
      <c r="C21" s="308" t="s">
        <v>37</v>
      </c>
    </row>
    <row r="22" ht="21" customHeight="1" spans="2:3">
      <c r="B22" s="312" t="s">
        <v>38</v>
      </c>
      <c r="C22" s="308" t="s">
        <v>39</v>
      </c>
    </row>
    <row r="23" ht="21" customHeight="1" spans="2:3">
      <c r="B23" s="312" t="s">
        <v>40</v>
      </c>
      <c r="C23" s="308" t="s">
        <v>41</v>
      </c>
    </row>
    <row r="24" ht="21" customHeight="1" spans="2:3">
      <c r="B24" s="312" t="s">
        <v>42</v>
      </c>
      <c r="C24" s="308" t="s">
        <v>43</v>
      </c>
    </row>
    <row r="25" ht="21" customHeight="1" spans="2:3">
      <c r="B25" s="312" t="s">
        <v>44</v>
      </c>
      <c r="C25" s="308" t="s">
        <v>45</v>
      </c>
    </row>
    <row r="26" ht="21" customHeight="1" spans="2:3">
      <c r="B26" s="312" t="s">
        <v>46</v>
      </c>
      <c r="C26" s="308" t="s">
        <v>47</v>
      </c>
    </row>
    <row r="27" ht="21" customHeight="1" spans="2:3">
      <c r="B27" s="312" t="s">
        <v>48</v>
      </c>
      <c r="C27" s="308" t="s">
        <v>49</v>
      </c>
    </row>
    <row r="28" ht="21" customHeight="1" spans="2:3">
      <c r="B28" s="312" t="s">
        <v>50</v>
      </c>
      <c r="C28" s="308" t="s">
        <v>51</v>
      </c>
    </row>
    <row r="29" ht="21" customHeight="1" spans="2:3">
      <c r="B29" s="312" t="s">
        <v>52</v>
      </c>
      <c r="C29" s="308" t="s">
        <v>53</v>
      </c>
    </row>
    <row r="30" ht="20.25" spans="3:3">
      <c r="C30" s="308"/>
    </row>
    <row r="31" ht="20.25" spans="3:3">
      <c r="C31" s="308"/>
    </row>
    <row r="32" ht="20.25" spans="3:3">
      <c r="C32" s="308"/>
    </row>
    <row r="33" ht="20.25" spans="3:3">
      <c r="C33" s="308"/>
    </row>
  </sheetData>
  <mergeCells count="1">
    <mergeCell ref="B2:C2"/>
  </mergeCells>
  <pageMargins left="0.550694444444444" right="0.550694444444444" top="0.984027777777778" bottom="0.984027777777778" header="0.511111111111111" footer="0.511111111111111"/>
  <pageSetup paperSize="9" scale="97" orientation="portrait"/>
  <headerFooter alignWithMargins="0"/>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17"/>
  <sheetViews>
    <sheetView workbookViewId="0">
      <selection activeCell="F14" sqref="F14"/>
    </sheetView>
  </sheetViews>
  <sheetFormatPr defaultColWidth="8.6" defaultRowHeight="14.25" outlineLevelCol="3"/>
  <cols>
    <col min="1" max="1" width="43.1" style="146" customWidth="1"/>
    <col min="2" max="2" width="13" style="146" customWidth="1"/>
    <col min="3" max="3" width="13.5" style="146" customWidth="1"/>
    <col min="4" max="4" width="16" style="146" customWidth="1"/>
    <col min="5" max="16384" width="8.6" style="146"/>
  </cols>
  <sheetData>
    <row r="1" ht="22.35" customHeight="1" spans="1:4">
      <c r="A1" s="147" t="s">
        <v>1440</v>
      </c>
      <c r="B1" s="148"/>
      <c r="C1" s="148"/>
      <c r="D1" s="148"/>
    </row>
    <row r="2" ht="20.25" spans="1:4">
      <c r="A2" s="149" t="s">
        <v>19</v>
      </c>
      <c r="B2" s="149"/>
      <c r="C2" s="149"/>
      <c r="D2" s="149"/>
    </row>
    <row r="3" spans="1:4">
      <c r="A3" s="150" t="s">
        <v>55</v>
      </c>
      <c r="B3" s="150"/>
      <c r="C3" s="150"/>
      <c r="D3" s="150"/>
    </row>
    <row r="4" ht="48" customHeight="1" spans="1:4">
      <c r="A4" s="151" t="s">
        <v>148</v>
      </c>
      <c r="B4" s="138" t="s">
        <v>57</v>
      </c>
      <c r="C4" s="139" t="s">
        <v>58</v>
      </c>
      <c r="D4" s="139" t="s">
        <v>59</v>
      </c>
    </row>
    <row r="5" ht="24.6" customHeight="1" spans="1:4">
      <c r="A5" s="152" t="s">
        <v>1441</v>
      </c>
      <c r="B5" s="152">
        <f>B6+B7+B8</f>
        <v>700.67</v>
      </c>
      <c r="C5" s="152">
        <f>C6+C7+C8</f>
        <v>710.02</v>
      </c>
      <c r="D5" s="141">
        <f>B5/C5*100</f>
        <v>98.68</v>
      </c>
    </row>
    <row r="6" ht="32.4" customHeight="1" spans="1:4">
      <c r="A6" s="153" t="s">
        <v>1442</v>
      </c>
      <c r="B6" s="152">
        <v>96.4</v>
      </c>
      <c r="C6" s="154">
        <v>100.8</v>
      </c>
      <c r="D6" s="141">
        <f t="shared" ref="D6:D10" si="0">B6/C6*100</f>
        <v>95.63</v>
      </c>
    </row>
    <row r="7" ht="32.4" customHeight="1" spans="1:4">
      <c r="A7" s="153" t="s">
        <v>1443</v>
      </c>
      <c r="B7" s="152">
        <v>135.62</v>
      </c>
      <c r="C7" s="154">
        <v>137.83</v>
      </c>
      <c r="D7" s="141">
        <f>B7/C7*100</f>
        <v>98.4</v>
      </c>
    </row>
    <row r="8" ht="32.4" customHeight="1" spans="1:4">
      <c r="A8" s="153" t="s">
        <v>1444</v>
      </c>
      <c r="B8" s="152">
        <f>B9+B10</f>
        <v>468.65</v>
      </c>
      <c r="C8" s="152">
        <f>C9+C10</f>
        <v>471.39</v>
      </c>
      <c r="D8" s="141">
        <f>B8/C8*100</f>
        <v>99.42</v>
      </c>
    </row>
    <row r="9" ht="32.4" customHeight="1" spans="1:4">
      <c r="A9" s="155" t="s">
        <v>1445</v>
      </c>
      <c r="B9" s="156">
        <v>389.65</v>
      </c>
      <c r="C9" s="157">
        <v>441.39</v>
      </c>
      <c r="D9" s="141">
        <f>B9/C9*100</f>
        <v>88.28</v>
      </c>
    </row>
    <row r="10" ht="32.4" customHeight="1" spans="1:4">
      <c r="A10" s="155" t="s">
        <v>1446</v>
      </c>
      <c r="B10" s="156">
        <v>79</v>
      </c>
      <c r="C10" s="158">
        <v>30</v>
      </c>
      <c r="D10" s="141">
        <f>B10/C10*100</f>
        <v>263.33</v>
      </c>
    </row>
    <row r="12" ht="15.6" customHeight="1" spans="1:1">
      <c r="A12" s="159" t="s">
        <v>1447</v>
      </c>
    </row>
    <row r="13" ht="100.5" customHeight="1" spans="1:4">
      <c r="A13" s="160" t="s">
        <v>1448</v>
      </c>
      <c r="B13" s="160"/>
      <c r="C13" s="160"/>
      <c r="D13" s="160"/>
    </row>
    <row r="14" ht="89.4" customHeight="1" spans="1:4">
      <c r="A14" s="161" t="s">
        <v>1449</v>
      </c>
      <c r="B14" s="161"/>
      <c r="C14" s="161"/>
      <c r="D14" s="161"/>
    </row>
    <row r="15" spans="1:4">
      <c r="A15" s="162"/>
      <c r="B15" s="162"/>
      <c r="C15" s="162"/>
      <c r="D15" s="162"/>
    </row>
    <row r="16" spans="1:4">
      <c r="A16" s="163"/>
      <c r="B16" s="163"/>
      <c r="C16" s="163"/>
      <c r="D16" s="163"/>
    </row>
    <row r="17" spans="1:4">
      <c r="A17" s="163"/>
      <c r="B17" s="163"/>
      <c r="C17" s="163"/>
      <c r="D17" s="163"/>
    </row>
  </sheetData>
  <mergeCells count="4">
    <mergeCell ref="A2:D2"/>
    <mergeCell ref="A3:D3"/>
    <mergeCell ref="A13:D13"/>
    <mergeCell ref="A14:D14"/>
  </mergeCells>
  <pageMargins left="0.708333333333333" right="0.708333333333333" top="0.747916666666667" bottom="0.747916666666667" header="0.314583333333333" footer="0.314583333333333"/>
  <pageSetup paperSize="9" scale="95" fitToHeight="0" orientation="portrait"/>
  <headerFooter alignWithMargins="0"/>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F28"/>
  <sheetViews>
    <sheetView workbookViewId="0">
      <selection activeCell="D9" sqref="D9"/>
    </sheetView>
  </sheetViews>
  <sheetFormatPr defaultColWidth="9" defaultRowHeight="14.25" outlineLevelCol="5"/>
  <cols>
    <col min="1" max="1" width="41.6" customWidth="1"/>
    <col min="2" max="2" width="14.6" customWidth="1"/>
    <col min="3" max="3" width="11.5" customWidth="1"/>
    <col min="4" max="4" width="15.6" customWidth="1"/>
  </cols>
  <sheetData>
    <row r="1" ht="22.2" customHeight="1" spans="1:1">
      <c r="A1" s="99" t="s">
        <v>1450</v>
      </c>
    </row>
    <row r="2" ht="27" customHeight="1" spans="1:4">
      <c r="A2" s="76" t="s">
        <v>21</v>
      </c>
      <c r="B2" s="76"/>
      <c r="C2" s="76"/>
      <c r="D2" s="76"/>
    </row>
    <row r="3" spans="1:4">
      <c r="A3" s="77"/>
      <c r="B3" s="78"/>
      <c r="C3" s="78"/>
      <c r="D3" s="137" t="s">
        <v>1406</v>
      </c>
    </row>
    <row r="4" ht="46.2" customHeight="1" spans="1:4">
      <c r="A4" s="88" t="s">
        <v>1451</v>
      </c>
      <c r="B4" s="138" t="s">
        <v>57</v>
      </c>
      <c r="C4" s="139" t="s">
        <v>58</v>
      </c>
      <c r="D4" s="139" t="s">
        <v>1452</v>
      </c>
    </row>
    <row r="5" ht="18.75" customHeight="1" spans="1:4">
      <c r="A5" s="140" t="s">
        <v>1453</v>
      </c>
      <c r="B5" s="138">
        <v>6825</v>
      </c>
      <c r="C5" s="138">
        <v>5880</v>
      </c>
      <c r="D5" s="141">
        <f>B5/C5*100</f>
        <v>116.07</v>
      </c>
    </row>
    <row r="6" ht="18.75" customHeight="1" spans="1:4">
      <c r="A6" s="89" t="s">
        <v>1454</v>
      </c>
      <c r="B6" s="138">
        <v>6825</v>
      </c>
      <c r="C6" s="138">
        <v>5880</v>
      </c>
      <c r="D6" s="141">
        <f t="shared" ref="D6:D28" si="0">B6/C6*100</f>
        <v>116.07</v>
      </c>
    </row>
    <row r="7" ht="17.4" customHeight="1" spans="1:4">
      <c r="A7" s="142" t="s">
        <v>1455</v>
      </c>
      <c r="B7" s="105"/>
      <c r="C7" s="105"/>
      <c r="D7" s="141"/>
    </row>
    <row r="8" ht="17.4" customHeight="1" spans="1:4">
      <c r="A8" s="142" t="s">
        <v>1456</v>
      </c>
      <c r="B8" s="105"/>
      <c r="C8" s="105"/>
      <c r="D8" s="141"/>
    </row>
    <row r="9" ht="17.4" customHeight="1" spans="1:6">
      <c r="A9" s="142" t="s">
        <v>1457</v>
      </c>
      <c r="B9" s="105"/>
      <c r="C9" s="105"/>
      <c r="D9" s="141"/>
      <c r="F9" s="143"/>
    </row>
    <row r="10" ht="17.4" customHeight="1" spans="1:4">
      <c r="A10" s="142" t="s">
        <v>1458</v>
      </c>
      <c r="B10" s="105">
        <v>128</v>
      </c>
      <c r="C10" s="144">
        <v>110</v>
      </c>
      <c r="D10" s="141">
        <f>B10/C10*100</f>
        <v>116.36</v>
      </c>
    </row>
    <row r="11" ht="17.4" customHeight="1" spans="1:4">
      <c r="A11" s="142" t="s">
        <v>1459</v>
      </c>
      <c r="B11" s="105">
        <v>6697</v>
      </c>
      <c r="C11" s="144">
        <v>5770</v>
      </c>
      <c r="D11" s="141">
        <f>B11/C11*100</f>
        <v>116.07</v>
      </c>
    </row>
    <row r="12" ht="17.4" customHeight="1" spans="1:4">
      <c r="A12" s="142" t="s">
        <v>1460</v>
      </c>
      <c r="B12" s="83"/>
      <c r="C12" s="83"/>
      <c r="D12" s="141"/>
    </row>
    <row r="13" ht="17.4" customHeight="1" spans="1:4">
      <c r="A13" s="142" t="s">
        <v>1461</v>
      </c>
      <c r="B13" s="83"/>
      <c r="C13" s="83"/>
      <c r="D13" s="141"/>
    </row>
    <row r="14" ht="17.4" customHeight="1" spans="1:4">
      <c r="A14" s="142" t="s">
        <v>1462</v>
      </c>
      <c r="B14" s="83"/>
      <c r="C14" s="83"/>
      <c r="D14" s="141"/>
    </row>
    <row r="15" ht="17.4" customHeight="1" spans="1:4">
      <c r="A15" s="142" t="s">
        <v>1463</v>
      </c>
      <c r="B15" s="83"/>
      <c r="C15" s="83"/>
      <c r="D15" s="141"/>
    </row>
    <row r="16" ht="17.4" customHeight="1" spans="1:4">
      <c r="A16" s="142" t="s">
        <v>1464</v>
      </c>
      <c r="B16" s="83"/>
      <c r="C16" s="83"/>
      <c r="D16" s="141"/>
    </row>
    <row r="17" ht="17.4" customHeight="1" spans="1:4">
      <c r="A17" s="142" t="s">
        <v>1465</v>
      </c>
      <c r="B17" s="83"/>
      <c r="C17" s="83"/>
      <c r="D17" s="141"/>
    </row>
    <row r="18" ht="17.4" customHeight="1" spans="1:4">
      <c r="A18" s="142" t="s">
        <v>1466</v>
      </c>
      <c r="B18" s="83"/>
      <c r="C18" s="83"/>
      <c r="D18" s="141"/>
    </row>
    <row r="19" ht="17.4" customHeight="1" spans="1:4">
      <c r="A19" s="142" t="s">
        <v>1467</v>
      </c>
      <c r="B19" s="83"/>
      <c r="C19" s="83"/>
      <c r="D19" s="141"/>
    </row>
    <row r="20" ht="17.4" customHeight="1" spans="1:4">
      <c r="A20" s="88" t="s">
        <v>1468</v>
      </c>
      <c r="B20" s="83"/>
      <c r="C20" s="83"/>
      <c r="D20" s="141"/>
    </row>
    <row r="21" ht="17.4" customHeight="1" spans="1:4">
      <c r="A21" s="82" t="s">
        <v>1469</v>
      </c>
      <c r="B21" s="83"/>
      <c r="C21" s="83"/>
      <c r="D21" s="141"/>
    </row>
    <row r="22" ht="17.4" customHeight="1" spans="1:4">
      <c r="A22" s="82" t="s">
        <v>1470</v>
      </c>
      <c r="B22" s="105">
        <f>SUM(B23:B27)</f>
        <v>515485</v>
      </c>
      <c r="C22" s="105">
        <f>SUM(C23:C27)</f>
        <v>326200</v>
      </c>
      <c r="D22" s="141">
        <f>B22/C22*100</f>
        <v>158.03</v>
      </c>
    </row>
    <row r="23" ht="17.4" customHeight="1" spans="1:4">
      <c r="A23" s="89" t="s">
        <v>1471</v>
      </c>
      <c r="B23" s="105">
        <v>455485</v>
      </c>
      <c r="C23" s="144">
        <v>256200</v>
      </c>
      <c r="D23" s="141">
        <f>B23/C23*100</f>
        <v>177.78</v>
      </c>
    </row>
    <row r="24" ht="17.4" customHeight="1" spans="1:4">
      <c r="A24" s="89" t="s">
        <v>1472</v>
      </c>
      <c r="B24" s="83"/>
      <c r="C24" s="144"/>
      <c r="D24" s="141"/>
    </row>
    <row r="25" ht="17.4" customHeight="1" spans="1:4">
      <c r="A25" s="89" t="s">
        <v>1473</v>
      </c>
      <c r="B25" s="83"/>
      <c r="C25" s="144"/>
      <c r="D25" s="141"/>
    </row>
    <row r="26" ht="17.4" customHeight="1" spans="1:4">
      <c r="A26" s="83" t="s">
        <v>1474</v>
      </c>
      <c r="B26" s="83"/>
      <c r="C26" s="144"/>
      <c r="D26" s="141"/>
    </row>
    <row r="27" ht="17.4" customHeight="1" spans="1:4">
      <c r="A27" s="83" t="s">
        <v>1475</v>
      </c>
      <c r="B27" s="105">
        <v>60000</v>
      </c>
      <c r="C27" s="144">
        <v>70000</v>
      </c>
      <c r="D27" s="141">
        <f>B27/C27*100</f>
        <v>85.71</v>
      </c>
    </row>
    <row r="28" ht="17.4" customHeight="1" spans="1:4">
      <c r="A28" s="88" t="s">
        <v>99</v>
      </c>
      <c r="B28" s="105">
        <f>B5+B22</f>
        <v>522310</v>
      </c>
      <c r="C28" s="105">
        <f>C5+C22</f>
        <v>332080</v>
      </c>
      <c r="D28" s="141">
        <f>B28/C28*100</f>
        <v>157.28</v>
      </c>
    </row>
  </sheetData>
  <mergeCells count="1">
    <mergeCell ref="A2:D2"/>
  </mergeCells>
  <pageMargins left="0.708333333333333" right="0.708333333333333" top="0.747916666666667" bottom="0.747916666666667" header="0.314583333333333" footer="0.314583333333333"/>
  <pageSetup paperSize="9" scale="98" fitToHeight="0" orientation="portrait"/>
  <headerFooter alignWithMargins="0"/>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F24"/>
  <sheetViews>
    <sheetView workbookViewId="0">
      <selection activeCell="D7" sqref="D7"/>
    </sheetView>
  </sheetViews>
  <sheetFormatPr defaultColWidth="9" defaultRowHeight="14.25" outlineLevelCol="5"/>
  <cols>
    <col min="1" max="1" width="34.5" customWidth="1"/>
    <col min="2" max="3" width="14" customWidth="1"/>
    <col min="4" max="4" width="19.1" customWidth="1"/>
  </cols>
  <sheetData>
    <row r="1" spans="1:1">
      <c r="A1" s="99" t="s">
        <v>1476</v>
      </c>
    </row>
    <row r="2" ht="20.25" spans="1:4">
      <c r="A2" s="76" t="s">
        <v>23</v>
      </c>
      <c r="B2" s="76"/>
      <c r="C2" s="76"/>
      <c r="D2" s="76"/>
    </row>
    <row r="3" spans="1:4">
      <c r="A3" s="77"/>
      <c r="B3" s="78"/>
      <c r="C3" s="78"/>
      <c r="D3" s="79" t="s">
        <v>1406</v>
      </c>
    </row>
    <row r="4" ht="45.6" customHeight="1" spans="1:4">
      <c r="A4" s="94" t="s">
        <v>1451</v>
      </c>
      <c r="B4" s="94" t="s">
        <v>57</v>
      </c>
      <c r="C4" s="139" t="s">
        <v>58</v>
      </c>
      <c r="D4" s="139" t="s">
        <v>1452</v>
      </c>
    </row>
    <row r="5" ht="19.95" customHeight="1" spans="1:4">
      <c r="A5" s="83" t="s">
        <v>1477</v>
      </c>
      <c r="B5" s="83"/>
      <c r="C5" s="83"/>
      <c r="D5" s="83"/>
    </row>
    <row r="6" ht="19.95" customHeight="1" spans="1:4">
      <c r="A6" s="83" t="s">
        <v>1478</v>
      </c>
      <c r="B6" s="83"/>
      <c r="C6" s="83"/>
      <c r="D6" s="83"/>
    </row>
    <row r="7" ht="19.95" customHeight="1" spans="1:4">
      <c r="A7" s="83" t="s">
        <v>1479</v>
      </c>
      <c r="B7" s="105"/>
      <c r="C7" s="83"/>
      <c r="D7" s="83"/>
    </row>
    <row r="8" ht="19.95" customHeight="1" spans="1:4">
      <c r="A8" s="83" t="s">
        <v>1480</v>
      </c>
      <c r="B8" s="105">
        <v>403686.35</v>
      </c>
      <c r="C8" s="145">
        <f>250444.03+70000</f>
        <v>320444.03</v>
      </c>
      <c r="D8" s="141">
        <f>B8/C8*100</f>
        <v>125.98</v>
      </c>
    </row>
    <row r="9" ht="19.95" customHeight="1" spans="1:6">
      <c r="A9" s="83" t="s">
        <v>1481</v>
      </c>
      <c r="B9" s="83"/>
      <c r="C9" s="144"/>
      <c r="D9" s="83"/>
      <c r="F9" s="143"/>
    </row>
    <row r="10" ht="19.95" customHeight="1" spans="1:4">
      <c r="A10" s="83" t="s">
        <v>1482</v>
      </c>
      <c r="B10" s="83"/>
      <c r="C10" s="144"/>
      <c r="D10" s="83"/>
    </row>
    <row r="11" ht="19.95" customHeight="1" spans="1:4">
      <c r="A11" s="83" t="s">
        <v>1483</v>
      </c>
      <c r="B11" s="83"/>
      <c r="C11" s="144"/>
      <c r="D11" s="83"/>
    </row>
    <row r="12" ht="19.95" customHeight="1" spans="1:4">
      <c r="A12" s="83" t="s">
        <v>1484</v>
      </c>
      <c r="B12" s="83"/>
      <c r="C12" s="144"/>
      <c r="D12" s="83"/>
    </row>
    <row r="13" ht="19.95" customHeight="1" spans="1:4">
      <c r="A13" s="83" t="s">
        <v>1485</v>
      </c>
      <c r="B13" s="105">
        <v>60000</v>
      </c>
      <c r="C13" s="144">
        <v>80</v>
      </c>
      <c r="D13" s="141">
        <f t="shared" ref="D13:D16" si="0">B13/C13*100</f>
        <v>75000</v>
      </c>
    </row>
    <row r="14" ht="19.95" customHeight="1" spans="1:4">
      <c r="A14" s="83" t="s">
        <v>1486</v>
      </c>
      <c r="B14" s="105">
        <v>19532.65</v>
      </c>
      <c r="C14" s="144">
        <v>11505.97</v>
      </c>
      <c r="D14" s="141">
        <f>B14/C14*100</f>
        <v>169.76</v>
      </c>
    </row>
    <row r="15" ht="19.95" customHeight="1" spans="1:4">
      <c r="A15" s="83" t="s">
        <v>1487</v>
      </c>
      <c r="B15" s="105">
        <v>108</v>
      </c>
      <c r="C15" s="144">
        <v>50</v>
      </c>
      <c r="D15" s="141">
        <f>B15/C15*100</f>
        <v>216</v>
      </c>
    </row>
    <row r="16" ht="19.95" customHeight="1" spans="1:4">
      <c r="A16" s="88" t="s">
        <v>1488</v>
      </c>
      <c r="B16" s="105">
        <f>SUM(B5:B15)</f>
        <v>483327</v>
      </c>
      <c r="C16" s="105">
        <f>SUM(C5:C15)</f>
        <v>332080</v>
      </c>
      <c r="D16" s="141">
        <f>B16/C16*100</f>
        <v>145.55</v>
      </c>
    </row>
    <row r="17" ht="19.95" customHeight="1" spans="1:4">
      <c r="A17" s="82" t="s">
        <v>127</v>
      </c>
      <c r="B17" s="105">
        <v>21532</v>
      </c>
      <c r="C17" s="83"/>
      <c r="D17" s="141"/>
    </row>
    <row r="18" ht="19.95" customHeight="1" spans="1:4">
      <c r="A18" s="82" t="s">
        <v>128</v>
      </c>
      <c r="B18" s="105">
        <f>SUM(B19:B23)</f>
        <v>17451</v>
      </c>
      <c r="C18" s="105"/>
      <c r="D18" s="141"/>
    </row>
    <row r="19" ht="19.95" customHeight="1" spans="1:4">
      <c r="A19" s="92" t="s">
        <v>1489</v>
      </c>
      <c r="B19" s="83"/>
      <c r="C19" s="83"/>
      <c r="D19" s="83"/>
    </row>
    <row r="20" ht="19.95" customHeight="1" spans="1:4">
      <c r="A20" s="92" t="s">
        <v>1490</v>
      </c>
      <c r="B20" s="83"/>
      <c r="C20" s="83"/>
      <c r="D20" s="83"/>
    </row>
    <row r="21" ht="19.95" customHeight="1" spans="1:4">
      <c r="A21" s="92" t="s">
        <v>1398</v>
      </c>
      <c r="B21" s="105">
        <v>17451</v>
      </c>
      <c r="C21" s="83"/>
      <c r="D21" s="83"/>
    </row>
    <row r="22" ht="19.95" customHeight="1" spans="1:4">
      <c r="A22" s="92" t="s">
        <v>1491</v>
      </c>
      <c r="B22" s="83"/>
      <c r="C22" s="83"/>
      <c r="D22" s="83"/>
    </row>
    <row r="23" ht="19.95" customHeight="1" spans="1:4">
      <c r="A23" s="92" t="s">
        <v>1492</v>
      </c>
      <c r="B23" s="83"/>
      <c r="C23" s="83"/>
      <c r="D23" s="83"/>
    </row>
    <row r="24" ht="19.95" customHeight="1" spans="1:4">
      <c r="A24" s="88" t="s">
        <v>142</v>
      </c>
      <c r="B24" s="105">
        <f>B16+B21+B17</f>
        <v>522310</v>
      </c>
      <c r="C24" s="105">
        <f>C16+C21+C17</f>
        <v>332080</v>
      </c>
      <c r="D24" s="141">
        <f>B24/C24*100</f>
        <v>157.28</v>
      </c>
    </row>
  </sheetData>
  <mergeCells count="1">
    <mergeCell ref="A2:D2"/>
  </mergeCells>
  <pageMargins left="0.708333333333333" right="0.708333333333333" top="0.747916666666667" bottom="0.747916666666667" header="0.314583333333333" footer="0.314583333333333"/>
  <pageSetup paperSize="9" orientation="portrait"/>
  <headerFooter alignWithMargins="0"/>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F28"/>
  <sheetViews>
    <sheetView workbookViewId="0">
      <selection activeCell="A2" sqref="A2:D2"/>
    </sheetView>
  </sheetViews>
  <sheetFormatPr defaultColWidth="9" defaultRowHeight="14.25" outlineLevelCol="5"/>
  <cols>
    <col min="1" max="1" width="41.6" customWidth="1"/>
    <col min="2" max="2" width="14.6" customWidth="1"/>
    <col min="3" max="3" width="11.5" customWidth="1"/>
    <col min="4" max="4" width="15.6" customWidth="1"/>
  </cols>
  <sheetData>
    <row r="1" ht="22.2" customHeight="1" spans="1:1">
      <c r="A1" s="99" t="s">
        <v>1493</v>
      </c>
    </row>
    <row r="2" ht="27" customHeight="1" spans="1:4">
      <c r="A2" s="76" t="s">
        <v>1494</v>
      </c>
      <c r="B2" s="76"/>
      <c r="C2" s="76"/>
      <c r="D2" s="76"/>
    </row>
    <row r="3" spans="1:4">
      <c r="A3" s="77"/>
      <c r="B3" s="78"/>
      <c r="C3" s="78"/>
      <c r="D3" s="137" t="s">
        <v>1406</v>
      </c>
    </row>
    <row r="4" ht="46.2" customHeight="1" spans="1:4">
      <c r="A4" s="88" t="s">
        <v>1451</v>
      </c>
      <c r="B4" s="138" t="s">
        <v>57</v>
      </c>
      <c r="C4" s="139" t="s">
        <v>58</v>
      </c>
      <c r="D4" s="139" t="s">
        <v>1452</v>
      </c>
    </row>
    <row r="5" ht="18.75" customHeight="1" spans="1:4">
      <c r="A5" s="140" t="s">
        <v>1453</v>
      </c>
      <c r="B5" s="138">
        <v>6825</v>
      </c>
      <c r="C5" s="139">
        <v>5880</v>
      </c>
      <c r="D5" s="141">
        <f t="shared" ref="D5:D11" si="0">B5/C5*100</f>
        <v>116.07</v>
      </c>
    </row>
    <row r="6" ht="18.75" customHeight="1" spans="1:4">
      <c r="A6" s="89" t="s">
        <v>1454</v>
      </c>
      <c r="B6" s="138">
        <f>SUM(B7:B19)</f>
        <v>6825</v>
      </c>
      <c r="C6" s="138">
        <f>SUM(C7:C19)</f>
        <v>5880</v>
      </c>
      <c r="D6" s="141">
        <f>B6/C6*100</f>
        <v>116.07</v>
      </c>
    </row>
    <row r="7" ht="17.4" customHeight="1" spans="1:4">
      <c r="A7" s="142" t="s">
        <v>1455</v>
      </c>
      <c r="B7" s="105"/>
      <c r="C7" s="105"/>
      <c r="D7" s="105"/>
    </row>
    <row r="8" ht="17.4" customHeight="1" spans="1:4">
      <c r="A8" s="142" t="s">
        <v>1456</v>
      </c>
      <c r="B8" s="105"/>
      <c r="C8" s="105"/>
      <c r="D8" s="105"/>
    </row>
    <row r="9" ht="17.4" customHeight="1" spans="1:6">
      <c r="A9" s="142" t="s">
        <v>1457</v>
      </c>
      <c r="B9" s="105"/>
      <c r="C9" s="105"/>
      <c r="D9" s="105"/>
      <c r="F9" s="143"/>
    </row>
    <row r="10" ht="17.4" customHeight="1" spans="1:4">
      <c r="A10" s="142" t="s">
        <v>1458</v>
      </c>
      <c r="B10" s="105">
        <v>128</v>
      </c>
      <c r="C10" s="144">
        <v>110</v>
      </c>
      <c r="D10" s="141">
        <f>B10/C10*100</f>
        <v>116.36</v>
      </c>
    </row>
    <row r="11" ht="17.4" customHeight="1" spans="1:4">
      <c r="A11" s="142" t="s">
        <v>1459</v>
      </c>
      <c r="B11" s="105">
        <v>6697</v>
      </c>
      <c r="C11" s="144">
        <v>5770</v>
      </c>
      <c r="D11" s="141">
        <f>B11/C11*100</f>
        <v>116.07</v>
      </c>
    </row>
    <row r="12" ht="17.4" customHeight="1" spans="1:4">
      <c r="A12" s="142" t="s">
        <v>1460</v>
      </c>
      <c r="B12" s="83"/>
      <c r="C12" s="105"/>
      <c r="D12" s="83"/>
    </row>
    <row r="13" ht="17.4" customHeight="1" spans="1:4">
      <c r="A13" s="142" t="s">
        <v>1461</v>
      </c>
      <c r="B13" s="83"/>
      <c r="C13" s="105"/>
      <c r="D13" s="83"/>
    </row>
    <row r="14" ht="17.4" customHeight="1" spans="1:4">
      <c r="A14" s="142" t="s">
        <v>1462</v>
      </c>
      <c r="B14" s="83"/>
      <c r="C14" s="105"/>
      <c r="D14" s="83"/>
    </row>
    <row r="15" ht="17.4" customHeight="1" spans="1:4">
      <c r="A15" s="142" t="s">
        <v>1463</v>
      </c>
      <c r="B15" s="83"/>
      <c r="C15" s="83"/>
      <c r="D15" s="83"/>
    </row>
    <row r="16" ht="17.4" customHeight="1" spans="1:4">
      <c r="A16" s="142" t="s">
        <v>1464</v>
      </c>
      <c r="B16" s="83"/>
      <c r="C16" s="83"/>
      <c r="D16" s="83"/>
    </row>
    <row r="17" ht="17.4" customHeight="1" spans="1:4">
      <c r="A17" s="142" t="s">
        <v>1465</v>
      </c>
      <c r="B17" s="83"/>
      <c r="C17" s="83"/>
      <c r="D17" s="83"/>
    </row>
    <row r="18" ht="17.4" customHeight="1" spans="1:4">
      <c r="A18" s="142" t="s">
        <v>1466</v>
      </c>
      <c r="B18" s="83"/>
      <c r="C18" s="83"/>
      <c r="D18" s="83"/>
    </row>
    <row r="19" ht="17.4" customHeight="1" spans="1:4">
      <c r="A19" s="142" t="s">
        <v>1467</v>
      </c>
      <c r="B19" s="83"/>
      <c r="C19" s="83"/>
      <c r="D19" s="83"/>
    </row>
    <row r="20" ht="17.4" customHeight="1" spans="1:4">
      <c r="A20" s="88" t="s">
        <v>1468</v>
      </c>
      <c r="B20" s="83"/>
      <c r="C20" s="83"/>
      <c r="D20" s="83"/>
    </row>
    <row r="21" ht="17.4" customHeight="1" spans="1:4">
      <c r="A21" s="82" t="s">
        <v>1469</v>
      </c>
      <c r="B21" s="83"/>
      <c r="C21" s="83"/>
      <c r="D21" s="83"/>
    </row>
    <row r="22" ht="17.4" customHeight="1" spans="1:4">
      <c r="A22" s="82" t="s">
        <v>1470</v>
      </c>
      <c r="B22" s="105">
        <f>SUM(B23:B27)</f>
        <v>515485</v>
      </c>
      <c r="C22" s="105">
        <f>SUM(C23:C27)</f>
        <v>326200</v>
      </c>
      <c r="D22" s="141">
        <f t="shared" ref="D22:D28" si="1">B22/C22*100</f>
        <v>158.03</v>
      </c>
    </row>
    <row r="23" ht="17.4" customHeight="1" spans="1:4">
      <c r="A23" s="89" t="s">
        <v>1471</v>
      </c>
      <c r="B23" s="105">
        <v>455485</v>
      </c>
      <c r="C23" s="144">
        <v>256200</v>
      </c>
      <c r="D23" s="141">
        <f>B23/C23*100</f>
        <v>177.78</v>
      </c>
    </row>
    <row r="24" ht="17.4" customHeight="1" spans="1:4">
      <c r="A24" s="89" t="s">
        <v>1472</v>
      </c>
      <c r="B24" s="83"/>
      <c r="C24" s="144"/>
      <c r="D24" s="83"/>
    </row>
    <row r="25" ht="17.4" customHeight="1" spans="1:4">
      <c r="A25" s="89" t="s">
        <v>1473</v>
      </c>
      <c r="B25" s="83"/>
      <c r="C25" s="144"/>
      <c r="D25" s="83"/>
    </row>
    <row r="26" ht="17.4" customHeight="1" spans="1:4">
      <c r="A26" s="83" t="s">
        <v>1474</v>
      </c>
      <c r="B26" s="83"/>
      <c r="C26" s="144"/>
      <c r="D26" s="83"/>
    </row>
    <row r="27" ht="17.4" customHeight="1" spans="1:4">
      <c r="A27" s="83" t="s">
        <v>1475</v>
      </c>
      <c r="B27" s="105">
        <v>60000</v>
      </c>
      <c r="C27" s="144">
        <v>70000</v>
      </c>
      <c r="D27" s="141">
        <f>B27/C27*100</f>
        <v>85.71</v>
      </c>
    </row>
    <row r="28" ht="17.4" customHeight="1" spans="1:4">
      <c r="A28" s="88" t="s">
        <v>99</v>
      </c>
      <c r="B28" s="105">
        <f>B22+B6</f>
        <v>522310</v>
      </c>
      <c r="C28" s="105">
        <f>C22+C6</f>
        <v>332080</v>
      </c>
      <c r="D28" s="141">
        <f>B28/C28*100</f>
        <v>157.28</v>
      </c>
    </row>
  </sheetData>
  <mergeCells count="1">
    <mergeCell ref="A2:D2"/>
  </mergeCells>
  <pageMargins left="0.708333333333333" right="0.708333333333333" top="0.747916666666667" bottom="0.747916666666667" header="0.314583333333333" footer="0.314583333333333"/>
  <pageSetup paperSize="9" scale="98" fitToHeight="0" orientation="portrait"/>
  <headerFooter alignWithMargins="0"/>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D71"/>
  <sheetViews>
    <sheetView showZeros="0" view="pageBreakPreview" zoomScaleNormal="100" zoomScaleSheetLayoutView="100" workbookViewId="0">
      <selection activeCell="D70" sqref="D70"/>
    </sheetView>
  </sheetViews>
  <sheetFormatPr defaultColWidth="9" defaultRowHeight="14.25" outlineLevelCol="3"/>
  <cols>
    <col min="1" max="1" width="36.7" style="108" customWidth="1"/>
    <col min="2" max="2" width="13.9" style="108" customWidth="1"/>
    <col min="3" max="3" width="12" style="108" customWidth="1"/>
    <col min="4" max="4" width="13" style="108" customWidth="1"/>
    <col min="5" max="16384" width="9" style="108"/>
  </cols>
  <sheetData>
    <row r="1" spans="1:4">
      <c r="A1" s="109" t="s">
        <v>1495</v>
      </c>
      <c r="B1" s="75"/>
      <c r="C1" s="75"/>
      <c r="D1" s="110"/>
    </row>
    <row r="2" ht="40.5" customHeight="1" spans="1:4">
      <c r="A2" s="76" t="s">
        <v>27</v>
      </c>
      <c r="B2" s="76"/>
      <c r="C2" s="76"/>
      <c r="D2" s="76"/>
    </row>
    <row r="3" ht="24" customHeight="1" spans="1:4">
      <c r="A3" s="111"/>
      <c r="B3" s="112"/>
      <c r="C3" s="112"/>
      <c r="D3" s="112" t="s">
        <v>1496</v>
      </c>
    </row>
    <row r="4" ht="25.5" customHeight="1" spans="1:4">
      <c r="A4" s="113" t="s">
        <v>1497</v>
      </c>
      <c r="B4" s="114" t="s">
        <v>57</v>
      </c>
      <c r="C4" s="115" t="s">
        <v>58</v>
      </c>
      <c r="D4" s="115" t="s">
        <v>59</v>
      </c>
    </row>
    <row r="5" ht="24" customHeight="1" spans="1:4">
      <c r="A5" s="116"/>
      <c r="B5" s="117"/>
      <c r="C5" s="118"/>
      <c r="D5" s="118"/>
    </row>
    <row r="6" ht="18.75" customHeight="1" spans="1:4">
      <c r="A6" s="119" t="s">
        <v>1498</v>
      </c>
      <c r="B6" s="120">
        <f>SUM(B7:B12)</f>
        <v>0</v>
      </c>
      <c r="C6" s="121"/>
      <c r="D6" s="122"/>
    </row>
    <row r="7" ht="18.75" customHeight="1" spans="1:4">
      <c r="A7" s="123" t="s">
        <v>1499</v>
      </c>
      <c r="B7" s="120"/>
      <c r="C7" s="121"/>
      <c r="D7" s="122"/>
    </row>
    <row r="8" ht="18.75" customHeight="1" spans="1:4">
      <c r="A8" s="124" t="s">
        <v>1500</v>
      </c>
      <c r="B8" s="120"/>
      <c r="C8" s="121"/>
      <c r="D8" s="122"/>
    </row>
    <row r="9" ht="18.75" customHeight="1" spans="1:4">
      <c r="A9" s="124" t="s">
        <v>1501</v>
      </c>
      <c r="B9" s="120"/>
      <c r="C9" s="121"/>
      <c r="D9" s="122"/>
    </row>
    <row r="10" ht="19.5" customHeight="1" spans="1:4">
      <c r="A10" s="124" t="s">
        <v>1502</v>
      </c>
      <c r="B10" s="120"/>
      <c r="C10" s="121"/>
      <c r="D10" s="122"/>
    </row>
    <row r="11" ht="28.5" customHeight="1" spans="1:4">
      <c r="A11" s="123" t="s">
        <v>1503</v>
      </c>
      <c r="B11" s="120">
        <v>0</v>
      </c>
      <c r="C11" s="121">
        <v>0</v>
      </c>
      <c r="D11" s="122"/>
    </row>
    <row r="12" ht="19.5" customHeight="1" spans="1:4">
      <c r="A12" s="124" t="s">
        <v>1501</v>
      </c>
      <c r="B12" s="120">
        <v>0</v>
      </c>
      <c r="C12" s="121">
        <v>0</v>
      </c>
      <c r="D12" s="122"/>
    </row>
    <row r="13" ht="20.25" customHeight="1" spans="1:4">
      <c r="A13" s="125" t="s">
        <v>1504</v>
      </c>
      <c r="B13" s="122">
        <f>B14+B24</f>
        <v>403686.35</v>
      </c>
      <c r="C13" s="121">
        <f>SUM(C14,C24,C25)</f>
        <v>320444.03</v>
      </c>
      <c r="D13" s="122">
        <f>B13/C13*100</f>
        <v>125.98</v>
      </c>
    </row>
    <row r="14" ht="24.75" customHeight="1" spans="1:4">
      <c r="A14" s="126" t="s">
        <v>1505</v>
      </c>
      <c r="B14" s="122">
        <f>SUM(B15:B23)</f>
        <v>403558.35</v>
      </c>
      <c r="C14" s="121">
        <v>320334.03</v>
      </c>
      <c r="D14" s="122">
        <f t="shared" ref="D14:D70" si="0">B14/C14*100</f>
        <v>125.98</v>
      </c>
    </row>
    <row r="15" ht="18" customHeight="1" spans="1:4">
      <c r="A15" s="126" t="s">
        <v>1506</v>
      </c>
      <c r="B15" s="127">
        <v>331283.776</v>
      </c>
      <c r="C15" s="121">
        <v>172578.65</v>
      </c>
      <c r="D15" s="122">
        <f>B15/C15*100</f>
        <v>191.96</v>
      </c>
    </row>
    <row r="16" ht="18" customHeight="1" spans="1:4">
      <c r="A16" s="126" t="s">
        <v>1507</v>
      </c>
      <c r="B16" s="127">
        <v>57570.494</v>
      </c>
      <c r="C16" s="121">
        <v>69168.54</v>
      </c>
      <c r="D16" s="122">
        <f>B16/C16*100</f>
        <v>83.23</v>
      </c>
    </row>
    <row r="17" ht="18" customHeight="1" spans="1:4">
      <c r="A17" s="126" t="s">
        <v>1508</v>
      </c>
      <c r="B17" s="127"/>
      <c r="C17" s="121">
        <v>46362</v>
      </c>
      <c r="D17" s="122">
        <f>B17/C17*100</f>
        <v>0</v>
      </c>
    </row>
    <row r="18" ht="18" customHeight="1" spans="1:4">
      <c r="A18" s="126" t="s">
        <v>1509</v>
      </c>
      <c r="B18" s="127">
        <v>6122.51</v>
      </c>
      <c r="C18" s="121">
        <v>32000</v>
      </c>
      <c r="D18" s="122">
        <f>B18/C18*100</f>
        <v>19.13</v>
      </c>
    </row>
    <row r="19" ht="18" customHeight="1" spans="1:4">
      <c r="A19" s="126" t="s">
        <v>1510</v>
      </c>
      <c r="B19" s="127">
        <v>2931.25</v>
      </c>
      <c r="C19" s="121">
        <v>57.71</v>
      </c>
      <c r="D19" s="122">
        <f>B19/C19*100</f>
        <v>5079.28</v>
      </c>
    </row>
    <row r="20" ht="18" customHeight="1" spans="1:4">
      <c r="A20" s="126" t="s">
        <v>1511</v>
      </c>
      <c r="B20" s="127">
        <v>137</v>
      </c>
      <c r="C20" s="121"/>
      <c r="D20" s="122"/>
    </row>
    <row r="21" ht="18" customHeight="1" spans="1:4">
      <c r="A21" s="126" t="s">
        <v>1512</v>
      </c>
      <c r="B21" s="127">
        <v>205</v>
      </c>
      <c r="C21" s="121">
        <v>167.13</v>
      </c>
      <c r="D21" s="122">
        <f>B21/C21*100</f>
        <v>122.66</v>
      </c>
    </row>
    <row r="22" ht="18" customHeight="1" spans="1:4">
      <c r="A22" s="126" t="s">
        <v>1513</v>
      </c>
      <c r="B22" s="127">
        <v>4710</v>
      </c>
      <c r="C22" s="121"/>
      <c r="D22" s="122"/>
    </row>
    <row r="23" ht="18" customHeight="1" spans="1:4">
      <c r="A23" s="126" t="s">
        <v>1514</v>
      </c>
      <c r="B23" s="127">
        <v>598.32</v>
      </c>
      <c r="C23" s="121"/>
      <c r="D23" s="122"/>
    </row>
    <row r="24" ht="27.75" customHeight="1" spans="1:4">
      <c r="A24" s="126" t="s">
        <v>1515</v>
      </c>
      <c r="B24" s="127">
        <v>128</v>
      </c>
      <c r="C24" s="121">
        <v>110</v>
      </c>
      <c r="D24" s="122">
        <f>B24/C24*100</f>
        <v>116.36</v>
      </c>
    </row>
    <row r="25" ht="27.75" customHeight="1" spans="1:4">
      <c r="A25" s="119" t="s">
        <v>1516</v>
      </c>
      <c r="B25" s="127"/>
      <c r="C25" s="121"/>
      <c r="D25" s="122"/>
    </row>
    <row r="26" ht="18" hidden="1" customHeight="1" spans="1:4">
      <c r="A26" s="124" t="s">
        <v>1517</v>
      </c>
      <c r="B26" s="127"/>
      <c r="C26" s="121">
        <v>0</v>
      </c>
      <c r="D26" s="122"/>
    </row>
    <row r="27" ht="22.2" customHeight="1" spans="1:4">
      <c r="A27" s="124" t="s">
        <v>1518</v>
      </c>
      <c r="B27" s="127"/>
      <c r="C27" s="121">
        <v>0</v>
      </c>
      <c r="D27" s="122"/>
    </row>
    <row r="28" ht="18" customHeight="1" spans="1:4">
      <c r="A28" s="124" t="s">
        <v>1519</v>
      </c>
      <c r="B28" s="127"/>
      <c r="C28" s="121">
        <v>0</v>
      </c>
      <c r="D28" s="122"/>
    </row>
    <row r="29" ht="23.25" customHeight="1" spans="1:4">
      <c r="A29" s="119" t="s">
        <v>1520</v>
      </c>
      <c r="B29" s="127"/>
      <c r="C29" s="121">
        <v>0</v>
      </c>
      <c r="D29" s="122"/>
    </row>
    <row r="30" ht="27.75" customHeight="1" spans="1:4">
      <c r="A30" s="128" t="s">
        <v>1521</v>
      </c>
      <c r="B30" s="127"/>
      <c r="C30" s="121">
        <v>0</v>
      </c>
      <c r="D30" s="122"/>
    </row>
    <row r="31" ht="26.25" customHeight="1" spans="1:4">
      <c r="A31" s="129" t="s">
        <v>1522</v>
      </c>
      <c r="B31" s="127"/>
      <c r="C31" s="121">
        <v>0</v>
      </c>
      <c r="D31" s="122"/>
    </row>
    <row r="32" ht="17.25" hidden="1" customHeight="1" spans="1:4">
      <c r="A32" s="129" t="s">
        <v>1523</v>
      </c>
      <c r="B32" s="127"/>
      <c r="C32" s="121">
        <v>0</v>
      </c>
      <c r="D32" s="122"/>
    </row>
    <row r="33" ht="27.75" customHeight="1" spans="1:4">
      <c r="A33" s="128" t="s">
        <v>1524</v>
      </c>
      <c r="B33" s="127"/>
      <c r="C33" s="121">
        <v>0</v>
      </c>
      <c r="D33" s="122"/>
    </row>
    <row r="34" ht="18.75" hidden="1" customHeight="1" spans="1:4">
      <c r="A34" s="129" t="s">
        <v>1525</v>
      </c>
      <c r="B34" s="127"/>
      <c r="C34" s="121">
        <v>0</v>
      </c>
      <c r="D34" s="122"/>
    </row>
    <row r="35" ht="24" customHeight="1" spans="1:4">
      <c r="A35" s="129" t="s">
        <v>1526</v>
      </c>
      <c r="B35" s="127"/>
      <c r="C35" s="121">
        <v>0</v>
      </c>
      <c r="D35" s="122"/>
    </row>
    <row r="36" ht="26.25" customHeight="1" spans="1:4">
      <c r="A36" s="119" t="s">
        <v>1527</v>
      </c>
      <c r="B36" s="127"/>
      <c r="C36" s="121">
        <v>0</v>
      </c>
      <c r="D36" s="122"/>
    </row>
    <row r="37" ht="28.5" customHeight="1" spans="1:4">
      <c r="A37" s="126" t="s">
        <v>1528</v>
      </c>
      <c r="B37" s="127"/>
      <c r="C37" s="121"/>
      <c r="D37" s="122"/>
    </row>
    <row r="38" ht="29.25" customHeight="1" spans="1:4">
      <c r="A38" s="126" t="s">
        <v>1529</v>
      </c>
      <c r="B38" s="127"/>
      <c r="C38" s="121"/>
      <c r="D38" s="122"/>
    </row>
    <row r="39" ht="30" customHeight="1" spans="1:4">
      <c r="A39" s="126" t="s">
        <v>1530</v>
      </c>
      <c r="B39" s="127"/>
      <c r="C39" s="121"/>
      <c r="D39" s="122"/>
    </row>
    <row r="40" ht="19.5" customHeight="1" spans="1:4">
      <c r="A40" s="126" t="s">
        <v>1531</v>
      </c>
      <c r="B40" s="127"/>
      <c r="C40" s="121"/>
      <c r="D40" s="122"/>
    </row>
    <row r="41" ht="22.5" customHeight="1" spans="1:4">
      <c r="A41" s="126" t="s">
        <v>1532</v>
      </c>
      <c r="B41" s="127"/>
      <c r="C41" s="121"/>
      <c r="D41" s="122"/>
    </row>
    <row r="42" ht="22.5" customHeight="1" spans="1:4">
      <c r="A42" s="126" t="s">
        <v>1533</v>
      </c>
      <c r="B42" s="127"/>
      <c r="C42" s="121"/>
      <c r="D42" s="122"/>
    </row>
    <row r="43" ht="22.5" customHeight="1" spans="1:4">
      <c r="A43" s="126" t="s">
        <v>1534</v>
      </c>
      <c r="B43" s="127"/>
      <c r="C43" s="121"/>
      <c r="D43" s="122"/>
    </row>
    <row r="44" ht="22.5" customHeight="1" spans="1:4">
      <c r="A44" s="119" t="s">
        <v>1535</v>
      </c>
      <c r="B44" s="127">
        <v>60000</v>
      </c>
      <c r="C44" s="121">
        <v>80</v>
      </c>
      <c r="D44" s="122">
        <f>B44/C44*100</f>
        <v>75000</v>
      </c>
    </row>
    <row r="45" ht="22.5" customHeight="1" spans="1:4">
      <c r="A45" s="128" t="s">
        <v>1536</v>
      </c>
      <c r="B45" s="127"/>
      <c r="C45" s="121"/>
      <c r="D45" s="122"/>
    </row>
    <row r="46" ht="22.5" customHeight="1" spans="1:4">
      <c r="A46" s="129" t="s">
        <v>1537</v>
      </c>
      <c r="B46" s="127"/>
      <c r="C46" s="121"/>
      <c r="D46" s="122"/>
    </row>
    <row r="47" ht="22.5" customHeight="1" spans="1:4">
      <c r="A47" s="129" t="s">
        <v>1538</v>
      </c>
      <c r="B47" s="127"/>
      <c r="C47" s="121"/>
      <c r="D47" s="122"/>
    </row>
    <row r="48" ht="22.5" customHeight="1" spans="1:4">
      <c r="A48" s="128" t="s">
        <v>1539</v>
      </c>
      <c r="B48" s="127"/>
      <c r="C48" s="121"/>
      <c r="D48" s="122"/>
    </row>
    <row r="49" ht="22.5" customHeight="1" spans="1:4">
      <c r="A49" s="129" t="s">
        <v>1540</v>
      </c>
      <c r="B49" s="127"/>
      <c r="C49" s="121">
        <v>65</v>
      </c>
      <c r="D49" s="122">
        <f>B49/C49*100</f>
        <v>0</v>
      </c>
    </row>
    <row r="50" ht="22.5" customHeight="1" spans="1:4">
      <c r="A50" s="129" t="s">
        <v>1541</v>
      </c>
      <c r="B50" s="127"/>
      <c r="C50" s="121">
        <v>15</v>
      </c>
      <c r="D50" s="122">
        <f>B50/C50*100</f>
        <v>0</v>
      </c>
    </row>
    <row r="51" ht="22.5" customHeight="1" spans="1:4">
      <c r="A51" s="129" t="s">
        <v>1542</v>
      </c>
      <c r="B51" s="127"/>
      <c r="C51" s="121"/>
      <c r="D51" s="122"/>
    </row>
    <row r="52" ht="22.5" customHeight="1" spans="1:4">
      <c r="A52" s="129" t="s">
        <v>1543</v>
      </c>
      <c r="B52" s="127"/>
      <c r="C52" s="121"/>
      <c r="D52" s="122"/>
    </row>
    <row r="53" ht="22.5" customHeight="1" spans="1:4">
      <c r="A53" s="129" t="s">
        <v>1544</v>
      </c>
      <c r="B53" s="127"/>
      <c r="C53" s="121"/>
      <c r="D53" s="122"/>
    </row>
    <row r="54" ht="27.6" customHeight="1" spans="1:4">
      <c r="A54" s="128" t="s">
        <v>1545</v>
      </c>
      <c r="B54" s="127"/>
      <c r="C54" s="121"/>
      <c r="D54" s="122"/>
    </row>
    <row r="55" ht="28.8" customHeight="1" spans="1:4">
      <c r="A55" s="128" t="s">
        <v>1546</v>
      </c>
      <c r="B55" s="127">
        <v>60000</v>
      </c>
      <c r="C55" s="121"/>
      <c r="D55" s="122"/>
    </row>
    <row r="56" ht="22.5" customHeight="1" spans="1:4">
      <c r="A56" s="125" t="s">
        <v>1547</v>
      </c>
      <c r="B56" s="127">
        <v>19532.65</v>
      </c>
      <c r="C56" s="121">
        <v>11505.97</v>
      </c>
      <c r="D56" s="122">
        <f>B56/C56*100</f>
        <v>169.76</v>
      </c>
    </row>
    <row r="57" ht="22.5" customHeight="1" spans="1:4">
      <c r="A57" s="126" t="s">
        <v>1548</v>
      </c>
      <c r="B57" s="127">
        <v>19532.65</v>
      </c>
      <c r="C57" s="121">
        <v>11505.97</v>
      </c>
      <c r="D57" s="122">
        <f>B57/C57*100</f>
        <v>169.76</v>
      </c>
    </row>
    <row r="58" ht="22.5" customHeight="1" spans="1:4">
      <c r="A58" s="126" t="s">
        <v>1549</v>
      </c>
      <c r="B58" s="127">
        <v>19532.65</v>
      </c>
      <c r="C58" s="121">
        <v>11505.97</v>
      </c>
      <c r="D58" s="122">
        <f>B58/C58*100</f>
        <v>169.76</v>
      </c>
    </row>
    <row r="59" ht="22.5" customHeight="1" spans="1:4">
      <c r="A59" s="125" t="s">
        <v>1550</v>
      </c>
      <c r="B59" s="130">
        <v>108</v>
      </c>
      <c r="C59" s="121">
        <v>50</v>
      </c>
      <c r="D59" s="122">
        <f>B59/C59*100</f>
        <v>216</v>
      </c>
    </row>
    <row r="60" ht="22.5" customHeight="1" spans="1:4">
      <c r="A60" s="125" t="s">
        <v>1551</v>
      </c>
      <c r="B60" s="130">
        <v>108</v>
      </c>
      <c r="C60" s="121">
        <v>50</v>
      </c>
      <c r="D60" s="122">
        <f>B60/C60*100</f>
        <v>216</v>
      </c>
    </row>
    <row r="61" ht="22.5" customHeight="1" spans="1:4">
      <c r="A61" s="126" t="s">
        <v>1552</v>
      </c>
      <c r="B61" s="130">
        <v>108</v>
      </c>
      <c r="C61" s="121">
        <v>50</v>
      </c>
      <c r="D61" s="122">
        <f>B61/C61*100</f>
        <v>216</v>
      </c>
    </row>
    <row r="62" ht="16.5" customHeight="1" spans="1:4">
      <c r="A62" s="131" t="s">
        <v>1488</v>
      </c>
      <c r="B62" s="132">
        <f>B59+B56+B44+B41+B36+B29+B13+B6</f>
        <v>483327</v>
      </c>
      <c r="C62" s="133">
        <f>SUM(C13,C6,C29,C36,C41,C44,C56,C59)</f>
        <v>332080</v>
      </c>
      <c r="D62" s="122">
        <f>B62/C62*100</f>
        <v>145.55</v>
      </c>
    </row>
    <row r="63" ht="16.5" customHeight="1" spans="1:4">
      <c r="A63" s="134" t="s">
        <v>127</v>
      </c>
      <c r="B63" s="132">
        <v>21532</v>
      </c>
      <c r="C63" s="133"/>
      <c r="D63" s="122"/>
    </row>
    <row r="64" ht="16.5" customHeight="1" spans="1:4">
      <c r="A64" s="134" t="s">
        <v>128</v>
      </c>
      <c r="B64" s="132">
        <f>SUM(B65:B69)</f>
        <v>17451</v>
      </c>
      <c r="C64" s="133"/>
      <c r="D64" s="122"/>
    </row>
    <row r="65" ht="16.5" customHeight="1" spans="1:4">
      <c r="A65" s="135" t="s">
        <v>1489</v>
      </c>
      <c r="B65" s="132"/>
      <c r="C65" s="133"/>
      <c r="D65" s="122"/>
    </row>
    <row r="66" ht="16.5" customHeight="1" spans="1:4">
      <c r="A66" s="135" t="s">
        <v>1490</v>
      </c>
      <c r="B66" s="132"/>
      <c r="C66" s="133"/>
      <c r="D66" s="122"/>
    </row>
    <row r="67" ht="16.5" customHeight="1" spans="1:4">
      <c r="A67" s="135" t="s">
        <v>1398</v>
      </c>
      <c r="B67" s="132">
        <v>17451</v>
      </c>
      <c r="C67" s="133"/>
      <c r="D67" s="122"/>
    </row>
    <row r="68" ht="16.5" customHeight="1" spans="1:4">
      <c r="A68" s="135" t="s">
        <v>1491</v>
      </c>
      <c r="B68" s="132"/>
      <c r="C68" s="133"/>
      <c r="D68" s="122"/>
    </row>
    <row r="69" ht="16.5" customHeight="1" spans="1:4">
      <c r="A69" s="135" t="s">
        <v>1492</v>
      </c>
      <c r="B69" s="132"/>
      <c r="C69" s="133"/>
      <c r="D69" s="122"/>
    </row>
    <row r="70" ht="16.5" customHeight="1" spans="1:4">
      <c r="A70" s="131" t="s">
        <v>142</v>
      </c>
      <c r="B70" s="132">
        <f>B62+B63+B64</f>
        <v>522310</v>
      </c>
      <c r="C70" s="133">
        <v>332080</v>
      </c>
      <c r="D70" s="122">
        <f>B70/C70*100</f>
        <v>157.28</v>
      </c>
    </row>
    <row r="71" ht="17.25" customHeight="1" spans="1:4">
      <c r="A71" s="136"/>
      <c r="B71" s="136"/>
      <c r="C71" s="136"/>
      <c r="D71" s="136"/>
    </row>
  </sheetData>
  <mergeCells count="6">
    <mergeCell ref="A2:D2"/>
    <mergeCell ref="A71:D71"/>
    <mergeCell ref="A4:A5"/>
    <mergeCell ref="B4:B5"/>
    <mergeCell ref="C4:C5"/>
    <mergeCell ref="D4:D5"/>
  </mergeCells>
  <pageMargins left="0.747916666666667" right="0.354166666666667" top="0.984027777777778" bottom="0.984027777777778" header="0.511111111111111" footer="0.51111111111111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G17"/>
  <sheetViews>
    <sheetView workbookViewId="0">
      <selection activeCell="I14" sqref="I14"/>
    </sheetView>
  </sheetViews>
  <sheetFormatPr defaultColWidth="9" defaultRowHeight="14.25" outlineLevelCol="6"/>
  <cols>
    <col min="1" max="1" width="23" customWidth="1"/>
    <col min="2" max="6" width="10.4" customWidth="1"/>
    <col min="7" max="7" width="15.1" customWidth="1"/>
  </cols>
  <sheetData>
    <row r="1" ht="18.6" customHeight="1" spans="1:1">
      <c r="A1" s="99" t="s">
        <v>1553</v>
      </c>
    </row>
    <row r="2" ht="20.25" spans="1:7">
      <c r="A2" s="76" t="s">
        <v>29</v>
      </c>
      <c r="B2" s="76"/>
      <c r="C2" s="76"/>
      <c r="D2" s="76"/>
      <c r="E2" s="76"/>
      <c r="F2" s="76"/>
      <c r="G2" s="76"/>
    </row>
    <row r="3" spans="1:7">
      <c r="A3" s="100"/>
      <c r="B3" s="100"/>
      <c r="C3" s="100"/>
      <c r="D3" s="100"/>
      <c r="E3" s="100"/>
      <c r="F3" s="100"/>
      <c r="G3" s="101" t="s">
        <v>1406</v>
      </c>
    </row>
    <row r="4" ht="23.4" customHeight="1" spans="1:7">
      <c r="A4" s="102" t="s">
        <v>148</v>
      </c>
      <c r="B4" s="88" t="s">
        <v>1431</v>
      </c>
      <c r="C4" s="103" t="s">
        <v>1435</v>
      </c>
      <c r="D4" s="103" t="s">
        <v>1436</v>
      </c>
      <c r="E4" s="103" t="s">
        <v>1437</v>
      </c>
      <c r="F4" s="103" t="s">
        <v>1438</v>
      </c>
      <c r="G4" s="104" t="s">
        <v>1439</v>
      </c>
    </row>
    <row r="5" ht="25.35" customHeight="1" spans="1:7">
      <c r="A5" s="83" t="s">
        <v>1477</v>
      </c>
      <c r="B5" s="105"/>
      <c r="C5" s="83"/>
      <c r="D5" s="83"/>
      <c r="E5" s="83"/>
      <c r="F5" s="83"/>
      <c r="G5" s="106"/>
    </row>
    <row r="6" ht="25.35" customHeight="1" spans="1:7">
      <c r="A6" s="83" t="s">
        <v>1478</v>
      </c>
      <c r="B6" s="83"/>
      <c r="C6" s="83"/>
      <c r="D6" s="83"/>
      <c r="E6" s="83"/>
      <c r="F6" s="83"/>
      <c r="G6" s="106"/>
    </row>
    <row r="7" ht="25.35" customHeight="1" spans="1:7">
      <c r="A7" s="83" t="s">
        <v>1479</v>
      </c>
      <c r="B7" s="83"/>
      <c r="C7" s="83"/>
      <c r="D7" s="83"/>
      <c r="E7" s="83"/>
      <c r="F7" s="83"/>
      <c r="G7" s="106"/>
    </row>
    <row r="8" ht="25.35" customHeight="1" spans="1:7">
      <c r="A8" s="83" t="s">
        <v>1480</v>
      </c>
      <c r="B8" s="83"/>
      <c r="C8" s="83"/>
      <c r="D8" s="83"/>
      <c r="E8" s="83"/>
      <c r="F8" s="83"/>
      <c r="G8" s="106"/>
    </row>
    <row r="9" ht="25.35" customHeight="1" spans="1:7">
      <c r="A9" s="83" t="s">
        <v>1481</v>
      </c>
      <c r="B9" s="83"/>
      <c r="C9" s="83"/>
      <c r="D9" s="83"/>
      <c r="E9" s="83"/>
      <c r="F9" s="83"/>
      <c r="G9" s="106"/>
    </row>
    <row r="10" ht="25.35" customHeight="1" spans="1:7">
      <c r="A10" s="83" t="s">
        <v>1482</v>
      </c>
      <c r="B10" s="83"/>
      <c r="C10" s="83"/>
      <c r="D10" s="83"/>
      <c r="E10" s="83"/>
      <c r="F10" s="83"/>
      <c r="G10" s="106"/>
    </row>
    <row r="11" ht="25.35" customHeight="1" spans="1:7">
      <c r="A11" s="83" t="s">
        <v>1483</v>
      </c>
      <c r="B11" s="83"/>
      <c r="C11" s="83"/>
      <c r="D11" s="83"/>
      <c r="E11" s="83"/>
      <c r="F11" s="83"/>
      <c r="G11" s="106"/>
    </row>
    <row r="12" ht="25.35" customHeight="1" spans="1:7">
      <c r="A12" s="83" t="s">
        <v>1484</v>
      </c>
      <c r="B12" s="83"/>
      <c r="C12" s="83"/>
      <c r="D12" s="83"/>
      <c r="E12" s="83"/>
      <c r="F12" s="83"/>
      <c r="G12" s="106"/>
    </row>
    <row r="13" ht="25.35" customHeight="1" spans="1:7">
      <c r="A13" s="83" t="s">
        <v>1485</v>
      </c>
      <c r="B13" s="83"/>
      <c r="C13" s="83"/>
      <c r="D13" s="83"/>
      <c r="E13" s="83"/>
      <c r="F13" s="83"/>
      <c r="G13" s="106"/>
    </row>
    <row r="14" ht="25.35" customHeight="1" spans="1:7">
      <c r="A14" s="83" t="s">
        <v>1486</v>
      </c>
      <c r="B14" s="83"/>
      <c r="C14" s="83"/>
      <c r="D14" s="83"/>
      <c r="E14" s="83"/>
      <c r="F14" s="83"/>
      <c r="G14" s="106"/>
    </row>
    <row r="15" ht="25.35" customHeight="1" spans="1:7">
      <c r="A15" s="83" t="s">
        <v>1487</v>
      </c>
      <c r="B15" s="83"/>
      <c r="C15" s="83"/>
      <c r="D15" s="83"/>
      <c r="E15" s="83"/>
      <c r="F15" s="83"/>
      <c r="G15" s="106"/>
    </row>
    <row r="16" s="98" customFormat="1" ht="25.35" customHeight="1" spans="1:7">
      <c r="A16" s="88" t="s">
        <v>1431</v>
      </c>
      <c r="B16" s="88" t="s">
        <v>1554</v>
      </c>
      <c r="C16" s="88" t="s">
        <v>1554</v>
      </c>
      <c r="D16" s="88" t="s">
        <v>1554</v>
      </c>
      <c r="E16" s="88" t="s">
        <v>1554</v>
      </c>
      <c r="F16" s="88" t="s">
        <v>1554</v>
      </c>
      <c r="G16" s="88" t="s">
        <v>1554</v>
      </c>
    </row>
    <row r="17" ht="39.6" customHeight="1" spans="1:7">
      <c r="A17" s="107" t="s">
        <v>1555</v>
      </c>
      <c r="B17" s="107"/>
      <c r="C17" s="107"/>
      <c r="D17" s="107"/>
      <c r="E17" s="107"/>
      <c r="F17" s="107"/>
      <c r="G17" s="107"/>
    </row>
  </sheetData>
  <mergeCells count="2">
    <mergeCell ref="A2:G2"/>
    <mergeCell ref="A17:G17"/>
  </mergeCells>
  <pageMargins left="0.708333333333333" right="0.708333333333333" top="0.747916666666667" bottom="0.747916666666667" header="0.314583333333333" footer="0.314583333333333"/>
  <pageSetup paperSize="9" orientation="landscape"/>
  <headerFooter alignWithMargins="0"/>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13"/>
  <sheetViews>
    <sheetView workbookViewId="0">
      <selection activeCell="D6" sqref="D6"/>
    </sheetView>
  </sheetViews>
  <sheetFormatPr defaultColWidth="9" defaultRowHeight="14.25" outlineLevelCol="3"/>
  <cols>
    <col min="1" max="1" width="39" style="74" customWidth="1"/>
    <col min="2" max="2" width="12.4" style="74" customWidth="1"/>
    <col min="3" max="3" width="14.7" style="74" customWidth="1"/>
    <col min="4" max="4" width="16.1" style="74" customWidth="1"/>
    <col min="5" max="16384" width="8.8" style="74"/>
  </cols>
  <sheetData>
    <row r="1" ht="18.6" customHeight="1" spans="1:1">
      <c r="A1" s="75" t="s">
        <v>1556</v>
      </c>
    </row>
    <row r="2" ht="27" customHeight="1" spans="1:4">
      <c r="A2" s="76" t="s">
        <v>1557</v>
      </c>
      <c r="B2" s="76"/>
      <c r="C2" s="76"/>
      <c r="D2" s="76"/>
    </row>
    <row r="3" spans="1:4">
      <c r="A3" s="77"/>
      <c r="B3" s="78"/>
      <c r="C3" s="78"/>
      <c r="D3" s="95" t="s">
        <v>1406</v>
      </c>
    </row>
    <row r="4" ht="49.95" customHeight="1" spans="1:4">
      <c r="A4" s="80" t="s">
        <v>148</v>
      </c>
      <c r="B4" s="80" t="s">
        <v>57</v>
      </c>
      <c r="C4" s="18" t="s">
        <v>58</v>
      </c>
      <c r="D4" s="18" t="s">
        <v>59</v>
      </c>
    </row>
    <row r="5" ht="30.6" customHeight="1" spans="1:4">
      <c r="A5" s="83" t="s">
        <v>1558</v>
      </c>
      <c r="B5" s="83"/>
      <c r="C5" s="83"/>
      <c r="D5" s="83"/>
    </row>
    <row r="6" ht="30.6" customHeight="1" spans="1:4">
      <c r="A6" s="83" t="s">
        <v>1559</v>
      </c>
      <c r="B6" s="83">
        <v>1050</v>
      </c>
      <c r="C6" s="83">
        <v>926</v>
      </c>
      <c r="D6" s="83">
        <f t="shared" ref="D6" si="0">B6/C6*100</f>
        <v>113.39</v>
      </c>
    </row>
    <row r="7" ht="30.6" customHeight="1" spans="1:4">
      <c r="A7" s="83" t="s">
        <v>1560</v>
      </c>
      <c r="B7" s="83"/>
      <c r="C7" s="83"/>
      <c r="D7" s="83"/>
    </row>
    <row r="8" ht="30.6" customHeight="1" spans="1:4">
      <c r="A8" s="83" t="s">
        <v>1561</v>
      </c>
      <c r="B8" s="83"/>
      <c r="C8" s="83"/>
      <c r="D8" s="83"/>
    </row>
    <row r="9" ht="30.6" customHeight="1" spans="1:4">
      <c r="A9" s="83" t="s">
        <v>1562</v>
      </c>
      <c r="B9" s="83"/>
      <c r="C9" s="83"/>
      <c r="D9" s="83"/>
    </row>
    <row r="10" ht="30.6" customHeight="1" spans="1:4">
      <c r="A10" s="88" t="s">
        <v>1468</v>
      </c>
      <c r="B10" s="83"/>
      <c r="C10" s="83"/>
      <c r="D10" s="83"/>
    </row>
    <row r="11" ht="30.6" customHeight="1" spans="1:4">
      <c r="A11" s="87" t="s">
        <v>1563</v>
      </c>
      <c r="B11" s="87"/>
      <c r="C11" s="87"/>
      <c r="D11" s="87"/>
    </row>
    <row r="12" ht="30.6" customHeight="1" spans="1:4">
      <c r="A12" s="96" t="s">
        <v>1564</v>
      </c>
      <c r="B12" s="87"/>
      <c r="C12" s="87"/>
      <c r="D12" s="87"/>
    </row>
    <row r="13" ht="30.6" customHeight="1" spans="1:4">
      <c r="A13" s="97" t="s">
        <v>99</v>
      </c>
      <c r="B13" s="87">
        <v>1050</v>
      </c>
      <c r="C13" s="87">
        <v>926</v>
      </c>
      <c r="D13" s="83">
        <f t="shared" ref="D13" si="1">B13/C13*100</f>
        <v>113.39</v>
      </c>
    </row>
  </sheetData>
  <mergeCells count="1">
    <mergeCell ref="A2:D2"/>
  </mergeCells>
  <pageMargins left="0.708333333333333" right="0.708333333333333" top="0.747916666666667" bottom="0.747916666666667" header="0.314583333333333" footer="0.314583333333333"/>
  <pageSetup paperSize="9" scale="96" fitToHeight="0" orientation="portrait"/>
  <headerFooter alignWithMargins="0"/>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D13"/>
  <sheetViews>
    <sheetView workbookViewId="0">
      <selection activeCell="D12" sqref="D12"/>
    </sheetView>
  </sheetViews>
  <sheetFormatPr defaultColWidth="9" defaultRowHeight="14.25" outlineLevelCol="3"/>
  <cols>
    <col min="1" max="1" width="33.9" style="74" customWidth="1"/>
    <col min="2" max="2" width="12.6" style="74" customWidth="1"/>
    <col min="3" max="3" width="14.2" style="74" customWidth="1"/>
    <col min="4" max="4" width="18.2" style="74" customWidth="1"/>
    <col min="5" max="16384" width="8.8" style="74"/>
  </cols>
  <sheetData>
    <row r="1" ht="23.4" customHeight="1" spans="1:1">
      <c r="A1" s="75" t="s">
        <v>1565</v>
      </c>
    </row>
    <row r="2" ht="20.25" spans="1:4">
      <c r="A2" s="76" t="s">
        <v>33</v>
      </c>
      <c r="B2" s="76"/>
      <c r="C2" s="76"/>
      <c r="D2" s="76"/>
    </row>
    <row r="3" spans="1:4">
      <c r="A3" s="77"/>
      <c r="B3" s="78"/>
      <c r="C3" s="78"/>
      <c r="D3" s="79" t="s">
        <v>1406</v>
      </c>
    </row>
    <row r="4" ht="50.4" customHeight="1" spans="1:4">
      <c r="A4" s="94" t="s">
        <v>148</v>
      </c>
      <c r="B4" s="94" t="s">
        <v>57</v>
      </c>
      <c r="C4" s="18" t="s">
        <v>58</v>
      </c>
      <c r="D4" s="18" t="s">
        <v>59</v>
      </c>
    </row>
    <row r="5" ht="31.2" customHeight="1" spans="1:4">
      <c r="A5" s="83" t="s">
        <v>1566</v>
      </c>
      <c r="B5" s="83"/>
      <c r="C5" s="83"/>
      <c r="D5" s="83"/>
    </row>
    <row r="6" ht="31.2" customHeight="1" spans="1:4">
      <c r="A6" s="83" t="s">
        <v>1567</v>
      </c>
      <c r="B6" s="83"/>
      <c r="C6" s="83"/>
      <c r="D6" s="83"/>
    </row>
    <row r="7" ht="31.2" customHeight="1" spans="1:4">
      <c r="A7" s="83" t="s">
        <v>1568</v>
      </c>
      <c r="B7" s="83"/>
      <c r="C7" s="83"/>
      <c r="D7" s="83"/>
    </row>
    <row r="8" ht="31.2" customHeight="1" spans="1:4">
      <c r="A8" s="83" t="s">
        <v>1569</v>
      </c>
      <c r="B8" s="83"/>
      <c r="C8" s="83"/>
      <c r="D8" s="83"/>
    </row>
    <row r="9" ht="31.2" customHeight="1" spans="1:4">
      <c r="A9" s="83" t="s">
        <v>1570</v>
      </c>
      <c r="B9" s="83"/>
      <c r="C9" s="83"/>
      <c r="D9" s="83"/>
    </row>
    <row r="10" ht="31.2" customHeight="1" spans="1:4">
      <c r="A10" s="88" t="s">
        <v>1488</v>
      </c>
      <c r="B10" s="83"/>
      <c r="C10" s="83"/>
      <c r="D10" s="83"/>
    </row>
    <row r="11" ht="31.2" customHeight="1" spans="1:4">
      <c r="A11" s="83" t="s">
        <v>1571</v>
      </c>
      <c r="B11" s="83"/>
      <c r="C11" s="83"/>
      <c r="D11" s="83"/>
    </row>
    <row r="12" ht="31.2" customHeight="1" spans="1:4">
      <c r="A12" s="83" t="s">
        <v>1572</v>
      </c>
      <c r="B12" s="83">
        <v>1050</v>
      </c>
      <c r="C12" s="83">
        <v>926</v>
      </c>
      <c r="D12" s="90">
        <f t="shared" ref="D12:D13" si="0">B12/C12*100</f>
        <v>113.39</v>
      </c>
    </row>
    <row r="13" ht="31.2" customHeight="1" spans="1:4">
      <c r="A13" s="88" t="s">
        <v>142</v>
      </c>
      <c r="B13" s="83">
        <v>1050</v>
      </c>
      <c r="C13" s="83">
        <v>926</v>
      </c>
      <c r="D13" s="90">
        <f>B13/C13*100</f>
        <v>113.39</v>
      </c>
    </row>
  </sheetData>
  <mergeCells count="1">
    <mergeCell ref="A2:D2"/>
  </mergeCells>
  <pageMargins left="0.708333333333333" right="0.708333333333333" top="0.747916666666667" bottom="0.747916666666667" header="0.314583333333333" footer="0.314583333333333"/>
  <pageSetup paperSize="9" orientation="portrait"/>
  <headerFooter alignWithMargins="0"/>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17"/>
  <sheetViews>
    <sheetView workbookViewId="0">
      <selection activeCell="D8" sqref="D8"/>
    </sheetView>
  </sheetViews>
  <sheetFormatPr defaultColWidth="9" defaultRowHeight="14.25" outlineLevelCol="3"/>
  <cols>
    <col min="1" max="1" width="38.5" style="74" customWidth="1"/>
    <col min="2" max="2" width="13" style="74" customWidth="1"/>
    <col min="3" max="3" width="14.7" style="74" customWidth="1"/>
    <col min="4" max="4" width="14.1" style="74" customWidth="1"/>
    <col min="5" max="16384" width="8.8" style="74"/>
  </cols>
  <sheetData>
    <row r="1" spans="1:1">
      <c r="A1" s="75" t="s">
        <v>1573</v>
      </c>
    </row>
    <row r="2" ht="20.25" spans="1:4">
      <c r="A2" s="76" t="s">
        <v>35</v>
      </c>
      <c r="B2" s="76"/>
      <c r="C2" s="76"/>
      <c r="D2" s="76"/>
    </row>
    <row r="3" ht="24.6" customHeight="1" spans="1:4">
      <c r="A3" s="77"/>
      <c r="B3" s="78"/>
      <c r="C3" s="78"/>
      <c r="D3" s="79" t="s">
        <v>1406</v>
      </c>
    </row>
    <row r="4" ht="48.6" customHeight="1" spans="1:4">
      <c r="A4" s="80" t="s">
        <v>148</v>
      </c>
      <c r="B4" s="80" t="s">
        <v>57</v>
      </c>
      <c r="C4" s="18" t="s">
        <v>58</v>
      </c>
      <c r="D4" s="18" t="s">
        <v>59</v>
      </c>
    </row>
    <row r="5" ht="23.4" customHeight="1" spans="1:4">
      <c r="A5" s="83" t="s">
        <v>1558</v>
      </c>
      <c r="B5" s="83"/>
      <c r="C5" s="83"/>
      <c r="D5" s="83"/>
    </row>
    <row r="6" ht="23.4" customHeight="1" spans="1:4">
      <c r="A6" s="83" t="s">
        <v>1559</v>
      </c>
      <c r="B6" s="83">
        <v>1050</v>
      </c>
      <c r="C6" s="83">
        <v>926</v>
      </c>
      <c r="D6" s="90">
        <f>B6/C6*100</f>
        <v>113.39</v>
      </c>
    </row>
    <row r="7" ht="23.4" customHeight="1" spans="1:4">
      <c r="A7" s="91" t="s">
        <v>1574</v>
      </c>
      <c r="B7" s="83"/>
      <c r="C7" s="83"/>
      <c r="D7" s="90"/>
    </row>
    <row r="8" ht="23.4" customHeight="1" spans="1:4">
      <c r="A8" s="92" t="s">
        <v>1575</v>
      </c>
      <c r="B8" s="83">
        <v>1050</v>
      </c>
      <c r="C8" s="83">
        <v>926</v>
      </c>
      <c r="D8" s="90">
        <f>B8/C8*100</f>
        <v>113.39</v>
      </c>
    </row>
    <row r="9" ht="23.4" customHeight="1" spans="1:4">
      <c r="A9" s="92" t="s">
        <v>1576</v>
      </c>
      <c r="B9" s="83"/>
      <c r="C9" s="83"/>
      <c r="D9" s="90"/>
    </row>
    <row r="10" ht="23.4" customHeight="1" spans="1:4">
      <c r="A10" s="92" t="s">
        <v>1577</v>
      </c>
      <c r="B10" s="83"/>
      <c r="C10" s="83"/>
      <c r="D10" s="90"/>
    </row>
    <row r="11" ht="23.4" customHeight="1" spans="1:4">
      <c r="A11" s="83" t="s">
        <v>1560</v>
      </c>
      <c r="B11" s="83"/>
      <c r="C11" s="83"/>
      <c r="D11" s="90"/>
    </row>
    <row r="12" ht="23.4" customHeight="1" spans="1:4">
      <c r="A12" s="83" t="s">
        <v>1561</v>
      </c>
      <c r="B12" s="83"/>
      <c r="C12" s="83"/>
      <c r="D12" s="90"/>
    </row>
    <row r="13" ht="23.4" customHeight="1" spans="1:4">
      <c r="A13" s="83" t="s">
        <v>1562</v>
      </c>
      <c r="B13" s="83"/>
      <c r="C13" s="83"/>
      <c r="D13" s="90"/>
    </row>
    <row r="14" ht="23.4" customHeight="1" spans="1:4">
      <c r="A14" s="88" t="s">
        <v>1468</v>
      </c>
      <c r="B14" s="83">
        <v>1050</v>
      </c>
      <c r="C14" s="83">
        <v>926</v>
      </c>
      <c r="D14" s="90">
        <f>B14/C14*100</f>
        <v>113.39</v>
      </c>
    </row>
    <row r="15" ht="23.4" customHeight="1" spans="1:4">
      <c r="A15" s="83" t="s">
        <v>1563</v>
      </c>
      <c r="B15" s="83"/>
      <c r="C15" s="83"/>
      <c r="D15" s="90"/>
    </row>
    <row r="16" ht="23.4" customHeight="1" spans="1:4">
      <c r="A16" s="93" t="s">
        <v>1564</v>
      </c>
      <c r="B16" s="83"/>
      <c r="C16" s="83"/>
      <c r="D16" s="90"/>
    </row>
    <row r="17" ht="23.4" customHeight="1" spans="1:4">
      <c r="A17" s="88" t="s">
        <v>99</v>
      </c>
      <c r="B17" s="83">
        <v>1050</v>
      </c>
      <c r="C17" s="83">
        <v>926</v>
      </c>
      <c r="D17" s="90">
        <f>B17/C17*100</f>
        <v>113.39</v>
      </c>
    </row>
  </sheetData>
  <mergeCells count="1">
    <mergeCell ref="A2:D2"/>
  </mergeCells>
  <pageMargins left="0.708333333333333" right="0.708333333333333" top="0.747916666666667" bottom="0.747916666666667" header="0.314583333333333" footer="0.314583333333333"/>
  <pageSetup paperSize="9" scale="97" fitToHeight="0" orientation="portrait"/>
  <headerFooter alignWithMargins="0"/>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34"/>
  <sheetViews>
    <sheetView topLeftCell="A16" workbookViewId="0">
      <selection activeCell="D34" sqref="D34"/>
    </sheetView>
  </sheetViews>
  <sheetFormatPr defaultColWidth="9" defaultRowHeight="14.25" outlineLevelCol="3"/>
  <cols>
    <col min="1" max="1" width="43.4" style="74" customWidth="1"/>
    <col min="2" max="2" width="11.6" style="74" customWidth="1"/>
    <col min="3" max="3" width="14.5" style="74" customWidth="1"/>
    <col min="4" max="4" width="18.2" style="74" customWidth="1"/>
    <col min="5" max="5" width="25.5" style="74" customWidth="1"/>
    <col min="6" max="16384" width="8.8" style="74"/>
  </cols>
  <sheetData>
    <row r="1" spans="1:1">
      <c r="A1" s="75" t="s">
        <v>1578</v>
      </c>
    </row>
    <row r="2" ht="26.4" customHeight="1" spans="1:4">
      <c r="A2" s="76" t="s">
        <v>37</v>
      </c>
      <c r="B2" s="76"/>
      <c r="C2" s="76"/>
      <c r="D2" s="76"/>
    </row>
    <row r="3" spans="1:4">
      <c r="A3" s="77"/>
      <c r="B3" s="78"/>
      <c r="C3" s="78"/>
      <c r="D3" s="79" t="s">
        <v>1406</v>
      </c>
    </row>
    <row r="4" ht="44.25" customHeight="1" spans="1:4">
      <c r="A4" s="80" t="s">
        <v>148</v>
      </c>
      <c r="B4" s="80" t="s">
        <v>57</v>
      </c>
      <c r="C4" s="18" t="s">
        <v>58</v>
      </c>
      <c r="D4" s="18" t="s">
        <v>1452</v>
      </c>
    </row>
    <row r="5" ht="18.6" customHeight="1" spans="1:4">
      <c r="A5" s="81" t="s">
        <v>1566</v>
      </c>
      <c r="B5" s="82"/>
      <c r="C5" s="82"/>
      <c r="D5" s="82"/>
    </row>
    <row r="6" ht="18.6" customHeight="1" spans="1:4">
      <c r="A6" s="81" t="s">
        <v>1579</v>
      </c>
      <c r="B6" s="83"/>
      <c r="C6" s="83"/>
      <c r="D6" s="83"/>
    </row>
    <row r="7" ht="18.6" customHeight="1" spans="1:4">
      <c r="A7" s="84" t="s">
        <v>1580</v>
      </c>
      <c r="B7" s="83"/>
      <c r="C7" s="83"/>
      <c r="D7" s="83"/>
    </row>
    <row r="8" ht="18.6" customHeight="1" spans="1:4">
      <c r="A8" s="84" t="s">
        <v>1581</v>
      </c>
      <c r="B8" s="83"/>
      <c r="C8" s="83"/>
      <c r="D8" s="83"/>
    </row>
    <row r="9" ht="18.6" customHeight="1" spans="1:4">
      <c r="A9" s="84" t="s">
        <v>1582</v>
      </c>
      <c r="B9" s="83"/>
      <c r="C9" s="83"/>
      <c r="D9" s="83"/>
    </row>
    <row r="10" ht="18.6" customHeight="1" spans="1:4">
      <c r="A10" s="84" t="s">
        <v>1583</v>
      </c>
      <c r="B10" s="83"/>
      <c r="C10" s="83"/>
      <c r="D10" s="83"/>
    </row>
    <row r="11" ht="18.6" customHeight="1" spans="1:4">
      <c r="A11" s="84" t="s">
        <v>1584</v>
      </c>
      <c r="B11" s="83"/>
      <c r="C11" s="83"/>
      <c r="D11" s="83"/>
    </row>
    <row r="12" ht="18.6" customHeight="1" spans="1:4">
      <c r="A12" s="84" t="s">
        <v>1585</v>
      </c>
      <c r="B12" s="83"/>
      <c r="C12" s="83"/>
      <c r="D12" s="83"/>
    </row>
    <row r="13" ht="18.6" customHeight="1" spans="1:4">
      <c r="A13" s="84" t="s">
        <v>1586</v>
      </c>
      <c r="B13" s="83"/>
      <c r="C13" s="83"/>
      <c r="D13" s="83"/>
    </row>
    <row r="14" ht="18.6" customHeight="1" spans="1:4">
      <c r="A14" s="84" t="s">
        <v>1587</v>
      </c>
      <c r="B14" s="83"/>
      <c r="C14" s="83"/>
      <c r="D14" s="83"/>
    </row>
    <row r="15" ht="18.6" customHeight="1" spans="1:4">
      <c r="A15" s="81" t="s">
        <v>1567</v>
      </c>
      <c r="B15" s="85"/>
      <c r="C15" s="85"/>
      <c r="D15" s="85"/>
    </row>
    <row r="16" ht="18.6" customHeight="1" spans="1:4">
      <c r="A16" s="86" t="s">
        <v>1588</v>
      </c>
      <c r="B16" s="87"/>
      <c r="C16" s="87"/>
      <c r="D16" s="87"/>
    </row>
    <row r="17" ht="18.6" customHeight="1" spans="1:4">
      <c r="A17" s="84" t="s">
        <v>1589</v>
      </c>
      <c r="B17" s="87"/>
      <c r="C17" s="87"/>
      <c r="D17" s="87"/>
    </row>
    <row r="18" ht="18.6" customHeight="1" spans="1:4">
      <c r="A18" s="84" t="s">
        <v>1590</v>
      </c>
      <c r="B18" s="87"/>
      <c r="C18" s="87"/>
      <c r="D18" s="87"/>
    </row>
    <row r="19" ht="18.6" customHeight="1" spans="1:4">
      <c r="A19" s="84" t="s">
        <v>1591</v>
      </c>
      <c r="B19" s="87"/>
      <c r="C19" s="87"/>
      <c r="D19" s="87"/>
    </row>
    <row r="20" ht="18.6" customHeight="1" spans="1:4">
      <c r="A20" s="84" t="s">
        <v>1592</v>
      </c>
      <c r="B20" s="87"/>
      <c r="C20" s="87"/>
      <c r="D20" s="87"/>
    </row>
    <row r="21" ht="18.6" customHeight="1" spans="1:4">
      <c r="A21" s="84" t="s">
        <v>1593</v>
      </c>
      <c r="B21" s="87"/>
      <c r="C21" s="87"/>
      <c r="D21" s="87"/>
    </row>
    <row r="22" ht="18.6" customHeight="1" spans="1:4">
      <c r="A22" s="84" t="s">
        <v>1594</v>
      </c>
      <c r="B22" s="87"/>
      <c r="C22" s="87"/>
      <c r="D22" s="87"/>
    </row>
    <row r="23" ht="18.6" customHeight="1" spans="1:4">
      <c r="A23" s="84" t="s">
        <v>1595</v>
      </c>
      <c r="B23" s="87"/>
      <c r="C23" s="87"/>
      <c r="D23" s="87"/>
    </row>
    <row r="24" ht="18.6" customHeight="1" spans="1:4">
      <c r="A24" s="81" t="s">
        <v>1568</v>
      </c>
      <c r="B24" s="85"/>
      <c r="C24" s="85"/>
      <c r="D24" s="85"/>
    </row>
    <row r="25" ht="18.6" customHeight="1" spans="1:4">
      <c r="A25" s="81" t="s">
        <v>1596</v>
      </c>
      <c r="B25" s="87"/>
      <c r="C25" s="87"/>
      <c r="D25" s="87"/>
    </row>
    <row r="26" ht="18.6" customHeight="1" spans="1:4">
      <c r="A26" s="81" t="s">
        <v>1569</v>
      </c>
      <c r="B26" s="85"/>
      <c r="C26" s="85"/>
      <c r="D26" s="85"/>
    </row>
    <row r="27" ht="18.6" customHeight="1" spans="1:4">
      <c r="A27" s="81" t="s">
        <v>1597</v>
      </c>
      <c r="B27" s="87"/>
      <c r="C27" s="87"/>
      <c r="D27" s="87"/>
    </row>
    <row r="28" ht="18.6" customHeight="1" spans="1:4">
      <c r="A28" s="81" t="s">
        <v>1598</v>
      </c>
      <c r="B28" s="87"/>
      <c r="C28" s="87"/>
      <c r="D28" s="87"/>
    </row>
    <row r="29" ht="18.6" customHeight="1" spans="1:4">
      <c r="A29" s="81" t="s">
        <v>1599</v>
      </c>
      <c r="B29" s="87"/>
      <c r="C29" s="87"/>
      <c r="D29" s="87"/>
    </row>
    <row r="30" ht="18.6" customHeight="1" spans="1:4">
      <c r="A30" s="81" t="s">
        <v>1570</v>
      </c>
      <c r="B30" s="85"/>
      <c r="C30" s="85"/>
      <c r="D30" s="85"/>
    </row>
    <row r="31" ht="18.6" customHeight="1" spans="1:4">
      <c r="A31" s="88" t="s">
        <v>126</v>
      </c>
      <c r="B31" s="87"/>
      <c r="C31" s="87"/>
      <c r="D31" s="87"/>
    </row>
    <row r="32" ht="18.6" customHeight="1" spans="1:4">
      <c r="A32" s="89" t="s">
        <v>1571</v>
      </c>
      <c r="B32" s="87"/>
      <c r="C32" s="87"/>
      <c r="D32" s="87"/>
    </row>
    <row r="33" ht="18.6" customHeight="1" spans="1:4">
      <c r="A33" s="83" t="s">
        <v>1572</v>
      </c>
      <c r="B33" s="87">
        <v>1050</v>
      </c>
      <c r="C33" s="87">
        <v>926</v>
      </c>
      <c r="D33" s="90">
        <f>B33/C33*100</f>
        <v>113.39</v>
      </c>
    </row>
    <row r="34" ht="18.6" customHeight="1" spans="1:4">
      <c r="A34" s="88" t="s">
        <v>1600</v>
      </c>
      <c r="B34" s="87">
        <v>1050</v>
      </c>
      <c r="C34" s="87">
        <v>926</v>
      </c>
      <c r="D34" s="90">
        <f>B34/C34*100</f>
        <v>113.39</v>
      </c>
    </row>
  </sheetData>
  <mergeCells count="1">
    <mergeCell ref="A2:D2"/>
  </mergeCells>
  <pageMargins left="0.708333333333333" right="0.708333333333333" top="0.747916666666667" bottom="0.747916666666667" header="0.314583333333333" footer="0.314583333333333"/>
  <pageSetup paperSize="9" scale="93" fitToHeight="0" orientation="portrait"/>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G50"/>
  <sheetViews>
    <sheetView tabSelected="1" workbookViewId="0">
      <selection activeCell="A28" sqref="A28"/>
    </sheetView>
  </sheetViews>
  <sheetFormatPr defaultColWidth="9" defaultRowHeight="14.25" outlineLevelCol="6"/>
  <cols>
    <col min="1" max="1" width="44.6" customWidth="1"/>
    <col min="2" max="2" width="12.1" customWidth="1"/>
    <col min="3" max="3" width="14" customWidth="1"/>
    <col min="4" max="4" width="15.1" customWidth="1"/>
  </cols>
  <sheetData>
    <row r="1" ht="18" customHeight="1" spans="1:2">
      <c r="A1" s="278" t="s">
        <v>54</v>
      </c>
      <c r="B1" s="279"/>
    </row>
    <row r="2" ht="20.25" spans="1:4">
      <c r="A2" s="280" t="s">
        <v>3</v>
      </c>
      <c r="B2" s="280"/>
      <c r="C2" s="280"/>
      <c r="D2" s="280"/>
    </row>
    <row r="3" spans="1:4">
      <c r="A3" s="281"/>
      <c r="B3" s="279"/>
      <c r="D3" s="199" t="s">
        <v>55</v>
      </c>
    </row>
    <row r="4" ht="44.4" customHeight="1" spans="1:4">
      <c r="A4" s="282" t="s">
        <v>56</v>
      </c>
      <c r="B4" s="138" t="s">
        <v>57</v>
      </c>
      <c r="C4" s="139" t="s">
        <v>58</v>
      </c>
      <c r="D4" s="139" t="s">
        <v>59</v>
      </c>
    </row>
    <row r="5" spans="1:4">
      <c r="A5" s="283" t="s">
        <v>60</v>
      </c>
      <c r="B5" s="291">
        <f>SUM(B6:B21)</f>
        <v>202500</v>
      </c>
      <c r="C5" s="291">
        <f>SUM(C6:C21)</f>
        <v>220500</v>
      </c>
      <c r="D5" s="141">
        <f>B5/C5*100</f>
        <v>91.84</v>
      </c>
    </row>
    <row r="6" spans="1:4">
      <c r="A6" s="285" t="s">
        <v>61</v>
      </c>
      <c r="B6" s="284">
        <v>59500</v>
      </c>
      <c r="C6" s="144">
        <v>56425</v>
      </c>
      <c r="D6" s="141">
        <f t="shared" ref="D6:D44" si="0">B6/C6*100</f>
        <v>105.45</v>
      </c>
    </row>
    <row r="7" spans="1:4">
      <c r="A7" s="285" t="s">
        <v>62</v>
      </c>
      <c r="B7" s="284"/>
      <c r="C7" s="291"/>
      <c r="D7" s="141"/>
    </row>
    <row r="8" spans="1:4">
      <c r="A8" s="285" t="s">
        <v>63</v>
      </c>
      <c r="B8" s="284">
        <v>23550</v>
      </c>
      <c r="C8" s="144">
        <v>35770</v>
      </c>
      <c r="D8" s="141">
        <f>B8/C8*100</f>
        <v>65.84</v>
      </c>
    </row>
    <row r="9" spans="1:7">
      <c r="A9" s="285" t="s">
        <v>64</v>
      </c>
      <c r="B9" s="284"/>
      <c r="C9" s="144"/>
      <c r="D9" s="141"/>
      <c r="G9" s="143"/>
    </row>
    <row r="10" spans="1:4">
      <c r="A10" s="285" t="s">
        <v>65</v>
      </c>
      <c r="B10" s="284">
        <v>5110</v>
      </c>
      <c r="C10" s="144">
        <v>4600</v>
      </c>
      <c r="D10" s="141">
        <f>B10/C10*100</f>
        <v>111.09</v>
      </c>
    </row>
    <row r="11" spans="1:4">
      <c r="A11" s="285" t="s">
        <v>66</v>
      </c>
      <c r="B11" s="284">
        <v>300</v>
      </c>
      <c r="C11" s="145">
        <v>240</v>
      </c>
      <c r="D11" s="141">
        <f>B11/C11*100</f>
        <v>125</v>
      </c>
    </row>
    <row r="12" spans="1:4">
      <c r="A12" s="285" t="s">
        <v>67</v>
      </c>
      <c r="B12" s="284">
        <v>7000</v>
      </c>
      <c r="C12" s="145">
        <v>6700</v>
      </c>
      <c r="D12" s="141">
        <f>B12/C12*100</f>
        <v>104.48</v>
      </c>
    </row>
    <row r="13" spans="1:4">
      <c r="A13" s="285" t="s">
        <v>68</v>
      </c>
      <c r="B13" s="284">
        <v>8200</v>
      </c>
      <c r="C13" s="145">
        <v>7800</v>
      </c>
      <c r="D13" s="141">
        <f>B13/C13*100</f>
        <v>105.13</v>
      </c>
    </row>
    <row r="14" spans="1:4">
      <c r="A14" s="285" t="s">
        <v>69</v>
      </c>
      <c r="B14" s="284">
        <v>2800</v>
      </c>
      <c r="C14" s="145">
        <v>2400</v>
      </c>
      <c r="D14" s="141">
        <f>B14/C14*100</f>
        <v>116.67</v>
      </c>
    </row>
    <row r="15" spans="1:4">
      <c r="A15" s="285" t="s">
        <v>70</v>
      </c>
      <c r="B15" s="286">
        <v>5500</v>
      </c>
      <c r="C15" s="145">
        <v>4643</v>
      </c>
      <c r="D15" s="141">
        <f>B15/C15*100</f>
        <v>118.46</v>
      </c>
    </row>
    <row r="16" spans="1:4">
      <c r="A16" s="285" t="s">
        <v>71</v>
      </c>
      <c r="B16" s="286">
        <v>36190</v>
      </c>
      <c r="C16" s="145">
        <v>64562</v>
      </c>
      <c r="D16" s="141">
        <f>B16/C16*100</f>
        <v>56.05</v>
      </c>
    </row>
    <row r="17" spans="1:4">
      <c r="A17" s="285" t="s">
        <v>72</v>
      </c>
      <c r="B17" s="284">
        <v>8200</v>
      </c>
      <c r="C17" s="145">
        <v>8100</v>
      </c>
      <c r="D17" s="141">
        <f>B17/C17*100</f>
        <v>101.23</v>
      </c>
    </row>
    <row r="18" spans="1:4">
      <c r="A18" s="285" t="s">
        <v>73</v>
      </c>
      <c r="B18" s="284">
        <v>1900</v>
      </c>
      <c r="C18" s="145">
        <v>2000</v>
      </c>
      <c r="D18" s="141">
        <f>B18/C18*100</f>
        <v>95</v>
      </c>
    </row>
    <row r="19" spans="1:4">
      <c r="A19" s="285" t="s">
        <v>74</v>
      </c>
      <c r="B19" s="284">
        <v>43900</v>
      </c>
      <c r="C19" s="145">
        <v>27000</v>
      </c>
      <c r="D19" s="141">
        <f>B19/C19*100</f>
        <v>162.59</v>
      </c>
    </row>
    <row r="20" spans="1:4">
      <c r="A20" s="285" t="s">
        <v>75</v>
      </c>
      <c r="B20" s="284"/>
      <c r="C20" s="291"/>
      <c r="D20" s="141"/>
    </row>
    <row r="21" spans="1:4">
      <c r="A21" s="285" t="s">
        <v>76</v>
      </c>
      <c r="B21" s="284">
        <v>350</v>
      </c>
      <c r="C21" s="291">
        <v>260</v>
      </c>
      <c r="D21" s="141">
        <f>B21/C21*100</f>
        <v>134.62</v>
      </c>
    </row>
    <row r="22" spans="1:4">
      <c r="A22" s="283" t="s">
        <v>77</v>
      </c>
      <c r="B22" s="284">
        <f>SUM(B23:B30)</f>
        <v>50000</v>
      </c>
      <c r="C22" s="284">
        <f>SUM(C23:C30)</f>
        <v>22500</v>
      </c>
      <c r="D22" s="141">
        <f>B22/C22*100</f>
        <v>222.22</v>
      </c>
    </row>
    <row r="23" spans="1:4">
      <c r="A23" s="285" t="s">
        <v>78</v>
      </c>
      <c r="B23" s="286">
        <v>4200</v>
      </c>
      <c r="C23" s="144">
        <v>4100</v>
      </c>
      <c r="D23" s="141">
        <f>B23/C23*100</f>
        <v>102.44</v>
      </c>
    </row>
    <row r="24" spans="1:4">
      <c r="A24" s="285" t="s">
        <v>79</v>
      </c>
      <c r="B24" s="286">
        <v>4700</v>
      </c>
      <c r="C24" s="144">
        <v>150</v>
      </c>
      <c r="D24" s="141">
        <f>B24/C24*100</f>
        <v>3133.33</v>
      </c>
    </row>
    <row r="25" spans="1:4">
      <c r="A25" s="285" t="s">
        <v>80</v>
      </c>
      <c r="B25" s="286">
        <v>800</v>
      </c>
      <c r="C25" s="144">
        <v>1000</v>
      </c>
      <c r="D25" s="141">
        <f>B25/C25*100</f>
        <v>80</v>
      </c>
    </row>
    <row r="26" spans="1:4">
      <c r="A26" s="285" t="s">
        <v>81</v>
      </c>
      <c r="B26" s="286">
        <v>39940</v>
      </c>
      <c r="C26" s="144"/>
      <c r="D26" s="141"/>
    </row>
    <row r="27" spans="1:4">
      <c r="A27" s="285" t="s">
        <v>82</v>
      </c>
      <c r="B27" s="284"/>
      <c r="C27" s="144">
        <v>16880</v>
      </c>
      <c r="D27" s="141">
        <f>B27/C27*100</f>
        <v>0</v>
      </c>
    </row>
    <row r="28" spans="1:4">
      <c r="A28" s="285" t="s">
        <v>83</v>
      </c>
      <c r="B28" s="286">
        <v>10</v>
      </c>
      <c r="C28" s="144">
        <v>50</v>
      </c>
      <c r="D28" s="141">
        <f>B28/C28*100</f>
        <v>20</v>
      </c>
    </row>
    <row r="29" spans="1:4">
      <c r="A29" s="285" t="s">
        <v>84</v>
      </c>
      <c r="B29" s="286">
        <v>220</v>
      </c>
      <c r="C29" s="144">
        <v>220</v>
      </c>
      <c r="D29" s="141">
        <f>B29/C29*100</f>
        <v>100</v>
      </c>
    </row>
    <row r="30" spans="1:4">
      <c r="A30" s="285" t="s">
        <v>85</v>
      </c>
      <c r="B30" s="286">
        <v>130</v>
      </c>
      <c r="C30" s="144">
        <v>100</v>
      </c>
      <c r="D30" s="141">
        <f>B30/C30*100</f>
        <v>130</v>
      </c>
    </row>
    <row r="31" spans="1:4">
      <c r="A31" s="289" t="s">
        <v>86</v>
      </c>
      <c r="B31" s="284">
        <f>B5+B22</f>
        <v>252500</v>
      </c>
      <c r="C31" s="284">
        <f>C5+C22</f>
        <v>243000</v>
      </c>
      <c r="D31" s="141">
        <f>B31/C31*100</f>
        <v>103.91</v>
      </c>
    </row>
    <row r="32" spans="1:4">
      <c r="A32" s="290" t="s">
        <v>87</v>
      </c>
      <c r="B32" s="284"/>
      <c r="C32" s="291"/>
      <c r="D32" s="141"/>
    </row>
    <row r="33" spans="1:4">
      <c r="A33" s="290" t="s">
        <v>88</v>
      </c>
      <c r="B33" s="284">
        <f>B34+B39+B40+B41+B42</f>
        <v>102508</v>
      </c>
      <c r="C33" s="284">
        <f>C34+C39+C40+C41+C42</f>
        <v>84049</v>
      </c>
      <c r="D33" s="141">
        <f>B33/C33*100</f>
        <v>121.96</v>
      </c>
    </row>
    <row r="34" spans="1:4">
      <c r="A34" s="292" t="s">
        <v>89</v>
      </c>
      <c r="B34" s="284">
        <f>SUM(B35:B37)</f>
        <v>61905</v>
      </c>
      <c r="C34" s="284">
        <f>SUM(C35:C37)</f>
        <v>67392</v>
      </c>
      <c r="D34" s="141">
        <f>B34/C34*100</f>
        <v>91.86</v>
      </c>
    </row>
    <row r="35" spans="1:4">
      <c r="A35" s="293" t="s">
        <v>90</v>
      </c>
      <c r="B35" s="284">
        <v>20405</v>
      </c>
      <c r="C35" s="145">
        <v>21114</v>
      </c>
      <c r="D35" s="141">
        <f>B35/C35*100</f>
        <v>96.64</v>
      </c>
    </row>
    <row r="36" spans="1:4">
      <c r="A36" s="293" t="s">
        <v>91</v>
      </c>
      <c r="B36" s="284">
        <v>40167</v>
      </c>
      <c r="C36" s="145">
        <v>41753</v>
      </c>
      <c r="D36" s="141">
        <f>B36/C36*100</f>
        <v>96.2</v>
      </c>
    </row>
    <row r="37" spans="1:4">
      <c r="A37" s="293" t="s">
        <v>92</v>
      </c>
      <c r="B37" s="284">
        <v>1333</v>
      </c>
      <c r="C37" s="145">
        <v>4525</v>
      </c>
      <c r="D37" s="141">
        <f>B37/C37*100</f>
        <v>29.46</v>
      </c>
    </row>
    <row r="38" spans="1:4">
      <c r="A38" s="294" t="s">
        <v>93</v>
      </c>
      <c r="B38" s="284"/>
      <c r="C38" s="291"/>
      <c r="D38" s="141"/>
    </row>
    <row r="39" spans="1:4">
      <c r="A39" s="295" t="s">
        <v>94</v>
      </c>
      <c r="B39" s="284">
        <v>2000</v>
      </c>
      <c r="C39" s="145">
        <v>3000</v>
      </c>
      <c r="D39" s="141">
        <f>B39/C39*100</f>
        <v>66.67</v>
      </c>
    </row>
    <row r="40" spans="1:4">
      <c r="A40" s="295" t="s">
        <v>95</v>
      </c>
      <c r="B40" s="284">
        <v>18501</v>
      </c>
      <c r="C40" s="145">
        <v>4731</v>
      </c>
      <c r="D40" s="141">
        <f>B40/C40*100</f>
        <v>391.06</v>
      </c>
    </row>
    <row r="41" spans="1:4">
      <c r="A41" s="292" t="s">
        <v>96</v>
      </c>
      <c r="B41" s="284">
        <v>12800</v>
      </c>
      <c r="C41" s="145">
        <v>926</v>
      </c>
      <c r="D41" s="141">
        <f>B41/C41*100</f>
        <v>1382.29</v>
      </c>
    </row>
    <row r="42" spans="1:4">
      <c r="A42" s="296" t="s">
        <v>97</v>
      </c>
      <c r="B42" s="284">
        <v>7302</v>
      </c>
      <c r="C42" s="145">
        <v>8000</v>
      </c>
      <c r="D42" s="141">
        <f>B42/C42*100</f>
        <v>91.28</v>
      </c>
    </row>
    <row r="43" spans="1:4">
      <c r="A43" s="295" t="s">
        <v>98</v>
      </c>
      <c r="B43" s="284"/>
      <c r="C43" s="291"/>
      <c r="D43" s="141"/>
    </row>
    <row r="44" spans="1:4">
      <c r="A44" s="289" t="s">
        <v>99</v>
      </c>
      <c r="B44" s="284">
        <f>B5+B22+B33</f>
        <v>355008</v>
      </c>
      <c r="C44" s="284">
        <f>C5+C22+C33</f>
        <v>327049</v>
      </c>
      <c r="D44" s="141">
        <f>B44/C44*100</f>
        <v>108.55</v>
      </c>
    </row>
    <row r="45" spans="1:2">
      <c r="A45" s="297"/>
      <c r="B45" s="279"/>
    </row>
    <row r="46" spans="1:2">
      <c r="A46" s="297"/>
      <c r="B46" s="279"/>
    </row>
    <row r="47" spans="1:2">
      <c r="A47" s="297"/>
      <c r="B47" s="279"/>
    </row>
    <row r="48" spans="1:2">
      <c r="A48" s="279"/>
      <c r="B48" s="279"/>
    </row>
    <row r="49" spans="1:2">
      <c r="A49" s="279"/>
      <c r="B49" s="279"/>
    </row>
    <row r="50" spans="1:2">
      <c r="A50" s="279"/>
      <c r="B50" s="279"/>
    </row>
  </sheetData>
  <mergeCells count="1">
    <mergeCell ref="A2:D2"/>
  </mergeCells>
  <pageMargins left="0.708333333333333" right="0.708333333333333" top="0.747916666666667" bottom="0.747916666666667" header="0.314583333333333" footer="0.314583333333333"/>
  <pageSetup paperSize="9" scale="95" fitToHeight="0" orientation="portrait"/>
  <headerFooter alignWithMargins="0"/>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F17"/>
  <sheetViews>
    <sheetView workbookViewId="0">
      <selection activeCell="D14" sqref="D14"/>
    </sheetView>
  </sheetViews>
  <sheetFormatPr defaultColWidth="8.1" defaultRowHeight="14.25" outlineLevelCol="5"/>
  <cols>
    <col min="1" max="1" width="35.1" style="14" customWidth="1"/>
    <col min="2" max="2" width="16.5" style="14" customWidth="1"/>
    <col min="3" max="3" width="16.4" style="14" customWidth="1"/>
    <col min="4" max="4" width="16.3" style="48" customWidth="1"/>
    <col min="5" max="5" width="10.5" style="14" customWidth="1"/>
    <col min="6" max="6" width="9.1" style="14" customWidth="1"/>
    <col min="7" max="13" width="8.1" style="14"/>
    <col min="14" max="14" width="11.5" style="14" customWidth="1"/>
    <col min="15" max="16384" width="8.1" style="14"/>
  </cols>
  <sheetData>
    <row r="1" spans="1:1">
      <c r="A1" s="14" t="s">
        <v>1601</v>
      </c>
    </row>
    <row r="2" ht="20.25" spans="1:4">
      <c r="A2" s="49" t="s">
        <v>39</v>
      </c>
      <c r="B2" s="49"/>
      <c r="C2" s="49"/>
      <c r="D2" s="49"/>
    </row>
    <row r="3" spans="1:4">
      <c r="A3" s="50"/>
      <c r="B3" s="13"/>
      <c r="D3" s="15" t="s">
        <v>1406</v>
      </c>
    </row>
    <row r="4" s="45" customFormat="1" ht="44.25" customHeight="1" spans="1:4">
      <c r="A4" s="65" t="s">
        <v>148</v>
      </c>
      <c r="B4" s="17" t="s">
        <v>57</v>
      </c>
      <c r="C4" s="18" t="s">
        <v>58</v>
      </c>
      <c r="D4" s="18" t="s">
        <v>59</v>
      </c>
    </row>
    <row r="5" ht="21" customHeight="1" spans="1:4">
      <c r="A5" s="31" t="s">
        <v>1602</v>
      </c>
      <c r="B5" s="66"/>
      <c r="C5" s="66"/>
      <c r="D5" s="67"/>
    </row>
    <row r="6" ht="21" customHeight="1" spans="1:4">
      <c r="A6" s="31" t="s">
        <v>1603</v>
      </c>
      <c r="B6" s="40">
        <v>15653.01</v>
      </c>
      <c r="C6" s="40">
        <v>15194</v>
      </c>
      <c r="D6" s="68">
        <f>B6/C6*100</f>
        <v>103</v>
      </c>
    </row>
    <row r="7" ht="21" customHeight="1" spans="1:4">
      <c r="A7" s="31" t="s">
        <v>1604</v>
      </c>
      <c r="B7" s="40">
        <v>14545.82</v>
      </c>
      <c r="C7" s="40">
        <v>12957</v>
      </c>
      <c r="D7" s="68">
        <f>B7/C7*100</f>
        <v>112.3</v>
      </c>
    </row>
    <row r="8" ht="21" customHeight="1" spans="1:4">
      <c r="A8" s="31" t="s">
        <v>1605</v>
      </c>
      <c r="B8" s="69"/>
      <c r="C8" s="69"/>
      <c r="D8" s="70"/>
    </row>
    <row r="9" ht="21" customHeight="1" spans="1:6">
      <c r="A9" s="31" t="s">
        <v>1606</v>
      </c>
      <c r="B9" s="69"/>
      <c r="C9" s="69"/>
      <c r="D9" s="70"/>
      <c r="F9" s="71"/>
    </row>
    <row r="10" ht="21" customHeight="1" spans="1:4">
      <c r="A10" s="55" t="s">
        <v>1607</v>
      </c>
      <c r="B10" s="69"/>
      <c r="C10" s="69"/>
      <c r="D10" s="70"/>
    </row>
    <row r="11" ht="21" customHeight="1" spans="1:4">
      <c r="A11" s="56" t="s">
        <v>1608</v>
      </c>
      <c r="B11" s="69"/>
      <c r="C11" s="69"/>
      <c r="D11" s="70"/>
    </row>
    <row r="12" ht="21" customHeight="1" spans="1:4">
      <c r="A12" s="55" t="s">
        <v>1609</v>
      </c>
      <c r="B12" s="69"/>
      <c r="C12" s="69"/>
      <c r="D12" s="70"/>
    </row>
    <row r="13" ht="21" customHeight="1" spans="1:4">
      <c r="A13" s="31" t="s">
        <v>1610</v>
      </c>
      <c r="B13" s="69"/>
      <c r="C13" s="69"/>
      <c r="D13" s="70"/>
    </row>
    <row r="14" ht="21" customHeight="1" spans="1:4">
      <c r="A14" s="31" t="s">
        <v>1611</v>
      </c>
      <c r="B14" s="69"/>
      <c r="C14" s="69"/>
      <c r="D14" s="70"/>
    </row>
    <row r="15" ht="21" customHeight="1" spans="1:4">
      <c r="A15" s="31" t="s">
        <v>1612</v>
      </c>
      <c r="B15" s="69"/>
      <c r="C15" s="69"/>
      <c r="D15" s="70"/>
    </row>
    <row r="16" ht="21" customHeight="1" spans="1:4">
      <c r="A16" s="72" t="s">
        <v>1613</v>
      </c>
      <c r="B16" s="69">
        <f>B6+B7</f>
        <v>30198.83</v>
      </c>
      <c r="C16" s="69">
        <f>C6+C7</f>
        <v>28151</v>
      </c>
      <c r="D16" s="68">
        <f>B16/C16*100</f>
        <v>107.3</v>
      </c>
    </row>
    <row r="17" ht="45.6" customHeight="1" spans="1:4">
      <c r="A17" s="73" t="s">
        <v>1614</v>
      </c>
      <c r="B17" s="73"/>
      <c r="C17" s="73"/>
      <c r="D17" s="73"/>
    </row>
  </sheetData>
  <mergeCells count="2">
    <mergeCell ref="A2:D2"/>
    <mergeCell ref="A17:D17"/>
  </mergeCells>
  <conditionalFormatting sqref="A5:A6">
    <cfRule type="expression" dxfId="0" priority="1" stopIfTrue="1">
      <formula>"len($A:$A)=3"</formula>
    </cfRule>
  </conditionalFormatting>
  <conditionalFormatting sqref="D5:D6">
    <cfRule type="cellIs" dxfId="1" priority="2" stopIfTrue="1" operator="lessThan">
      <formula>0</formula>
    </cfRule>
  </conditionalFormatting>
  <conditionalFormatting sqref="D7">
    <cfRule type="cellIs" dxfId="2" priority="3" stopIfTrue="1" operator="lessThan">
      <formula>0</formula>
    </cfRule>
  </conditionalFormatting>
  <conditionalFormatting sqref="D16">
    <cfRule type="cellIs" dxfId="3" priority="4" stopIfTrue="1" operator="lessThan">
      <formula>0</formula>
    </cfRule>
  </conditionalFormatting>
  <pageMargins left="0.708333333333333" right="0.708333333333333" top="0.747916666666667" bottom="0.747916666666667" header="0.314583333333333" footer="0.314583333333333"/>
  <pageSetup paperSize="9" scale="93" fitToHeight="0" orientation="portrait"/>
  <headerFooter alignWithMargins="0"/>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17"/>
  <sheetViews>
    <sheetView workbookViewId="0">
      <selection activeCell="A17" sqref="A17:D17"/>
    </sheetView>
  </sheetViews>
  <sheetFormatPr defaultColWidth="8.1" defaultRowHeight="14.25" outlineLevelCol="3"/>
  <cols>
    <col min="1" max="1" width="37.1" style="14" customWidth="1"/>
    <col min="2" max="3" width="14.6" style="14" customWidth="1"/>
    <col min="4" max="4" width="15.4" style="48" customWidth="1"/>
    <col min="5" max="5" width="10.5" style="14" customWidth="1"/>
    <col min="6" max="6" width="9.1" style="14" customWidth="1"/>
    <col min="7" max="13" width="8.1" style="14"/>
    <col min="14" max="14" width="11.5" style="14" customWidth="1"/>
    <col min="15" max="16384" width="8.1" style="14"/>
  </cols>
  <sheetData>
    <row r="1" ht="19.95" customHeight="1" spans="1:1">
      <c r="A1" s="14" t="s">
        <v>1615</v>
      </c>
    </row>
    <row r="2" ht="20.25" spans="1:4">
      <c r="A2" s="49" t="s">
        <v>41</v>
      </c>
      <c r="B2" s="49"/>
      <c r="C2" s="49"/>
      <c r="D2" s="49"/>
    </row>
    <row r="3" spans="1:4">
      <c r="A3" s="50"/>
      <c r="B3" s="13"/>
      <c r="D3" s="15" t="s">
        <v>1406</v>
      </c>
    </row>
    <row r="4" s="45" customFormat="1" ht="45.75" customHeight="1" spans="1:4">
      <c r="A4" s="51" t="s">
        <v>148</v>
      </c>
      <c r="B4" s="17" t="s">
        <v>57</v>
      </c>
      <c r="C4" s="18" t="s">
        <v>1616</v>
      </c>
      <c r="D4" s="18" t="s">
        <v>59</v>
      </c>
    </row>
    <row r="5" s="46" customFormat="1" ht="22.95" customHeight="1" spans="1:4">
      <c r="A5" s="31" t="s">
        <v>1617</v>
      </c>
      <c r="B5" s="52"/>
      <c r="C5" s="53"/>
      <c r="D5" s="54"/>
    </row>
    <row r="6" s="46" customFormat="1" ht="22.95" customHeight="1" spans="1:4">
      <c r="A6" s="31" t="s">
        <v>1618</v>
      </c>
      <c r="B6" s="52">
        <v>11537.56</v>
      </c>
      <c r="C6" s="53">
        <v>10889</v>
      </c>
      <c r="D6" s="54">
        <f>B6/C6*100</f>
        <v>105.96</v>
      </c>
    </row>
    <row r="7" s="46" customFormat="1" ht="22.95" customHeight="1" spans="1:4">
      <c r="A7" s="31" t="s">
        <v>1619</v>
      </c>
      <c r="B7" s="53">
        <v>20083.91</v>
      </c>
      <c r="C7" s="53">
        <v>17227</v>
      </c>
      <c r="D7" s="54">
        <f>B7/C7*100</f>
        <v>116.58</v>
      </c>
    </row>
    <row r="8" s="46" customFormat="1" ht="22.95" customHeight="1" spans="1:4">
      <c r="A8" s="31" t="s">
        <v>1620</v>
      </c>
      <c r="B8" s="52"/>
      <c r="C8" s="53"/>
      <c r="D8" s="54"/>
    </row>
    <row r="9" s="46" customFormat="1" ht="22.95" customHeight="1" spans="1:4">
      <c r="A9" s="31" t="s">
        <v>1621</v>
      </c>
      <c r="B9" s="52"/>
      <c r="C9" s="53"/>
      <c r="D9" s="54"/>
    </row>
    <row r="10" s="46" customFormat="1" ht="22.95" customHeight="1" spans="1:4">
      <c r="A10" s="55" t="s">
        <v>1622</v>
      </c>
      <c r="B10" s="52"/>
      <c r="C10" s="53"/>
      <c r="D10" s="54"/>
    </row>
    <row r="11" s="46" customFormat="1" ht="22.95" customHeight="1" spans="1:4">
      <c r="A11" s="56" t="s">
        <v>1623</v>
      </c>
      <c r="B11" s="52"/>
      <c r="C11" s="53"/>
      <c r="D11" s="54"/>
    </row>
    <row r="12" s="46" customFormat="1" ht="22.95" customHeight="1" spans="1:4">
      <c r="A12" s="55" t="s">
        <v>1624</v>
      </c>
      <c r="B12" s="53"/>
      <c r="C12" s="57"/>
      <c r="D12" s="54"/>
    </row>
    <row r="13" s="47" customFormat="1" ht="22.95" customHeight="1" spans="1:4">
      <c r="A13" s="31" t="s">
        <v>1625</v>
      </c>
      <c r="B13" s="58"/>
      <c r="C13" s="59"/>
      <c r="D13" s="60"/>
    </row>
    <row r="14" s="46" customFormat="1" ht="22.95" customHeight="1" spans="1:4">
      <c r="A14" s="31" t="s">
        <v>1626</v>
      </c>
      <c r="B14" s="61"/>
      <c r="C14" s="61"/>
      <c r="D14" s="61"/>
    </row>
    <row r="15" s="46" customFormat="1" ht="22.95" customHeight="1" spans="1:4">
      <c r="A15" s="31" t="s">
        <v>1627</v>
      </c>
      <c r="B15" s="62"/>
      <c r="C15" s="63"/>
      <c r="D15" s="54"/>
    </row>
    <row r="16" s="47" customFormat="1" ht="22.95" customHeight="1" spans="1:4">
      <c r="A16" s="64" t="s">
        <v>1332</v>
      </c>
      <c r="B16" s="61">
        <f>B6+B7</f>
        <v>31621.47</v>
      </c>
      <c r="C16" s="61">
        <f>C6+C7</f>
        <v>28116</v>
      </c>
      <c r="D16" s="54">
        <f>B16/C16*100</f>
        <v>112.47</v>
      </c>
    </row>
    <row r="17" ht="49.2" customHeight="1" spans="1:4">
      <c r="A17" s="44" t="s">
        <v>1628</v>
      </c>
      <c r="B17" s="44"/>
      <c r="C17" s="44"/>
      <c r="D17" s="44"/>
    </row>
  </sheetData>
  <mergeCells count="2">
    <mergeCell ref="A2:D2"/>
    <mergeCell ref="A17:D17"/>
  </mergeCells>
  <conditionalFormatting sqref="A5:A6">
    <cfRule type="expression" dxfId="4" priority="1" stopIfTrue="1">
      <formula>"len($A:$A)=3"</formula>
    </cfRule>
  </conditionalFormatting>
  <conditionalFormatting sqref="D5:D13 D15:D16">
    <cfRule type="cellIs" dxfId="5" priority="2" stopIfTrue="1" operator="lessThan">
      <formula>0</formula>
    </cfRule>
  </conditionalFormatting>
  <pageMargins left="0.708333333333333" right="0.708333333333333" top="0.747916666666667" bottom="0.747916666666667" header="0.314583333333333" footer="0.314583333333333"/>
  <pageSetup paperSize="9" scale="97" fitToHeight="0" orientation="portrait"/>
  <headerFooter alignWithMargins="0"/>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66"/>
  <sheetViews>
    <sheetView workbookViewId="0">
      <selection activeCell="A66" sqref="A66:D66"/>
    </sheetView>
  </sheetViews>
  <sheetFormatPr defaultColWidth="9" defaultRowHeight="14.25" outlineLevelCol="3"/>
  <cols>
    <col min="1" max="1" width="37.4" style="9" customWidth="1"/>
    <col min="2" max="2" width="14.1" style="10" customWidth="1"/>
    <col min="3" max="3" width="14.1" style="9" customWidth="1"/>
    <col min="4" max="4" width="18.3" style="9" customWidth="1"/>
    <col min="5" max="16384" width="9" style="9"/>
  </cols>
  <sheetData>
    <row r="1" ht="19.35" customHeight="1" spans="1:1">
      <c r="A1" s="9" t="s">
        <v>1629</v>
      </c>
    </row>
    <row r="2" ht="24.75" customHeight="1" spans="1:4">
      <c r="A2" s="11" t="s">
        <v>43</v>
      </c>
      <c r="B2" s="11"/>
      <c r="C2" s="11"/>
      <c r="D2" s="11"/>
    </row>
    <row r="3" ht="17.4" customHeight="1" spans="1:4">
      <c r="A3" s="12"/>
      <c r="B3" s="13"/>
      <c r="C3" s="14"/>
      <c r="D3" s="15" t="s">
        <v>1406</v>
      </c>
    </row>
    <row r="4" ht="36.75" customHeight="1" spans="1:4">
      <c r="A4" s="16" t="s">
        <v>1630</v>
      </c>
      <c r="B4" s="17" t="s">
        <v>57</v>
      </c>
      <c r="C4" s="18" t="s">
        <v>58</v>
      </c>
      <c r="D4" s="18" t="s">
        <v>59</v>
      </c>
    </row>
    <row r="5" ht="20.4" customHeight="1" spans="1:4">
      <c r="A5" s="19" t="s">
        <v>1602</v>
      </c>
      <c r="B5" s="20"/>
      <c r="C5" s="20"/>
      <c r="D5" s="21"/>
    </row>
    <row r="6" ht="20.4" customHeight="1" spans="1:4">
      <c r="A6" s="22" t="s">
        <v>1631</v>
      </c>
      <c r="B6" s="20"/>
      <c r="C6" s="20"/>
      <c r="D6" s="21"/>
    </row>
    <row r="7" ht="20.4" customHeight="1" spans="1:4">
      <c r="A7" s="22" t="s">
        <v>1632</v>
      </c>
      <c r="B7" s="20"/>
      <c r="C7" s="20"/>
      <c r="D7" s="21"/>
    </row>
    <row r="8" ht="20.4" customHeight="1" spans="1:4">
      <c r="A8" s="22" t="s">
        <v>1633</v>
      </c>
      <c r="B8" s="20"/>
      <c r="C8" s="20"/>
      <c r="D8" s="21"/>
    </row>
    <row r="9" ht="20.4" customHeight="1" spans="1:4">
      <c r="A9" s="22" t="s">
        <v>1634</v>
      </c>
      <c r="B9" s="20"/>
      <c r="C9" s="20"/>
      <c r="D9" s="21"/>
    </row>
    <row r="10" ht="20.4" customHeight="1" spans="1:4">
      <c r="A10" s="39" t="s">
        <v>1635</v>
      </c>
      <c r="B10" s="20"/>
      <c r="C10" s="20"/>
      <c r="D10" s="21"/>
    </row>
    <row r="11" ht="20.4" customHeight="1" spans="1:4">
      <c r="A11" s="19" t="s">
        <v>1603</v>
      </c>
      <c r="B11" s="40">
        <f>SUM(B12:B16)</f>
        <v>15653.01</v>
      </c>
      <c r="C11" s="40">
        <v>15194</v>
      </c>
      <c r="D11" s="25">
        <f>B11/C11*100</f>
        <v>103.02</v>
      </c>
    </row>
    <row r="12" ht="20.4" customHeight="1" spans="1:4">
      <c r="A12" s="22" t="s">
        <v>1631</v>
      </c>
      <c r="B12" s="40">
        <v>3212.58</v>
      </c>
      <c r="C12" s="40">
        <v>3802</v>
      </c>
      <c r="D12" s="25">
        <f t="shared" ref="D12:D15" si="0">B12/C12*100</f>
        <v>84.5</v>
      </c>
    </row>
    <row r="13" ht="20.4" customHeight="1" spans="1:4">
      <c r="A13" s="22" t="s">
        <v>1632</v>
      </c>
      <c r="B13" s="40">
        <v>12165.25</v>
      </c>
      <c r="C13" s="40">
        <v>11137</v>
      </c>
      <c r="D13" s="25">
        <f>B13/C13*100</f>
        <v>109.23</v>
      </c>
    </row>
    <row r="14" ht="20.4" customHeight="1" spans="1:4">
      <c r="A14" s="22" t="s">
        <v>1633</v>
      </c>
      <c r="B14" s="40">
        <v>30</v>
      </c>
      <c r="C14" s="40">
        <v>60</v>
      </c>
      <c r="D14" s="25">
        <f>B14/C14*100</f>
        <v>50</v>
      </c>
    </row>
    <row r="15" ht="20.4" customHeight="1" spans="1:4">
      <c r="A15" s="22" t="s">
        <v>1634</v>
      </c>
      <c r="B15" s="40">
        <v>245.18</v>
      </c>
      <c r="C15" s="40">
        <v>195</v>
      </c>
      <c r="D15" s="25">
        <f>B15/C15*100</f>
        <v>125.73</v>
      </c>
    </row>
    <row r="16" ht="20.4" customHeight="1" spans="1:4">
      <c r="A16" s="39" t="s">
        <v>1635</v>
      </c>
      <c r="B16" s="40"/>
      <c r="C16" s="40"/>
      <c r="D16" s="24"/>
    </row>
    <row r="17" ht="20.4" customHeight="1" spans="1:4">
      <c r="A17" s="19" t="s">
        <v>1604</v>
      </c>
      <c r="B17" s="40">
        <f>SUM(B18:B22)</f>
        <v>14545.82</v>
      </c>
      <c r="C17" s="40">
        <v>12957</v>
      </c>
      <c r="D17" s="25">
        <f t="shared" ref="D17:D21" si="1">B17/C17*100</f>
        <v>112.26</v>
      </c>
    </row>
    <row r="18" ht="20.4" customHeight="1" spans="1:4">
      <c r="A18" s="31" t="s">
        <v>1631</v>
      </c>
      <c r="B18" s="40">
        <v>14345.82</v>
      </c>
      <c r="C18" s="40">
        <v>12557</v>
      </c>
      <c r="D18" s="25">
        <f>B18/C18*100</f>
        <v>114.25</v>
      </c>
    </row>
    <row r="19" ht="20.4" customHeight="1" spans="1:4">
      <c r="A19" s="31" t="s">
        <v>1632</v>
      </c>
      <c r="B19" s="40"/>
      <c r="C19" s="40">
        <v>300</v>
      </c>
      <c r="D19" s="25"/>
    </row>
    <row r="20" ht="20.4" customHeight="1" spans="1:4">
      <c r="A20" s="31" t="s">
        <v>1633</v>
      </c>
      <c r="B20" s="40">
        <v>35</v>
      </c>
      <c r="C20" s="40"/>
      <c r="D20" s="24"/>
    </row>
    <row r="21" ht="20.4" customHeight="1" spans="1:4">
      <c r="A21" s="31" t="s">
        <v>1634</v>
      </c>
      <c r="B21" s="40">
        <v>165</v>
      </c>
      <c r="C21" s="40">
        <v>100</v>
      </c>
      <c r="D21" s="25">
        <f>B21/C21*100</f>
        <v>165</v>
      </c>
    </row>
    <row r="22" ht="20.4" customHeight="1" spans="1:4">
      <c r="A22" s="41" t="s">
        <v>1635</v>
      </c>
      <c r="B22" s="23"/>
      <c r="C22" s="24"/>
      <c r="D22" s="24"/>
    </row>
    <row r="23" ht="20.4" customHeight="1" spans="1:4">
      <c r="A23" s="19" t="s">
        <v>1605</v>
      </c>
      <c r="B23" s="23"/>
      <c r="C23" s="24"/>
      <c r="D23" s="24"/>
    </row>
    <row r="24" ht="20.4" customHeight="1" spans="1:4">
      <c r="A24" s="31" t="s">
        <v>1631</v>
      </c>
      <c r="B24" s="23"/>
      <c r="C24" s="24"/>
      <c r="D24" s="24"/>
    </row>
    <row r="25" ht="20.4" customHeight="1" spans="1:4">
      <c r="A25" s="31" t="s">
        <v>1632</v>
      </c>
      <c r="B25" s="23"/>
      <c r="C25" s="24"/>
      <c r="D25" s="24"/>
    </row>
    <row r="26" ht="20.4" customHeight="1" spans="1:4">
      <c r="A26" s="31" t="s">
        <v>1633</v>
      </c>
      <c r="B26" s="23"/>
      <c r="C26" s="24"/>
      <c r="D26" s="24"/>
    </row>
    <row r="27" ht="20.4" customHeight="1" spans="1:4">
      <c r="A27" s="31" t="s">
        <v>1634</v>
      </c>
      <c r="B27" s="23"/>
      <c r="C27" s="24"/>
      <c r="D27" s="24"/>
    </row>
    <row r="28" ht="20.4" customHeight="1" spans="1:4">
      <c r="A28" s="41" t="s">
        <v>1635</v>
      </c>
      <c r="B28" s="23"/>
      <c r="C28" s="24"/>
      <c r="D28" s="24"/>
    </row>
    <row r="29" ht="20.4" customHeight="1" spans="1:4">
      <c r="A29" s="19" t="s">
        <v>1606</v>
      </c>
      <c r="B29" s="23"/>
      <c r="C29" s="24"/>
      <c r="D29" s="24"/>
    </row>
    <row r="30" ht="20.4" customHeight="1" spans="1:4">
      <c r="A30" s="29" t="s">
        <v>1636</v>
      </c>
      <c r="B30" s="23"/>
      <c r="C30" s="24"/>
      <c r="D30" s="24"/>
    </row>
    <row r="31" ht="20.4" customHeight="1" spans="1:4">
      <c r="A31" s="22" t="s">
        <v>1631</v>
      </c>
      <c r="B31" s="23"/>
      <c r="C31" s="24"/>
      <c r="D31" s="24"/>
    </row>
    <row r="32" ht="20.4" customHeight="1" spans="1:4">
      <c r="A32" s="22" t="s">
        <v>1632</v>
      </c>
      <c r="B32" s="23"/>
      <c r="C32" s="24"/>
      <c r="D32" s="24"/>
    </row>
    <row r="33" ht="20.4" customHeight="1" spans="1:4">
      <c r="A33" s="22" t="s">
        <v>1633</v>
      </c>
      <c r="B33" s="23"/>
      <c r="C33" s="24"/>
      <c r="D33" s="24"/>
    </row>
    <row r="34" ht="20.4" customHeight="1" spans="1:4">
      <c r="A34" s="22" t="s">
        <v>1634</v>
      </c>
      <c r="B34" s="23"/>
      <c r="C34" s="24"/>
      <c r="D34" s="24"/>
    </row>
    <row r="35" ht="20.4" customHeight="1" spans="1:4">
      <c r="A35" s="39" t="s">
        <v>1635</v>
      </c>
      <c r="B35" s="23"/>
      <c r="C35" s="24"/>
      <c r="D35" s="24"/>
    </row>
    <row r="36" ht="20.4" customHeight="1" spans="1:4">
      <c r="A36" s="31" t="s">
        <v>1608</v>
      </c>
      <c r="B36" s="23"/>
      <c r="C36" s="24"/>
      <c r="D36" s="24"/>
    </row>
    <row r="37" ht="20.4" customHeight="1" spans="1:4">
      <c r="A37" s="22" t="s">
        <v>1631</v>
      </c>
      <c r="B37" s="23"/>
      <c r="C37" s="24"/>
      <c r="D37" s="24"/>
    </row>
    <row r="38" ht="20.4" customHeight="1" spans="1:4">
      <c r="A38" s="22" t="s">
        <v>1632</v>
      </c>
      <c r="B38" s="23"/>
      <c r="C38" s="24"/>
      <c r="D38" s="24"/>
    </row>
    <row r="39" ht="20.4" customHeight="1" spans="1:4">
      <c r="A39" s="22" t="s">
        <v>1633</v>
      </c>
      <c r="B39" s="23"/>
      <c r="C39" s="24"/>
      <c r="D39" s="24"/>
    </row>
    <row r="40" ht="20.4" customHeight="1" spans="1:4">
      <c r="A40" s="22" t="s">
        <v>1634</v>
      </c>
      <c r="B40" s="23"/>
      <c r="C40" s="24"/>
      <c r="D40" s="24"/>
    </row>
    <row r="41" ht="20.4" customHeight="1" spans="1:4">
      <c r="A41" s="22" t="s">
        <v>1635</v>
      </c>
      <c r="B41" s="23"/>
      <c r="C41" s="24"/>
      <c r="D41" s="24"/>
    </row>
    <row r="42" ht="20.4" customHeight="1" spans="1:4">
      <c r="A42" s="29" t="s">
        <v>1637</v>
      </c>
      <c r="B42" s="23"/>
      <c r="C42" s="24"/>
      <c r="D42" s="24"/>
    </row>
    <row r="43" ht="20.4" customHeight="1" spans="1:4">
      <c r="A43" s="29" t="s">
        <v>1638</v>
      </c>
      <c r="B43" s="23"/>
      <c r="C43" s="24"/>
      <c r="D43" s="24"/>
    </row>
    <row r="44" ht="20.4" customHeight="1" spans="1:4">
      <c r="A44" s="29" t="s">
        <v>1639</v>
      </c>
      <c r="B44" s="23"/>
      <c r="C44" s="24"/>
      <c r="D44" s="24"/>
    </row>
    <row r="45" ht="20.4" customHeight="1" spans="1:4">
      <c r="A45" s="29" t="s">
        <v>1640</v>
      </c>
      <c r="B45" s="23"/>
      <c r="C45" s="24"/>
      <c r="D45" s="24"/>
    </row>
    <row r="46" ht="20.4" customHeight="1" spans="1:4">
      <c r="A46" s="33" t="s">
        <v>1634</v>
      </c>
      <c r="B46" s="23"/>
      <c r="C46" s="24"/>
      <c r="D46" s="24"/>
    </row>
    <row r="47" ht="20.4" customHeight="1" spans="1:4">
      <c r="A47" s="33" t="s">
        <v>1635</v>
      </c>
      <c r="B47" s="23"/>
      <c r="C47" s="24"/>
      <c r="D47" s="24"/>
    </row>
    <row r="48" ht="20.4" customHeight="1" spans="1:4">
      <c r="A48" s="19" t="s">
        <v>1610</v>
      </c>
      <c r="B48" s="23"/>
      <c r="C48" s="24"/>
      <c r="D48" s="24"/>
    </row>
    <row r="49" ht="20.4" customHeight="1" spans="1:4">
      <c r="A49" s="22" t="s">
        <v>1631</v>
      </c>
      <c r="B49" s="23"/>
      <c r="C49" s="24"/>
      <c r="D49" s="24"/>
    </row>
    <row r="50" ht="20.4" customHeight="1" spans="1:4">
      <c r="A50" s="22" t="s">
        <v>1632</v>
      </c>
      <c r="B50" s="23"/>
      <c r="C50" s="24"/>
      <c r="D50" s="24"/>
    </row>
    <row r="51" ht="20.4" customHeight="1" spans="1:4">
      <c r="A51" s="22" t="s">
        <v>1633</v>
      </c>
      <c r="B51" s="23"/>
      <c r="C51" s="24"/>
      <c r="D51" s="24"/>
    </row>
    <row r="52" ht="20.4" customHeight="1" spans="1:4">
      <c r="A52" s="22" t="s">
        <v>1634</v>
      </c>
      <c r="B52" s="23"/>
      <c r="C52" s="24"/>
      <c r="D52" s="24"/>
    </row>
    <row r="53" ht="20.4" customHeight="1" spans="1:4">
      <c r="A53" s="22" t="s">
        <v>1635</v>
      </c>
      <c r="B53" s="23"/>
      <c r="C53" s="24"/>
      <c r="D53" s="24"/>
    </row>
    <row r="54" ht="20.4" customHeight="1" spans="1:4">
      <c r="A54" s="19" t="s">
        <v>1611</v>
      </c>
      <c r="B54" s="23"/>
      <c r="C54" s="24"/>
      <c r="D54" s="24"/>
    </row>
    <row r="55" ht="20.4" customHeight="1" spans="1:4">
      <c r="A55" s="22" t="s">
        <v>1631</v>
      </c>
      <c r="B55" s="23"/>
      <c r="C55" s="24"/>
      <c r="D55" s="24"/>
    </row>
    <row r="56" ht="20.4" customHeight="1" spans="1:4">
      <c r="A56" s="22" t="s">
        <v>1632</v>
      </c>
      <c r="B56" s="23"/>
      <c r="C56" s="24"/>
      <c r="D56" s="24"/>
    </row>
    <row r="57" ht="20.4" customHeight="1" spans="1:4">
      <c r="A57" s="22" t="s">
        <v>1633</v>
      </c>
      <c r="B57" s="23"/>
      <c r="C57" s="24"/>
      <c r="D57" s="24"/>
    </row>
    <row r="58" ht="20.4" customHeight="1" spans="1:4">
      <c r="A58" s="22" t="s">
        <v>1634</v>
      </c>
      <c r="B58" s="23"/>
      <c r="C58" s="24"/>
      <c r="D58" s="24"/>
    </row>
    <row r="59" ht="20.4" customHeight="1" spans="1:4">
      <c r="A59" s="22" t="s">
        <v>1635</v>
      </c>
      <c r="B59" s="23"/>
      <c r="C59" s="24"/>
      <c r="D59" s="24"/>
    </row>
    <row r="60" ht="20.4" customHeight="1" spans="1:4">
      <c r="A60" s="19" t="s">
        <v>1612</v>
      </c>
      <c r="B60" s="23"/>
      <c r="C60" s="24"/>
      <c r="D60" s="24"/>
    </row>
    <row r="61" ht="20.4" customHeight="1" spans="1:4">
      <c r="A61" s="22" t="s">
        <v>1631</v>
      </c>
      <c r="B61" s="23"/>
      <c r="C61" s="24"/>
      <c r="D61" s="24"/>
    </row>
    <row r="62" ht="20.4" customHeight="1" spans="1:4">
      <c r="A62" s="22" t="s">
        <v>1632</v>
      </c>
      <c r="B62" s="23"/>
      <c r="C62" s="24"/>
      <c r="D62" s="24"/>
    </row>
    <row r="63" ht="20.4" customHeight="1" spans="1:4">
      <c r="A63" s="22" t="s">
        <v>1633</v>
      </c>
      <c r="B63" s="23"/>
      <c r="C63" s="24"/>
      <c r="D63" s="24"/>
    </row>
    <row r="64" ht="20.4" customHeight="1" spans="1:4">
      <c r="A64" s="22" t="s">
        <v>1634</v>
      </c>
      <c r="B64" s="23"/>
      <c r="C64" s="24"/>
      <c r="D64" s="24"/>
    </row>
    <row r="65" ht="20.4" customHeight="1" spans="1:4">
      <c r="A65" s="22" t="s">
        <v>1635</v>
      </c>
      <c r="B65" s="42"/>
      <c r="C65" s="43"/>
      <c r="D65" s="43"/>
    </row>
    <row r="66" ht="46.2" customHeight="1" spans="1:4">
      <c r="A66" s="44" t="s">
        <v>1628</v>
      </c>
      <c r="B66" s="44"/>
      <c r="C66" s="44"/>
      <c r="D66" s="44"/>
    </row>
  </sheetData>
  <mergeCells count="2">
    <mergeCell ref="A2:D2"/>
    <mergeCell ref="A66:D66"/>
  </mergeCells>
  <conditionalFormatting sqref="A5:A16">
    <cfRule type="expression" dxfId="6" priority="1" stopIfTrue="1">
      <formula>"len($A:$A)=3"</formula>
    </cfRule>
  </conditionalFormatting>
  <conditionalFormatting sqref="A31:A35">
    <cfRule type="expression" dxfId="7" priority="2" stopIfTrue="1">
      <formula>"len($A:$A)=3"</formula>
    </cfRule>
  </conditionalFormatting>
  <conditionalFormatting sqref="A37:A41">
    <cfRule type="expression" dxfId="8" priority="3" stopIfTrue="1">
      <formula>"len($A:$A)=3"</formula>
    </cfRule>
  </conditionalFormatting>
  <conditionalFormatting sqref="A49:A53">
    <cfRule type="expression" dxfId="9" priority="4" stopIfTrue="1">
      <formula>"len($A:$A)=3"</formula>
    </cfRule>
  </conditionalFormatting>
  <conditionalFormatting sqref="A55:A59">
    <cfRule type="expression" dxfId="10" priority="5" stopIfTrue="1">
      <formula>"len($A:$A)=3"</formula>
    </cfRule>
  </conditionalFormatting>
  <conditionalFormatting sqref="A61:A65">
    <cfRule type="expression" dxfId="11" priority="6" stopIfTrue="1">
      <formula>"len($A:$A)=3"</formula>
    </cfRule>
  </conditionalFormatting>
  <pageMargins left="0.708333333333333" right="0.708333333333333" top="0.747916666666667" bottom="0.747916666666667" header="0.314583333333333" footer="0.314583333333333"/>
  <pageSetup paperSize="9" scale="93" fitToHeight="0" orientation="portrait"/>
  <headerFooter alignWithMargins="0"/>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50"/>
  <sheetViews>
    <sheetView workbookViewId="0">
      <selection activeCell="A50" sqref="A50:D50"/>
    </sheetView>
  </sheetViews>
  <sheetFormatPr defaultColWidth="9" defaultRowHeight="14.25" outlineLevelCol="3"/>
  <cols>
    <col min="1" max="1" width="46" style="9" customWidth="1"/>
    <col min="2" max="2" width="13" style="10" customWidth="1"/>
    <col min="3" max="3" width="13.4" style="9" customWidth="1"/>
    <col min="4" max="4" width="17.4" style="9" customWidth="1"/>
    <col min="5" max="16384" width="9" style="9"/>
  </cols>
  <sheetData>
    <row r="1" ht="19.35" customHeight="1" spans="1:1">
      <c r="A1" s="9" t="s">
        <v>1641</v>
      </c>
    </row>
    <row r="2" ht="26.4" customHeight="1" spans="1:4">
      <c r="A2" s="11" t="s">
        <v>45</v>
      </c>
      <c r="B2" s="11"/>
      <c r="C2" s="11"/>
      <c r="D2" s="11"/>
    </row>
    <row r="3" ht="17.4" customHeight="1" spans="1:4">
      <c r="A3" s="12"/>
      <c r="B3" s="13"/>
      <c r="C3" s="14"/>
      <c r="D3" s="15" t="s">
        <v>1406</v>
      </c>
    </row>
    <row r="4" ht="44.4" customHeight="1" spans="1:4">
      <c r="A4" s="16" t="s">
        <v>1630</v>
      </c>
      <c r="B4" s="17" t="s">
        <v>57</v>
      </c>
      <c r="C4" s="18" t="s">
        <v>58</v>
      </c>
      <c r="D4" s="18" t="s">
        <v>59</v>
      </c>
    </row>
    <row r="5" ht="22.95" customHeight="1" spans="1:4">
      <c r="A5" s="19" t="s">
        <v>1617</v>
      </c>
      <c r="B5" s="20"/>
      <c r="C5" s="20"/>
      <c r="D5" s="21"/>
    </row>
    <row r="6" ht="22.95" customHeight="1" spans="1:4">
      <c r="A6" s="22" t="s">
        <v>1642</v>
      </c>
      <c r="B6" s="20"/>
      <c r="C6" s="20"/>
      <c r="D6" s="21"/>
    </row>
    <row r="7" ht="22.95" customHeight="1" spans="1:4">
      <c r="A7" s="22" t="s">
        <v>1643</v>
      </c>
      <c r="B7" s="20"/>
      <c r="C7" s="20"/>
      <c r="D7" s="21"/>
    </row>
    <row r="8" ht="22.95" customHeight="1" spans="1:4">
      <c r="A8" s="22" t="s">
        <v>1644</v>
      </c>
      <c r="B8" s="20"/>
      <c r="C8" s="20"/>
      <c r="D8" s="21"/>
    </row>
    <row r="9" ht="22.95" customHeight="1" spans="1:4">
      <c r="A9" s="22" t="s">
        <v>1645</v>
      </c>
      <c r="B9" s="20"/>
      <c r="C9" s="20"/>
      <c r="D9" s="21"/>
    </row>
    <row r="10" ht="22.95" customHeight="1" spans="1:4">
      <c r="A10" s="19" t="s">
        <v>1618</v>
      </c>
      <c r="B10" s="23">
        <v>11537.56</v>
      </c>
      <c r="C10" s="24">
        <v>10889</v>
      </c>
      <c r="D10" s="25">
        <f>B10/C10*100</f>
        <v>105.96</v>
      </c>
    </row>
    <row r="11" ht="22.95" customHeight="1" spans="1:4">
      <c r="A11" s="26" t="s">
        <v>1646</v>
      </c>
      <c r="B11" s="23">
        <v>10631.16</v>
      </c>
      <c r="C11" s="24">
        <v>10067</v>
      </c>
      <c r="D11" s="25">
        <f t="shared" ref="D11:D17" si="0">B11/C11*100</f>
        <v>105.6</v>
      </c>
    </row>
    <row r="12" ht="22.95" customHeight="1" spans="1:4">
      <c r="A12" s="26" t="s">
        <v>1647</v>
      </c>
      <c r="B12" s="23">
        <v>463.2</v>
      </c>
      <c r="C12" s="24">
        <v>430</v>
      </c>
      <c r="D12" s="25">
        <f>B12/C12*100</f>
        <v>107.72</v>
      </c>
    </row>
    <row r="13" ht="22.95" customHeight="1" spans="1:4">
      <c r="A13" s="26" t="s">
        <v>1648</v>
      </c>
      <c r="B13" s="23">
        <v>435</v>
      </c>
      <c r="C13" s="24">
        <v>384</v>
      </c>
      <c r="D13" s="25">
        <f>B13/C13*100</f>
        <v>113.28</v>
      </c>
    </row>
    <row r="14" ht="22.95" customHeight="1" spans="1:4">
      <c r="A14" s="26" t="s">
        <v>1649</v>
      </c>
      <c r="B14" s="23">
        <v>8.2</v>
      </c>
      <c r="C14" s="24">
        <v>8</v>
      </c>
      <c r="D14" s="25">
        <f>B14/C14*100</f>
        <v>102.5</v>
      </c>
    </row>
    <row r="15" ht="22.95" customHeight="1" spans="1:4">
      <c r="A15" s="19" t="s">
        <v>1619</v>
      </c>
      <c r="B15" s="23">
        <v>20083.91</v>
      </c>
      <c r="C15" s="24">
        <v>17227</v>
      </c>
      <c r="D15" s="25">
        <f>B15/C15*100</f>
        <v>116.58</v>
      </c>
    </row>
    <row r="16" ht="22.95" customHeight="1" spans="1:4">
      <c r="A16" s="27" t="s">
        <v>1650</v>
      </c>
      <c r="B16" s="23">
        <v>17683.91</v>
      </c>
      <c r="C16" s="24">
        <v>16277</v>
      </c>
      <c r="D16" s="25">
        <f>B16/C16*100</f>
        <v>108.64</v>
      </c>
    </row>
    <row r="17" ht="22.95" customHeight="1" spans="1:4">
      <c r="A17" s="27" t="s">
        <v>1651</v>
      </c>
      <c r="B17" s="23">
        <v>2400</v>
      </c>
      <c r="C17" s="24">
        <v>950</v>
      </c>
      <c r="D17" s="25">
        <f>B17/C17*100</f>
        <v>252.63</v>
      </c>
    </row>
    <row r="18" ht="22.95" customHeight="1" spans="1:4">
      <c r="A18" s="19" t="s">
        <v>1620</v>
      </c>
      <c r="B18" s="23"/>
      <c r="C18" s="24"/>
      <c r="D18" s="25"/>
    </row>
    <row r="19" ht="22.95" customHeight="1" spans="1:4">
      <c r="A19" s="28" t="s">
        <v>1652</v>
      </c>
      <c r="B19" s="23"/>
      <c r="C19" s="24"/>
      <c r="D19" s="24"/>
    </row>
    <row r="20" ht="22.95" customHeight="1" spans="1:4">
      <c r="A20" s="28" t="s">
        <v>1653</v>
      </c>
      <c r="B20" s="23"/>
      <c r="C20" s="24"/>
      <c r="D20" s="24"/>
    </row>
    <row r="21" ht="22.95" customHeight="1" spans="1:4">
      <c r="A21" s="28" t="s">
        <v>1654</v>
      </c>
      <c r="B21" s="23"/>
      <c r="C21" s="24"/>
      <c r="D21" s="24"/>
    </row>
    <row r="22" ht="22.95" customHeight="1" spans="1:4">
      <c r="A22" s="19" t="s">
        <v>1621</v>
      </c>
      <c r="B22" s="23"/>
      <c r="C22" s="24"/>
      <c r="D22" s="24"/>
    </row>
    <row r="23" ht="22.95" customHeight="1" spans="1:4">
      <c r="A23" s="29" t="s">
        <v>1622</v>
      </c>
      <c r="B23" s="23"/>
      <c r="C23" s="24"/>
      <c r="D23" s="24"/>
    </row>
    <row r="24" ht="22.95" customHeight="1" spans="1:4">
      <c r="A24" s="30" t="s">
        <v>1655</v>
      </c>
      <c r="B24" s="23"/>
      <c r="C24" s="24"/>
      <c r="D24" s="24"/>
    </row>
    <row r="25" ht="22.95" customHeight="1" spans="1:4">
      <c r="A25" s="30" t="s">
        <v>1656</v>
      </c>
      <c r="B25" s="23"/>
      <c r="C25" s="24"/>
      <c r="D25" s="24"/>
    </row>
    <row r="26" ht="22.95" customHeight="1" spans="1:4">
      <c r="A26" s="30" t="s">
        <v>1657</v>
      </c>
      <c r="B26" s="23"/>
      <c r="C26" s="24"/>
      <c r="D26" s="24"/>
    </row>
    <row r="27" ht="22.95" customHeight="1" spans="1:4">
      <c r="A27" s="31" t="s">
        <v>1623</v>
      </c>
      <c r="B27" s="23"/>
      <c r="C27" s="24"/>
      <c r="D27" s="24"/>
    </row>
    <row r="28" ht="22.95" customHeight="1" spans="1:4">
      <c r="A28" s="32" t="s">
        <v>1658</v>
      </c>
      <c r="B28" s="23"/>
      <c r="C28" s="24"/>
      <c r="D28" s="24"/>
    </row>
    <row r="29" ht="22.95" customHeight="1" spans="1:4">
      <c r="A29" s="32" t="s">
        <v>1659</v>
      </c>
      <c r="B29" s="23"/>
      <c r="C29" s="24"/>
      <c r="D29" s="24"/>
    </row>
    <row r="30" ht="22.95" customHeight="1" spans="1:4">
      <c r="A30" s="32" t="s">
        <v>1660</v>
      </c>
      <c r="B30" s="23"/>
      <c r="C30" s="24"/>
      <c r="D30" s="24"/>
    </row>
    <row r="31" ht="22.95" customHeight="1" spans="1:4">
      <c r="A31" s="29" t="s">
        <v>1624</v>
      </c>
      <c r="B31" s="23"/>
      <c r="C31" s="24"/>
      <c r="D31" s="24"/>
    </row>
    <row r="32" ht="22.95" customHeight="1" spans="1:4">
      <c r="A32" s="33" t="s">
        <v>1661</v>
      </c>
      <c r="B32" s="23"/>
      <c r="C32" s="24"/>
      <c r="D32" s="24"/>
    </row>
    <row r="33" ht="22.95" customHeight="1" spans="1:4">
      <c r="A33" s="33" t="s">
        <v>1659</v>
      </c>
      <c r="B33" s="23"/>
      <c r="C33" s="24"/>
      <c r="D33" s="24"/>
    </row>
    <row r="34" ht="22.95" customHeight="1" spans="1:4">
      <c r="A34" s="33" t="s">
        <v>1662</v>
      </c>
      <c r="B34" s="23"/>
      <c r="C34" s="24"/>
      <c r="D34" s="24"/>
    </row>
    <row r="35" ht="22.95" customHeight="1" spans="1:4">
      <c r="A35" s="19" t="s">
        <v>1625</v>
      </c>
      <c r="B35" s="23"/>
      <c r="C35" s="24"/>
      <c r="D35" s="24"/>
    </row>
    <row r="36" ht="22.95" customHeight="1" spans="1:4">
      <c r="A36" s="34" t="s">
        <v>1663</v>
      </c>
      <c r="B36" s="23"/>
      <c r="C36" s="24"/>
      <c r="D36" s="24"/>
    </row>
    <row r="37" ht="22.95" customHeight="1" spans="1:4">
      <c r="A37" s="34" t="s">
        <v>1664</v>
      </c>
      <c r="B37" s="23"/>
      <c r="C37" s="24"/>
      <c r="D37" s="24"/>
    </row>
    <row r="38" ht="22.95" customHeight="1" spans="1:4">
      <c r="A38" s="34" t="s">
        <v>1665</v>
      </c>
      <c r="B38" s="23"/>
      <c r="C38" s="24"/>
      <c r="D38" s="24"/>
    </row>
    <row r="39" ht="22.95" customHeight="1" spans="1:4">
      <c r="A39" s="34" t="s">
        <v>1666</v>
      </c>
      <c r="B39" s="23"/>
      <c r="C39" s="24"/>
      <c r="D39" s="24"/>
    </row>
    <row r="40" ht="22.95" customHeight="1" spans="1:4">
      <c r="A40" s="19" t="s">
        <v>1626</v>
      </c>
      <c r="B40" s="23"/>
      <c r="C40" s="24"/>
      <c r="D40" s="24"/>
    </row>
    <row r="41" ht="22.95" customHeight="1" spans="1:4">
      <c r="A41" s="35" t="s">
        <v>1667</v>
      </c>
      <c r="B41" s="23"/>
      <c r="C41" s="24"/>
      <c r="D41" s="24"/>
    </row>
    <row r="42" ht="22.95" customHeight="1" spans="1:4">
      <c r="A42" s="35" t="s">
        <v>1668</v>
      </c>
      <c r="B42" s="23"/>
      <c r="C42" s="24"/>
      <c r="D42" s="24"/>
    </row>
    <row r="43" ht="22.95" customHeight="1" spans="1:4">
      <c r="A43" s="35" t="s">
        <v>1644</v>
      </c>
      <c r="B43" s="23"/>
      <c r="C43" s="24"/>
      <c r="D43" s="24"/>
    </row>
    <row r="44" ht="22.95" customHeight="1" spans="1:4">
      <c r="A44" s="35" t="s">
        <v>1669</v>
      </c>
      <c r="B44" s="23"/>
      <c r="C44" s="24"/>
      <c r="D44" s="24"/>
    </row>
    <row r="45" ht="22.95" customHeight="1" spans="1:4">
      <c r="A45" s="35" t="s">
        <v>1670</v>
      </c>
      <c r="B45" s="23"/>
      <c r="C45" s="24"/>
      <c r="D45" s="24"/>
    </row>
    <row r="46" ht="22.95" customHeight="1" spans="1:4">
      <c r="A46" s="19" t="s">
        <v>1627</v>
      </c>
      <c r="B46" s="23"/>
      <c r="C46" s="24"/>
      <c r="D46" s="24"/>
    </row>
    <row r="47" ht="22.95" customHeight="1" spans="1:4">
      <c r="A47" s="36" t="s">
        <v>1671</v>
      </c>
      <c r="B47" s="23"/>
      <c r="C47" s="24"/>
      <c r="D47" s="24"/>
    </row>
    <row r="48" ht="22.95" customHeight="1" spans="1:4">
      <c r="A48" s="36" t="s">
        <v>1672</v>
      </c>
      <c r="B48" s="23"/>
      <c r="C48" s="24"/>
      <c r="D48" s="24"/>
    </row>
    <row r="49" ht="22.95" customHeight="1" spans="1:4">
      <c r="A49" s="36" t="s">
        <v>1673</v>
      </c>
      <c r="B49" s="23"/>
      <c r="C49" s="24"/>
      <c r="D49" s="24"/>
    </row>
    <row r="50" ht="41.4" customHeight="1" spans="1:4">
      <c r="A50" s="37" t="s">
        <v>1628</v>
      </c>
      <c r="B50" s="38"/>
      <c r="C50" s="38"/>
      <c r="D50" s="38"/>
    </row>
  </sheetData>
  <mergeCells count="2">
    <mergeCell ref="A2:D2"/>
    <mergeCell ref="A50:D50"/>
  </mergeCells>
  <conditionalFormatting sqref="A5:A14">
    <cfRule type="expression" dxfId="12" priority="1" stopIfTrue="1">
      <formula>"len($A:$A)=3"</formula>
    </cfRule>
  </conditionalFormatting>
  <pageMargins left="0.708333333333333" right="0.708333333333333" top="0.747916666666667" bottom="0.747916666666667" header="0.314583333333333" footer="0.314583333333333"/>
  <pageSetup paperSize="9" scale="91" fitToHeight="0" orientation="portrait"/>
  <headerFooter alignWithMargins="0"/>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C12"/>
  <sheetViews>
    <sheetView workbookViewId="0">
      <selection activeCell="A13" sqref="13:13"/>
    </sheetView>
  </sheetViews>
  <sheetFormatPr defaultColWidth="8.7" defaultRowHeight="14.25" outlineLevelCol="2"/>
  <cols>
    <col min="1" max="1" width="11.4" style="1" customWidth="1"/>
    <col min="2" max="2" width="34.2" style="1" customWidth="1"/>
    <col min="3" max="3" width="34.1" style="1" customWidth="1"/>
    <col min="4" max="16384" width="8.7" style="1"/>
  </cols>
  <sheetData>
    <row r="1" spans="1:1">
      <c r="A1" s="1" t="s">
        <v>1674</v>
      </c>
    </row>
    <row r="2" ht="29.4" customHeight="1" spans="1:3">
      <c r="A2" s="2" t="s">
        <v>1675</v>
      </c>
      <c r="B2" s="2"/>
      <c r="C2" s="2"/>
    </row>
    <row r="3" ht="25.95" customHeight="1" spans="1:3">
      <c r="A3" s="3"/>
      <c r="B3" s="4"/>
      <c r="C3" s="5" t="s">
        <v>55</v>
      </c>
    </row>
    <row r="4" ht="27.75" customHeight="1" spans="1:3">
      <c r="A4" s="6" t="s">
        <v>1676</v>
      </c>
      <c r="B4" s="6"/>
      <c r="C4" s="6" t="s">
        <v>1407</v>
      </c>
    </row>
    <row r="5" ht="27.75" customHeight="1" spans="1:3">
      <c r="A5" s="7" t="s">
        <v>1677</v>
      </c>
      <c r="B5" s="7"/>
      <c r="C5" s="8">
        <v>194202</v>
      </c>
    </row>
    <row r="6" ht="27.75" customHeight="1" spans="1:3">
      <c r="A6" s="7" t="s">
        <v>1678</v>
      </c>
      <c r="B6" s="7"/>
      <c r="C6" s="8">
        <v>28014</v>
      </c>
    </row>
    <row r="7" ht="27.75" customHeight="1" spans="1:3">
      <c r="A7" s="7" t="s">
        <v>1679</v>
      </c>
      <c r="B7" s="7"/>
      <c r="C7" s="8">
        <v>10725</v>
      </c>
    </row>
    <row r="8" ht="27.75" customHeight="1" spans="1:3">
      <c r="A8" s="7" t="s">
        <v>1680</v>
      </c>
      <c r="B8" s="7"/>
      <c r="C8" s="8">
        <v>211491</v>
      </c>
    </row>
    <row r="9" ht="27.75" customHeight="1" spans="1:3">
      <c r="A9" s="6" t="s">
        <v>1681</v>
      </c>
      <c r="B9" s="6"/>
      <c r="C9" s="6" t="s">
        <v>1407</v>
      </c>
    </row>
    <row r="10" ht="27.75" customHeight="1" spans="1:3">
      <c r="A10" s="7" t="s">
        <v>1682</v>
      </c>
      <c r="B10" s="7"/>
      <c r="C10" s="8">
        <v>197679</v>
      </c>
    </row>
    <row r="11" ht="27.75" customHeight="1" spans="1:3">
      <c r="A11" s="7" t="s">
        <v>1683</v>
      </c>
      <c r="B11" s="7"/>
      <c r="C11" s="8">
        <v>17823</v>
      </c>
    </row>
    <row r="12" ht="27.75" customHeight="1" spans="1:3">
      <c r="A12" s="7" t="s">
        <v>1684</v>
      </c>
      <c r="B12" s="7"/>
      <c r="C12" s="8">
        <v>214945</v>
      </c>
    </row>
  </sheetData>
  <mergeCells count="10">
    <mergeCell ref="A2:C2"/>
    <mergeCell ref="A4:B4"/>
    <mergeCell ref="A5:B5"/>
    <mergeCell ref="A6:B6"/>
    <mergeCell ref="A7:B7"/>
    <mergeCell ref="A8:B8"/>
    <mergeCell ref="A9:B9"/>
    <mergeCell ref="A10:B10"/>
    <mergeCell ref="A11:B11"/>
    <mergeCell ref="A12:B12"/>
  </mergeCells>
  <pageMargins left="0.708333333333333" right="0.708333333333333" top="0.747916666666667" bottom="0.747916666666667" header="0.314583333333333" footer="0.314583333333333"/>
  <pageSetup paperSize="9" orientation="portrait"/>
  <headerFooter alignWithMargins="0"/>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C12"/>
  <sheetViews>
    <sheetView workbookViewId="0">
      <selection activeCell="A13" sqref="13:13"/>
    </sheetView>
  </sheetViews>
  <sheetFormatPr defaultColWidth="8.7" defaultRowHeight="14.25" outlineLevelCol="2"/>
  <cols>
    <col min="1" max="1" width="10.2" style="1" customWidth="1"/>
    <col min="2" max="2" width="30.9" style="1" customWidth="1"/>
    <col min="3" max="3" width="32.6" style="1" customWidth="1"/>
    <col min="4" max="16384" width="8.7" style="1"/>
  </cols>
  <sheetData>
    <row r="1" ht="19.5" customHeight="1" spans="1:1">
      <c r="A1" s="1" t="s">
        <v>1685</v>
      </c>
    </row>
    <row r="2" ht="29.4" customHeight="1" spans="1:3">
      <c r="A2" s="2" t="s">
        <v>1686</v>
      </c>
      <c r="B2" s="2"/>
      <c r="C2" s="2"/>
    </row>
    <row r="3" ht="25.95" customHeight="1" spans="1:3">
      <c r="A3" s="3"/>
      <c r="B3" s="4"/>
      <c r="C3" s="5" t="s">
        <v>55</v>
      </c>
    </row>
    <row r="4" ht="27.75" customHeight="1" spans="1:3">
      <c r="A4" s="6" t="s">
        <v>1676</v>
      </c>
      <c r="B4" s="6"/>
      <c r="C4" s="6" t="s">
        <v>1407</v>
      </c>
    </row>
    <row r="5" ht="27.75" customHeight="1" spans="1:3">
      <c r="A5" s="7" t="s">
        <v>1677</v>
      </c>
      <c r="B5" s="7"/>
      <c r="C5" s="8">
        <v>194202</v>
      </c>
    </row>
    <row r="6" ht="27.75" customHeight="1" spans="1:3">
      <c r="A6" s="7" t="s">
        <v>1678</v>
      </c>
      <c r="B6" s="7"/>
      <c r="C6" s="8">
        <v>28014</v>
      </c>
    </row>
    <row r="7" ht="27.75" customHeight="1" spans="1:3">
      <c r="A7" s="7" t="s">
        <v>1679</v>
      </c>
      <c r="B7" s="7"/>
      <c r="C7" s="8">
        <v>10725</v>
      </c>
    </row>
    <row r="8" ht="27.75" customHeight="1" spans="1:3">
      <c r="A8" s="7" t="s">
        <v>1680</v>
      </c>
      <c r="B8" s="7"/>
      <c r="C8" s="8">
        <v>211491</v>
      </c>
    </row>
    <row r="9" ht="27.75" customHeight="1" spans="1:3">
      <c r="A9" s="6" t="s">
        <v>1681</v>
      </c>
      <c r="B9" s="6"/>
      <c r="C9" s="6" t="s">
        <v>1407</v>
      </c>
    </row>
    <row r="10" ht="27.75" customHeight="1" spans="1:3">
      <c r="A10" s="7" t="s">
        <v>1682</v>
      </c>
      <c r="B10" s="7"/>
      <c r="C10" s="8">
        <v>197679</v>
      </c>
    </row>
    <row r="11" ht="27.75" customHeight="1" spans="1:3">
      <c r="A11" s="7" t="s">
        <v>1683</v>
      </c>
      <c r="B11" s="7"/>
      <c r="C11" s="8">
        <v>17823</v>
      </c>
    </row>
    <row r="12" ht="27.75" customHeight="1" spans="1:3">
      <c r="A12" s="7" t="s">
        <v>1684</v>
      </c>
      <c r="B12" s="7"/>
      <c r="C12" s="8">
        <v>214945</v>
      </c>
    </row>
  </sheetData>
  <mergeCells count="10">
    <mergeCell ref="A2:C2"/>
    <mergeCell ref="A4:B4"/>
    <mergeCell ref="A5:B5"/>
    <mergeCell ref="A6:B6"/>
    <mergeCell ref="A7:B7"/>
    <mergeCell ref="A8:B8"/>
    <mergeCell ref="A9:B9"/>
    <mergeCell ref="A10:B10"/>
    <mergeCell ref="A11:B11"/>
    <mergeCell ref="A12:B12"/>
  </mergeCells>
  <pageMargins left="0.708333333333333" right="0.708333333333333" top="0.747916666666667" bottom="0.747916666666667" header="0.314583333333333" footer="0.314583333333333"/>
  <pageSetup paperSize="9" orientation="portrait"/>
  <headerFooter alignWithMargins="0"/>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C13"/>
  <sheetViews>
    <sheetView workbookViewId="0">
      <selection activeCell="A14" sqref="14:14"/>
    </sheetView>
  </sheetViews>
  <sheetFormatPr defaultColWidth="8.7" defaultRowHeight="14.25" outlineLevelCol="2"/>
  <cols>
    <col min="1" max="1" width="12.9" style="1" customWidth="1"/>
    <col min="2" max="2" width="33.9" style="1" customWidth="1"/>
    <col min="3" max="3" width="35.1" style="1" customWidth="1"/>
    <col min="4" max="16384" width="8.7" style="1"/>
  </cols>
  <sheetData>
    <row r="1" spans="1:1">
      <c r="A1" s="1" t="s">
        <v>1687</v>
      </c>
    </row>
    <row r="2" ht="29.4" customHeight="1" spans="1:3">
      <c r="A2" s="2" t="s">
        <v>1688</v>
      </c>
      <c r="B2" s="2"/>
      <c r="C2" s="2"/>
    </row>
    <row r="3" ht="25.95" customHeight="1" spans="1:3">
      <c r="A3" s="3"/>
      <c r="B3" s="4"/>
      <c r="C3" s="5" t="s">
        <v>55</v>
      </c>
    </row>
    <row r="4" ht="29.25" customHeight="1" spans="1:3">
      <c r="A4" s="6" t="s">
        <v>1676</v>
      </c>
      <c r="B4" s="6"/>
      <c r="C4" s="6" t="s">
        <v>1407</v>
      </c>
    </row>
    <row r="5" ht="29.25" customHeight="1" spans="1:3">
      <c r="A5" s="7" t="s">
        <v>1689</v>
      </c>
      <c r="B5" s="7"/>
      <c r="C5" s="8">
        <v>308680</v>
      </c>
    </row>
    <row r="6" ht="29.25" customHeight="1" spans="1:3">
      <c r="A6" s="7" t="s">
        <v>1690</v>
      </c>
      <c r="B6" s="7"/>
      <c r="C6" s="8">
        <v>187140</v>
      </c>
    </row>
    <row r="7" ht="29.25" customHeight="1" spans="1:3">
      <c r="A7" s="7" t="s">
        <v>1691</v>
      </c>
      <c r="B7" s="7"/>
      <c r="C7" s="8">
        <v>17123</v>
      </c>
    </row>
    <row r="8" ht="29.25" customHeight="1" spans="1:3">
      <c r="A8" s="7" t="s">
        <v>1692</v>
      </c>
      <c r="B8" s="7"/>
      <c r="C8" s="8">
        <v>478697</v>
      </c>
    </row>
    <row r="9" ht="29.25" customHeight="1" spans="1:3">
      <c r="A9" s="6" t="s">
        <v>1681</v>
      </c>
      <c r="B9" s="6"/>
      <c r="C9" s="6" t="s">
        <v>1407</v>
      </c>
    </row>
    <row r="10" ht="29.25" customHeight="1" spans="1:3">
      <c r="A10" s="7" t="s">
        <v>1693</v>
      </c>
      <c r="B10" s="7"/>
      <c r="C10" s="8">
        <v>309282</v>
      </c>
    </row>
    <row r="11" ht="29.25" customHeight="1" spans="1:3">
      <c r="A11" s="7" t="s">
        <v>1694</v>
      </c>
      <c r="B11" s="7"/>
      <c r="C11" s="8">
        <v>183500</v>
      </c>
    </row>
    <row r="12" ht="29.25" customHeight="1" spans="1:3">
      <c r="A12" s="7" t="s">
        <v>1695</v>
      </c>
      <c r="B12" s="7"/>
      <c r="C12" s="8">
        <v>492782</v>
      </c>
    </row>
    <row r="13" spans="1:3">
      <c r="A13" s="3"/>
      <c r="B13" s="3"/>
      <c r="C13" s="3"/>
    </row>
  </sheetData>
  <mergeCells count="10">
    <mergeCell ref="A2:C2"/>
    <mergeCell ref="A4:B4"/>
    <mergeCell ref="A5:B5"/>
    <mergeCell ref="A6:B6"/>
    <mergeCell ref="A7:B7"/>
    <mergeCell ref="A8:B8"/>
    <mergeCell ref="A9:B9"/>
    <mergeCell ref="A10:B10"/>
    <mergeCell ref="A11:B11"/>
    <mergeCell ref="A12:B12"/>
  </mergeCells>
  <pageMargins left="0.708333333333333" right="0.708333333333333" top="0.747916666666667" bottom="0.747916666666667" header="0.314583333333333" footer="0.314583333333333"/>
  <pageSetup paperSize="9" orientation="portrait"/>
  <headerFooter alignWithMargins="0"/>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C13"/>
  <sheetViews>
    <sheetView workbookViewId="0">
      <selection activeCell="K23" sqref="K23"/>
    </sheetView>
  </sheetViews>
  <sheetFormatPr defaultColWidth="8.7" defaultRowHeight="14.25" outlineLevelCol="2"/>
  <cols>
    <col min="1" max="1" width="12.9" style="1" customWidth="1"/>
    <col min="2" max="2" width="33.9" style="1" customWidth="1"/>
    <col min="3" max="3" width="35.1" style="1" customWidth="1"/>
    <col min="4" max="16384" width="8.7" style="1"/>
  </cols>
  <sheetData>
    <row r="1" spans="1:1">
      <c r="A1" s="1" t="s">
        <v>1696</v>
      </c>
    </row>
    <row r="2" ht="29.4" customHeight="1" spans="1:3">
      <c r="A2" s="2" t="s">
        <v>1697</v>
      </c>
      <c r="B2" s="2"/>
      <c r="C2" s="2"/>
    </row>
    <row r="3" ht="25.95" customHeight="1" spans="1:3">
      <c r="A3" s="3"/>
      <c r="B3" s="4"/>
      <c r="C3" s="5" t="s">
        <v>55</v>
      </c>
    </row>
    <row r="4" ht="29.25" customHeight="1" spans="1:3">
      <c r="A4" s="6" t="s">
        <v>1676</v>
      </c>
      <c r="B4" s="6"/>
      <c r="C4" s="6" t="s">
        <v>1407</v>
      </c>
    </row>
    <row r="5" ht="29.25" customHeight="1" spans="1:3">
      <c r="A5" s="7" t="s">
        <v>1689</v>
      </c>
      <c r="B5" s="7"/>
      <c r="C5" s="8">
        <v>308680</v>
      </c>
    </row>
    <row r="6" ht="29.25" customHeight="1" spans="1:3">
      <c r="A6" s="7" t="s">
        <v>1690</v>
      </c>
      <c r="B6" s="7"/>
      <c r="C6" s="8">
        <v>187140</v>
      </c>
    </row>
    <row r="7" ht="29.25" customHeight="1" spans="1:3">
      <c r="A7" s="7" t="s">
        <v>1691</v>
      </c>
      <c r="B7" s="7"/>
      <c r="C7" s="8">
        <v>17123</v>
      </c>
    </row>
    <row r="8" ht="29.25" customHeight="1" spans="1:3">
      <c r="A8" s="7" t="s">
        <v>1692</v>
      </c>
      <c r="B8" s="7"/>
      <c r="C8" s="8">
        <v>478697</v>
      </c>
    </row>
    <row r="9" ht="29.25" customHeight="1" spans="1:3">
      <c r="A9" s="6" t="s">
        <v>1681</v>
      </c>
      <c r="B9" s="6"/>
      <c r="C9" s="6" t="s">
        <v>1407</v>
      </c>
    </row>
    <row r="10" ht="29.25" customHeight="1" spans="1:3">
      <c r="A10" s="7" t="s">
        <v>1693</v>
      </c>
      <c r="B10" s="7"/>
      <c r="C10" s="8">
        <v>309282</v>
      </c>
    </row>
    <row r="11" ht="29.25" customHeight="1" spans="1:3">
      <c r="A11" s="7" t="s">
        <v>1694</v>
      </c>
      <c r="B11" s="7"/>
      <c r="C11" s="8">
        <v>183500</v>
      </c>
    </row>
    <row r="12" ht="29.25" customHeight="1" spans="1:3">
      <c r="A12" s="7" t="s">
        <v>1695</v>
      </c>
      <c r="B12" s="7"/>
      <c r="C12" s="8">
        <v>492782</v>
      </c>
    </row>
    <row r="13" spans="1:3">
      <c r="A13" s="3"/>
      <c r="B13" s="3"/>
      <c r="C13" s="3"/>
    </row>
  </sheetData>
  <mergeCells count="10">
    <mergeCell ref="A2:C2"/>
    <mergeCell ref="A4:B4"/>
    <mergeCell ref="A5:B5"/>
    <mergeCell ref="A6:B6"/>
    <mergeCell ref="A7:B7"/>
    <mergeCell ref="A8:B8"/>
    <mergeCell ref="A9:B9"/>
    <mergeCell ref="A10:B10"/>
    <mergeCell ref="A11:B11"/>
    <mergeCell ref="A12:B12"/>
  </mergeCells>
  <pageMargins left="0.708333333333333" right="0.708333333333333" top="0.747916666666667" bottom="0.747916666666667" header="0.314583333333333" footer="0.314583333333333"/>
  <pageSetup paperSize="9" orientation="portrait"/>
  <headerFooter alignWithMargins="0"/>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G45"/>
  <sheetViews>
    <sheetView workbookViewId="0">
      <selection activeCell="A2" sqref="A2:D2"/>
    </sheetView>
  </sheetViews>
  <sheetFormatPr defaultColWidth="9" defaultRowHeight="14.25" outlineLevelCol="6"/>
  <cols>
    <col min="1" max="1" width="38.4" customWidth="1"/>
    <col min="2" max="2" width="12.1" customWidth="1"/>
    <col min="3" max="3" width="13.4" customWidth="1"/>
    <col min="4" max="4" width="15.1" customWidth="1"/>
  </cols>
  <sheetData>
    <row r="1" ht="18" customHeight="1" spans="1:2">
      <c r="A1" s="278" t="s">
        <v>100</v>
      </c>
      <c r="B1" s="279"/>
    </row>
    <row r="2" ht="20.25" spans="1:4">
      <c r="A2" s="280" t="s">
        <v>5</v>
      </c>
      <c r="B2" s="280"/>
      <c r="C2" s="280"/>
      <c r="D2" s="280"/>
    </row>
    <row r="3" spans="1:4">
      <c r="A3" s="281"/>
      <c r="B3" s="279"/>
      <c r="D3" s="199" t="s">
        <v>55</v>
      </c>
    </row>
    <row r="4" ht="42.6" customHeight="1" spans="1:4">
      <c r="A4" s="138" t="s">
        <v>101</v>
      </c>
      <c r="B4" s="138" t="s">
        <v>57</v>
      </c>
      <c r="C4" s="139" t="s">
        <v>58</v>
      </c>
      <c r="D4" s="139" t="s">
        <v>59</v>
      </c>
    </row>
    <row r="5" spans="1:4">
      <c r="A5" s="298" t="s">
        <v>102</v>
      </c>
      <c r="B5" s="284">
        <f>28837.5+71</f>
        <v>28909</v>
      </c>
      <c r="C5" s="284">
        <f>23665+50+191</f>
        <v>23906</v>
      </c>
      <c r="D5" s="141">
        <f>B5/C5*100</f>
        <v>120.93</v>
      </c>
    </row>
    <row r="6" spans="1:4">
      <c r="A6" s="298" t="s">
        <v>103</v>
      </c>
      <c r="B6" s="284"/>
      <c r="C6" s="284"/>
      <c r="D6" s="141"/>
    </row>
    <row r="7" spans="1:4">
      <c r="A7" s="298" t="s">
        <v>104</v>
      </c>
      <c r="B7" s="284">
        <v>506</v>
      </c>
      <c r="C7" s="284"/>
      <c r="D7" s="141"/>
    </row>
    <row r="8" spans="1:4">
      <c r="A8" s="298" t="s">
        <v>105</v>
      </c>
      <c r="B8" s="284">
        <f>8467+23</f>
        <v>8490</v>
      </c>
      <c r="C8" s="284">
        <f>6554+28</f>
        <v>6582</v>
      </c>
      <c r="D8" s="141">
        <f t="shared" ref="D8:D45" si="0">B8/C8*100</f>
        <v>128.99</v>
      </c>
    </row>
    <row r="9" spans="1:7">
      <c r="A9" s="298" t="s">
        <v>106</v>
      </c>
      <c r="B9" s="284">
        <f>88431+568</f>
        <v>88999</v>
      </c>
      <c r="C9" s="284">
        <f>80010+566</f>
        <v>80576</v>
      </c>
      <c r="D9" s="141">
        <f>B9/C9*100</f>
        <v>110.45</v>
      </c>
      <c r="G9" s="143"/>
    </row>
    <row r="10" spans="1:4">
      <c r="A10" s="298" t="s">
        <v>107</v>
      </c>
      <c r="B10" s="284">
        <v>5300</v>
      </c>
      <c r="C10" s="284">
        <f>4925+119</f>
        <v>5044</v>
      </c>
      <c r="D10" s="141">
        <f>B10/C10*100</f>
        <v>105.08</v>
      </c>
    </row>
    <row r="11" spans="1:4">
      <c r="A11" s="298" t="s">
        <v>108</v>
      </c>
      <c r="B11" s="284">
        <v>1966</v>
      </c>
      <c r="C11" s="284">
        <f>2610+75</f>
        <v>2685</v>
      </c>
      <c r="D11" s="141">
        <f>B11/C11*100</f>
        <v>73.22</v>
      </c>
    </row>
    <row r="12" spans="1:4">
      <c r="A12" s="298" t="s">
        <v>109</v>
      </c>
      <c r="B12" s="284">
        <f>28743+177</f>
        <v>28920</v>
      </c>
      <c r="C12" s="284">
        <f>28328+270</f>
        <v>28598</v>
      </c>
      <c r="D12" s="141">
        <f>B12/C12*100</f>
        <v>101.13</v>
      </c>
    </row>
    <row r="13" spans="1:4">
      <c r="A13" s="298" t="s">
        <v>110</v>
      </c>
      <c r="B13" s="284">
        <f>20731+302</f>
        <v>21033</v>
      </c>
      <c r="C13" s="284">
        <f>19282+20</f>
        <v>19302</v>
      </c>
      <c r="D13" s="141">
        <f>B13/C13*100</f>
        <v>108.97</v>
      </c>
    </row>
    <row r="14" spans="1:4">
      <c r="A14" s="298" t="s">
        <v>111</v>
      </c>
      <c r="B14" s="284">
        <v>2113</v>
      </c>
      <c r="C14" s="284">
        <v>1701</v>
      </c>
      <c r="D14" s="141">
        <f>B14/C14*100</f>
        <v>124.22</v>
      </c>
    </row>
    <row r="15" spans="1:4">
      <c r="A15" s="298" t="s">
        <v>112</v>
      </c>
      <c r="B15" s="284">
        <f>11920+134</f>
        <v>12054</v>
      </c>
      <c r="C15" s="284">
        <f>19020+84</f>
        <v>19104</v>
      </c>
      <c r="D15" s="141">
        <f>B15/C15*100</f>
        <v>63.1</v>
      </c>
    </row>
    <row r="16" spans="1:4">
      <c r="A16" s="298" t="s">
        <v>113</v>
      </c>
      <c r="B16" s="284">
        <f>13811+58</f>
        <v>13869</v>
      </c>
      <c r="C16" s="284">
        <f>11251+3172</f>
        <v>14423</v>
      </c>
      <c r="D16" s="141">
        <f>B16/C16*100</f>
        <v>96.16</v>
      </c>
    </row>
    <row r="17" spans="1:4">
      <c r="A17" s="298" t="s">
        <v>114</v>
      </c>
      <c r="B17" s="284">
        <v>1419</v>
      </c>
      <c r="C17" s="284">
        <v>1365</v>
      </c>
      <c r="D17" s="141">
        <f>B17/C17*100</f>
        <v>103.96</v>
      </c>
    </row>
    <row r="18" spans="1:4">
      <c r="A18" s="298" t="s">
        <v>115</v>
      </c>
      <c r="B18" s="284">
        <v>7539</v>
      </c>
      <c r="C18" s="284">
        <v>6400</v>
      </c>
      <c r="D18" s="141">
        <f>B18/C18*100</f>
        <v>117.8</v>
      </c>
    </row>
    <row r="19" spans="1:4">
      <c r="A19" s="298" t="s">
        <v>116</v>
      </c>
      <c r="B19" s="284">
        <v>16918</v>
      </c>
      <c r="C19" s="284">
        <v>12815</v>
      </c>
      <c r="D19" s="141">
        <f>B19/C19*100</f>
        <v>132.02</v>
      </c>
    </row>
    <row r="20" spans="1:4">
      <c r="A20" s="298" t="s">
        <v>117</v>
      </c>
      <c r="B20" s="284"/>
      <c r="C20" s="284"/>
      <c r="D20" s="141"/>
    </row>
    <row r="21" spans="1:4">
      <c r="A21" s="298" t="s">
        <v>118</v>
      </c>
      <c r="B21" s="284">
        <v>1742</v>
      </c>
      <c r="C21" s="284">
        <v>1549</v>
      </c>
      <c r="D21" s="141">
        <f>B21/C21*100</f>
        <v>112.46</v>
      </c>
    </row>
    <row r="22" spans="1:4">
      <c r="A22" s="298" t="s">
        <v>119</v>
      </c>
      <c r="B22" s="284">
        <v>10370</v>
      </c>
      <c r="C22" s="284">
        <v>8929</v>
      </c>
      <c r="D22" s="141">
        <f>B22/C22*100</f>
        <v>116.14</v>
      </c>
    </row>
    <row r="23" spans="1:4">
      <c r="A23" s="298" t="s">
        <v>120</v>
      </c>
      <c r="B23" s="284">
        <v>878</v>
      </c>
      <c r="C23" s="284">
        <v>959</v>
      </c>
      <c r="D23" s="141">
        <f>B23/C23*100</f>
        <v>91.55</v>
      </c>
    </row>
    <row r="24" spans="1:4">
      <c r="A24" s="298" t="s">
        <v>121</v>
      </c>
      <c r="B24" s="284">
        <v>2730</v>
      </c>
      <c r="C24" s="284">
        <v>2108</v>
      </c>
      <c r="D24" s="141">
        <f>B24/C24*100</f>
        <v>129.51</v>
      </c>
    </row>
    <row r="25" spans="1:4">
      <c r="A25" s="298" t="s">
        <v>122</v>
      </c>
      <c r="B25" s="284">
        <v>2800</v>
      </c>
      <c r="C25" s="284">
        <v>2300</v>
      </c>
      <c r="D25" s="141">
        <f>B25/C25*100</f>
        <v>121.74</v>
      </c>
    </row>
    <row r="26" spans="1:4">
      <c r="A26" s="298" t="s">
        <v>123</v>
      </c>
      <c r="B26" s="284">
        <v>11900</v>
      </c>
      <c r="C26" s="284"/>
      <c r="D26" s="141"/>
    </row>
    <row r="27" spans="1:4">
      <c r="A27" s="298" t="s">
        <v>124</v>
      </c>
      <c r="B27" s="284">
        <v>7904</v>
      </c>
      <c r="C27" s="284">
        <v>7259</v>
      </c>
      <c r="D27" s="141">
        <f>B27/C27*100</f>
        <v>108.89</v>
      </c>
    </row>
    <row r="28" spans="1:4">
      <c r="A28" s="298" t="s">
        <v>125</v>
      </c>
      <c r="B28" s="284">
        <v>22</v>
      </c>
      <c r="C28" s="284">
        <v>30</v>
      </c>
      <c r="D28" s="141">
        <f>B28/C28*100</f>
        <v>73.33</v>
      </c>
    </row>
    <row r="29" ht="16.2" customHeight="1" spans="1:4">
      <c r="A29" s="299" t="s">
        <v>126</v>
      </c>
      <c r="B29" s="284">
        <f>SUM(B5:B28)</f>
        <v>276381</v>
      </c>
      <c r="C29" s="144">
        <v>246033</v>
      </c>
      <c r="D29" s="141">
        <f>B29/C29*100</f>
        <v>112.33</v>
      </c>
    </row>
    <row r="30" ht="15" customHeight="1" spans="1:4">
      <c r="A30" s="300" t="s">
        <v>127</v>
      </c>
      <c r="B30" s="284">
        <v>570</v>
      </c>
      <c r="C30" s="284"/>
      <c r="D30" s="141"/>
    </row>
    <row r="31" ht="15" customHeight="1" spans="1:4">
      <c r="A31" s="300" t="s">
        <v>128</v>
      </c>
      <c r="B31" s="284"/>
      <c r="C31" s="284"/>
      <c r="D31" s="141"/>
    </row>
    <row r="32" ht="15" customHeight="1" spans="1:4">
      <c r="A32" s="301" t="s">
        <v>129</v>
      </c>
      <c r="B32" s="284"/>
      <c r="C32" s="284"/>
      <c r="D32" s="141"/>
    </row>
    <row r="33" ht="15" customHeight="1" spans="1:4">
      <c r="A33" s="301" t="s">
        <v>130</v>
      </c>
      <c r="B33" s="284"/>
      <c r="C33" s="284"/>
      <c r="D33" s="141"/>
    </row>
    <row r="34" ht="15" customHeight="1" spans="1:4">
      <c r="A34" s="302" t="s">
        <v>131</v>
      </c>
      <c r="B34" s="284"/>
      <c r="C34" s="284"/>
      <c r="D34" s="141"/>
    </row>
    <row r="35" ht="15.6" customHeight="1" spans="1:4">
      <c r="A35" s="302" t="s">
        <v>132</v>
      </c>
      <c r="B35" s="284"/>
      <c r="C35" s="284"/>
      <c r="D35" s="141"/>
    </row>
    <row r="36" spans="1:4">
      <c r="A36" s="301" t="s">
        <v>133</v>
      </c>
      <c r="B36" s="284">
        <v>78057</v>
      </c>
      <c r="C36" s="284">
        <v>81016</v>
      </c>
      <c r="D36" s="141">
        <f>B36/C36*100</f>
        <v>96.35</v>
      </c>
    </row>
    <row r="37" spans="1:4">
      <c r="A37" s="303" t="s">
        <v>134</v>
      </c>
      <c r="B37" s="284"/>
      <c r="C37" s="284"/>
      <c r="D37" s="141"/>
    </row>
    <row r="38" spans="1:4">
      <c r="A38" s="302" t="s">
        <v>135</v>
      </c>
      <c r="B38" s="284"/>
      <c r="C38" s="284"/>
      <c r="D38" s="141"/>
    </row>
    <row r="39" spans="1:4">
      <c r="A39" s="304" t="s">
        <v>136</v>
      </c>
      <c r="B39" s="284"/>
      <c r="C39" s="284"/>
      <c r="D39" s="141"/>
    </row>
    <row r="40" spans="1:4">
      <c r="A40" s="305" t="s">
        <v>137</v>
      </c>
      <c r="B40" s="284"/>
      <c r="C40" s="284"/>
      <c r="D40" s="141"/>
    </row>
    <row r="41" spans="1:4">
      <c r="A41" s="305" t="s">
        <v>138</v>
      </c>
      <c r="B41" s="284"/>
      <c r="C41" s="284"/>
      <c r="D41" s="141"/>
    </row>
    <row r="42" spans="1:4">
      <c r="A42" s="305" t="s">
        <v>139</v>
      </c>
      <c r="B42" s="284"/>
      <c r="C42" s="284"/>
      <c r="D42" s="141"/>
    </row>
    <row r="43" spans="1:4">
      <c r="A43" s="306" t="s">
        <v>140</v>
      </c>
      <c r="B43" s="284"/>
      <c r="C43" s="284"/>
      <c r="D43" s="141"/>
    </row>
    <row r="44" spans="1:4">
      <c r="A44" s="307" t="s">
        <v>141</v>
      </c>
      <c r="B44" s="284"/>
      <c r="C44" s="284"/>
      <c r="D44" s="141"/>
    </row>
    <row r="45" spans="1:4">
      <c r="A45" s="299" t="s">
        <v>142</v>
      </c>
      <c r="B45" s="284">
        <f>B29+B36+B30</f>
        <v>355008</v>
      </c>
      <c r="C45" s="284">
        <f>C29+C36</f>
        <v>327049</v>
      </c>
      <c r="D45" s="141">
        <f>B45/C45*100</f>
        <v>108.55</v>
      </c>
    </row>
  </sheetData>
  <mergeCells count="1">
    <mergeCell ref="A2:D2"/>
  </mergeCells>
  <pageMargins left="0.708333333333333" right="0.708333333333333" top="0.747916666666667" bottom="0.747916666666667" header="0.314583333333333" footer="0.314583333333333"/>
  <pageSetup paperSize="9" orientation="portrait"/>
  <headerFooter alignWithMargins="0"/>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D50"/>
  <sheetViews>
    <sheetView workbookViewId="0">
      <selection activeCell="A2" sqref="A2:D2"/>
    </sheetView>
  </sheetViews>
  <sheetFormatPr defaultColWidth="9" defaultRowHeight="14.25" outlineLevelCol="3"/>
  <cols>
    <col min="1" max="1" width="35.2" customWidth="1"/>
    <col min="2" max="2" width="12.1" customWidth="1"/>
    <col min="3" max="3" width="14" customWidth="1"/>
    <col min="4" max="4" width="15.1" customWidth="1"/>
  </cols>
  <sheetData>
    <row r="1" ht="18" customHeight="1" spans="1:2">
      <c r="A1" s="278" t="s">
        <v>143</v>
      </c>
      <c r="B1" s="279"/>
    </row>
    <row r="2" ht="20.25" spans="1:4">
      <c r="A2" s="280" t="s">
        <v>144</v>
      </c>
      <c r="B2" s="280"/>
      <c r="C2" s="280"/>
      <c r="D2" s="280"/>
    </row>
    <row r="3" spans="1:4">
      <c r="A3" s="281"/>
      <c r="B3" s="279"/>
      <c r="D3" s="199" t="s">
        <v>55</v>
      </c>
    </row>
    <row r="4" ht="44.4" customHeight="1" spans="1:4">
      <c r="A4" s="282" t="s">
        <v>56</v>
      </c>
      <c r="B4" s="138" t="s">
        <v>57</v>
      </c>
      <c r="C4" s="139" t="s">
        <v>58</v>
      </c>
      <c r="D4" s="139" t="s">
        <v>59</v>
      </c>
    </row>
    <row r="5" spans="1:4">
      <c r="A5" s="283" t="s">
        <v>60</v>
      </c>
      <c r="B5" s="284">
        <f>SUM(B6:B21)</f>
        <v>171760</v>
      </c>
      <c r="C5" s="284">
        <f>SUM(C6:C21)</f>
        <v>174790</v>
      </c>
      <c r="D5" s="141">
        <f>B5/C5*100</f>
        <v>98.27</v>
      </c>
    </row>
    <row r="6" spans="1:4">
      <c r="A6" s="285" t="s">
        <v>61</v>
      </c>
      <c r="B6" s="286">
        <v>42750</v>
      </c>
      <c r="C6" s="144">
        <v>37330</v>
      </c>
      <c r="D6" s="141">
        <f t="shared" ref="D6:D44" si="0">B6/C6*100</f>
        <v>114.52</v>
      </c>
    </row>
    <row r="7" spans="1:4">
      <c r="A7" s="83" t="s">
        <v>62</v>
      </c>
      <c r="B7" s="106"/>
      <c r="C7" s="144"/>
      <c r="D7" s="141"/>
    </row>
    <row r="8" spans="1:4">
      <c r="A8" s="285" t="s">
        <v>63</v>
      </c>
      <c r="B8" s="286">
        <v>20280</v>
      </c>
      <c r="C8" s="144">
        <v>30850</v>
      </c>
      <c r="D8" s="141">
        <f>B8/C8*100</f>
        <v>65.74</v>
      </c>
    </row>
    <row r="9" spans="1:4">
      <c r="A9" s="285" t="s">
        <v>64</v>
      </c>
      <c r="B9" s="286"/>
      <c r="C9" s="287"/>
      <c r="D9" s="141"/>
    </row>
    <row r="10" spans="1:4">
      <c r="A10" s="285" t="s">
        <v>65</v>
      </c>
      <c r="B10" s="286">
        <v>4300</v>
      </c>
      <c r="C10" s="144">
        <v>3850</v>
      </c>
      <c r="D10" s="141">
        <f>B10/C10*100</f>
        <v>111.69</v>
      </c>
    </row>
    <row r="11" spans="1:4">
      <c r="A11" s="285" t="s">
        <v>66</v>
      </c>
      <c r="B11" s="284">
        <v>200</v>
      </c>
      <c r="C11" s="144">
        <v>180</v>
      </c>
      <c r="D11" s="141">
        <f>B11/C11*100</f>
        <v>111.11</v>
      </c>
    </row>
    <row r="12" spans="1:4">
      <c r="A12" s="285" t="s">
        <v>67</v>
      </c>
      <c r="B12" s="284">
        <v>6100</v>
      </c>
      <c r="C12" s="144">
        <v>5352</v>
      </c>
      <c r="D12" s="141">
        <f>B12/C12*100</f>
        <v>113.98</v>
      </c>
    </row>
    <row r="13" spans="1:4">
      <c r="A13" s="285" t="s">
        <v>68</v>
      </c>
      <c r="B13" s="284">
        <v>7300</v>
      </c>
      <c r="C13" s="144">
        <v>5987</v>
      </c>
      <c r="D13" s="141">
        <f>B13/C13*100</f>
        <v>121.93</v>
      </c>
    </row>
    <row r="14" spans="1:4">
      <c r="A14" s="285" t="s">
        <v>69</v>
      </c>
      <c r="B14" s="284">
        <v>2300</v>
      </c>
      <c r="C14" s="144">
        <v>1879</v>
      </c>
      <c r="D14" s="141">
        <f>B14/C14*100</f>
        <v>122.41</v>
      </c>
    </row>
    <row r="15" spans="1:4">
      <c r="A15" s="285" t="s">
        <v>70</v>
      </c>
      <c r="B15" s="284">
        <v>4800</v>
      </c>
      <c r="C15" s="144">
        <f>3977-96+20</f>
        <v>3901</v>
      </c>
      <c r="D15" s="141">
        <f>B15/C15*100</f>
        <v>123.05</v>
      </c>
    </row>
    <row r="16" spans="1:4">
      <c r="A16" s="285" t="s">
        <v>71</v>
      </c>
      <c r="B16" s="284">
        <v>33600</v>
      </c>
      <c r="C16" s="144">
        <v>52000</v>
      </c>
      <c r="D16" s="141">
        <f>B16/C16*100</f>
        <v>64.62</v>
      </c>
    </row>
    <row r="17" spans="1:4">
      <c r="A17" s="285" t="s">
        <v>72</v>
      </c>
      <c r="B17" s="284">
        <v>7600</v>
      </c>
      <c r="C17" s="144">
        <v>6994</v>
      </c>
      <c r="D17" s="141">
        <f>B17/C17*100</f>
        <v>108.66</v>
      </c>
    </row>
    <row r="18" spans="1:4">
      <c r="A18" s="285" t="s">
        <v>73</v>
      </c>
      <c r="B18" s="284">
        <v>1500</v>
      </c>
      <c r="C18" s="144">
        <v>1447</v>
      </c>
      <c r="D18" s="141">
        <f>B18/C18*100</f>
        <v>103.66</v>
      </c>
    </row>
    <row r="19" spans="1:4">
      <c r="A19" s="285" t="s">
        <v>74</v>
      </c>
      <c r="B19" s="284">
        <v>40900</v>
      </c>
      <c r="C19" s="144">
        <v>25000</v>
      </c>
      <c r="D19" s="141">
        <f>B19/C19*100</f>
        <v>163.6</v>
      </c>
    </row>
    <row r="20" spans="1:4">
      <c r="A20" s="285" t="s">
        <v>75</v>
      </c>
      <c r="B20" s="284"/>
      <c r="C20" s="144"/>
      <c r="D20" s="141"/>
    </row>
    <row r="21" spans="1:4">
      <c r="A21" s="285" t="s">
        <v>76</v>
      </c>
      <c r="B21" s="286">
        <v>130</v>
      </c>
      <c r="C21" s="144">
        <v>20</v>
      </c>
      <c r="D21" s="141">
        <f>B21/C21*100</f>
        <v>650</v>
      </c>
    </row>
    <row r="22" spans="1:4">
      <c r="A22" s="283" t="s">
        <v>77</v>
      </c>
      <c r="B22" s="284">
        <f>SUM(B23:B30)</f>
        <v>49210</v>
      </c>
      <c r="C22" s="284">
        <f>SUM(C23:C30)</f>
        <v>21810</v>
      </c>
      <c r="D22" s="141">
        <f>B22/C22*100</f>
        <v>225.63</v>
      </c>
    </row>
    <row r="23" spans="1:4">
      <c r="A23" s="285" t="s">
        <v>78</v>
      </c>
      <c r="B23" s="286">
        <v>3410</v>
      </c>
      <c r="C23" s="288">
        <f>4100-690</f>
        <v>3410</v>
      </c>
      <c r="D23" s="141">
        <f>B23/C23*100</f>
        <v>100</v>
      </c>
    </row>
    <row r="24" spans="1:4">
      <c r="A24" s="285" t="s">
        <v>79</v>
      </c>
      <c r="B24" s="286">
        <v>4700</v>
      </c>
      <c r="C24" s="288">
        <v>150</v>
      </c>
      <c r="D24" s="141">
        <f>B24/C24*100</f>
        <v>3133.33</v>
      </c>
    </row>
    <row r="25" spans="1:4">
      <c r="A25" s="285" t="s">
        <v>80</v>
      </c>
      <c r="B25" s="286">
        <v>800</v>
      </c>
      <c r="C25" s="288">
        <v>1000</v>
      </c>
      <c r="D25" s="141">
        <f>B25/C25*100</f>
        <v>80</v>
      </c>
    </row>
    <row r="26" spans="1:4">
      <c r="A26" s="285" t="s">
        <v>81</v>
      </c>
      <c r="B26" s="286">
        <v>39940</v>
      </c>
      <c r="C26" s="145"/>
      <c r="D26" s="141"/>
    </row>
    <row r="27" spans="1:4">
      <c r="A27" s="285" t="s">
        <v>82</v>
      </c>
      <c r="B27" s="284"/>
      <c r="C27" s="288">
        <v>16880</v>
      </c>
      <c r="D27" s="141">
        <f>B27/C27*100</f>
        <v>0</v>
      </c>
    </row>
    <row r="28" spans="1:4">
      <c r="A28" s="285" t="s">
        <v>83</v>
      </c>
      <c r="B28" s="286">
        <v>10</v>
      </c>
      <c r="C28" s="288">
        <v>50</v>
      </c>
      <c r="D28" s="141">
        <f>B28/C28*100</f>
        <v>20</v>
      </c>
    </row>
    <row r="29" spans="1:4">
      <c r="A29" s="285" t="s">
        <v>84</v>
      </c>
      <c r="B29" s="286">
        <v>220</v>
      </c>
      <c r="C29" s="288">
        <v>220</v>
      </c>
      <c r="D29" s="141">
        <f>B29/C29*100</f>
        <v>100</v>
      </c>
    </row>
    <row r="30" spans="1:4">
      <c r="A30" s="285" t="s">
        <v>85</v>
      </c>
      <c r="B30" s="286">
        <v>130</v>
      </c>
      <c r="C30" s="288">
        <v>100</v>
      </c>
      <c r="D30" s="141">
        <f>B30/C30*100</f>
        <v>130</v>
      </c>
    </row>
    <row r="31" spans="1:4">
      <c r="A31" s="289" t="s">
        <v>86</v>
      </c>
      <c r="B31" s="284">
        <f>B5+B22</f>
        <v>220970</v>
      </c>
      <c r="C31" s="284">
        <f>C5+C22</f>
        <v>196600</v>
      </c>
      <c r="D31" s="141">
        <f>B31/C31*100</f>
        <v>112.4</v>
      </c>
    </row>
    <row r="32" spans="1:4">
      <c r="A32" s="290" t="s">
        <v>87</v>
      </c>
      <c r="B32" s="284"/>
      <c r="C32" s="291"/>
      <c r="D32" s="141"/>
    </row>
    <row r="33" spans="1:4">
      <c r="A33" s="290" t="s">
        <v>88</v>
      </c>
      <c r="B33" s="284">
        <f>B34+B39+B38+B40+B41+B42</f>
        <v>134038</v>
      </c>
      <c r="C33" s="284">
        <f>C34+C39+C38+C40+C41+C42</f>
        <v>130449</v>
      </c>
      <c r="D33" s="141">
        <f>B33/C33*100</f>
        <v>102.75</v>
      </c>
    </row>
    <row r="34" spans="1:4">
      <c r="A34" s="292" t="s">
        <v>89</v>
      </c>
      <c r="B34" s="284">
        <f>SUM(B35:B37)</f>
        <v>61905</v>
      </c>
      <c r="C34" s="284">
        <f>SUM(C35:C37)</f>
        <v>67392</v>
      </c>
      <c r="D34" s="141">
        <f>B34/C34*100</f>
        <v>91.86</v>
      </c>
    </row>
    <row r="35" spans="1:4">
      <c r="A35" s="293" t="s">
        <v>90</v>
      </c>
      <c r="B35" s="284">
        <v>20405</v>
      </c>
      <c r="C35" s="145">
        <v>21114</v>
      </c>
      <c r="D35" s="141">
        <f>B35/C35*100</f>
        <v>96.64</v>
      </c>
    </row>
    <row r="36" spans="1:4">
      <c r="A36" s="293" t="s">
        <v>91</v>
      </c>
      <c r="B36" s="284">
        <v>40167</v>
      </c>
      <c r="C36" s="145">
        <v>41753</v>
      </c>
      <c r="D36" s="141">
        <f>B36/C36*100</f>
        <v>96.2</v>
      </c>
    </row>
    <row r="37" spans="1:4">
      <c r="A37" s="293" t="s">
        <v>92</v>
      </c>
      <c r="B37" s="284">
        <v>1333</v>
      </c>
      <c r="C37" s="145">
        <v>4525</v>
      </c>
      <c r="D37" s="141">
        <f>B37/C37*100</f>
        <v>29.46</v>
      </c>
    </row>
    <row r="38" spans="1:4">
      <c r="A38" s="294" t="s">
        <v>93</v>
      </c>
      <c r="B38" s="284">
        <v>31530</v>
      </c>
      <c r="C38" s="145">
        <v>46400</v>
      </c>
      <c r="D38" s="141">
        <f>B38/C38*100</f>
        <v>67.95</v>
      </c>
    </row>
    <row r="39" spans="1:4">
      <c r="A39" s="295" t="s">
        <v>94</v>
      </c>
      <c r="B39" s="284">
        <v>2000</v>
      </c>
      <c r="C39" s="145">
        <v>3000</v>
      </c>
      <c r="D39" s="141">
        <f>B39/C39*100</f>
        <v>66.67</v>
      </c>
    </row>
    <row r="40" spans="1:4">
      <c r="A40" s="295" t="s">
        <v>95</v>
      </c>
      <c r="B40" s="284">
        <v>18501</v>
      </c>
      <c r="C40" s="145">
        <v>4731</v>
      </c>
      <c r="D40" s="141">
        <f>B40/C40*100</f>
        <v>391.06</v>
      </c>
    </row>
    <row r="41" spans="1:4">
      <c r="A41" s="292" t="s">
        <v>96</v>
      </c>
      <c r="B41" s="284">
        <v>12800</v>
      </c>
      <c r="C41" s="145">
        <v>926</v>
      </c>
      <c r="D41" s="141">
        <f>B41/C41*100</f>
        <v>1382.29</v>
      </c>
    </row>
    <row r="42" spans="1:4">
      <c r="A42" s="296" t="s">
        <v>145</v>
      </c>
      <c r="B42" s="284">
        <v>7302</v>
      </c>
      <c r="C42" s="145">
        <v>8000</v>
      </c>
      <c r="D42" s="141">
        <f>B42/C42*100</f>
        <v>91.28</v>
      </c>
    </row>
    <row r="43" spans="1:4">
      <c r="A43" s="295" t="s">
        <v>98</v>
      </c>
      <c r="B43" s="284"/>
      <c r="C43" s="291"/>
      <c r="D43" s="141"/>
    </row>
    <row r="44" spans="1:4">
      <c r="A44" s="289" t="s">
        <v>99</v>
      </c>
      <c r="B44" s="284">
        <f>B5+B22+B33</f>
        <v>355008</v>
      </c>
      <c r="C44" s="284">
        <f>C5+C22+C33</f>
        <v>327049</v>
      </c>
      <c r="D44" s="141">
        <f>B44/C44*100</f>
        <v>108.55</v>
      </c>
    </row>
    <row r="45" spans="1:2">
      <c r="A45" s="297"/>
      <c r="B45" s="279"/>
    </row>
    <row r="46" spans="1:2">
      <c r="A46" s="297"/>
      <c r="B46" s="279"/>
    </row>
    <row r="47" spans="1:2">
      <c r="A47" s="297"/>
      <c r="B47" s="279"/>
    </row>
    <row r="48" spans="1:2">
      <c r="A48" s="279"/>
      <c r="B48" s="279"/>
    </row>
    <row r="49" spans="1:2">
      <c r="A49" s="279"/>
      <c r="B49" s="279"/>
    </row>
    <row r="50" spans="1:2">
      <c r="A50" s="279"/>
      <c r="B50" s="279"/>
    </row>
  </sheetData>
  <mergeCells count="1">
    <mergeCell ref="A2:D2"/>
  </mergeCells>
  <pageMargins left="0.708333333333333" right="0.708333333333333" top="0.747916666666667" bottom="0.747916666666667" header="0.314583333333333" footer="0.314583333333333"/>
  <pageSetup paperSize="9" scale="95" fitToHeight="0" orientation="portrait"/>
  <headerFooter alignWithMargins="0"/>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L720"/>
  <sheetViews>
    <sheetView showZeros="0" view="pageBreakPreview" zoomScale="90" zoomScaleNormal="100" zoomScaleSheetLayoutView="90" workbookViewId="0">
      <pane xSplit="1" ySplit="4" topLeftCell="F670" activePane="bottomRight" state="frozen"/>
      <selection/>
      <selection pane="topRight"/>
      <selection pane="bottomLeft"/>
      <selection pane="bottomRight" activeCell="A677" sqref="A677"/>
    </sheetView>
  </sheetViews>
  <sheetFormatPr defaultColWidth="9" defaultRowHeight="14.25"/>
  <cols>
    <col min="1" max="1" width="42.4" style="210" customWidth="1"/>
    <col min="2" max="2" width="13.6" style="211" hidden="1" customWidth="1"/>
    <col min="3" max="3" width="45.6" style="212" hidden="1" customWidth="1"/>
    <col min="4" max="4" width="45.6" style="213" hidden="1" customWidth="1"/>
    <col min="5" max="5" width="14.5" style="210" hidden="1" customWidth="1"/>
    <col min="6" max="6" width="14.5" style="214" customWidth="1"/>
    <col min="7" max="7" width="11.9" style="214" customWidth="1"/>
    <col min="8" max="11" width="11.4" style="210" hidden="1" customWidth="1"/>
    <col min="12" max="12" width="15.9" style="210" customWidth="1"/>
    <col min="13" max="251" width="9" style="108"/>
    <col min="252" max="252" width="42.4" style="108" customWidth="1"/>
    <col min="253" max="256" width="9" style="108" hidden="1" customWidth="1"/>
    <col min="257" max="257" width="14.5" style="108" customWidth="1"/>
    <col min="258" max="258" width="11.9" style="108" customWidth="1"/>
    <col min="259" max="260" width="9" style="108" hidden="1" customWidth="1"/>
    <col min="261" max="261" width="11.9" style="108" customWidth="1"/>
    <col min="262" max="263" width="9" style="108" hidden="1" customWidth="1"/>
    <col min="264" max="264" width="15.9" style="108" customWidth="1"/>
    <col min="265" max="265" width="9.4" style="108" customWidth="1"/>
    <col min="266" max="266" width="13.7" style="108" customWidth="1"/>
    <col min="267" max="507" width="9" style="108"/>
    <col min="508" max="508" width="42.4" style="108" customWidth="1"/>
    <col min="509" max="512" width="9" style="108" hidden="1" customWidth="1"/>
    <col min="513" max="513" width="14.5" style="108" customWidth="1"/>
    <col min="514" max="514" width="11.9" style="108" customWidth="1"/>
    <col min="515" max="516" width="9" style="108" hidden="1" customWidth="1"/>
    <col min="517" max="517" width="11.9" style="108" customWidth="1"/>
    <col min="518" max="519" width="9" style="108" hidden="1" customWidth="1"/>
    <col min="520" max="520" width="15.9" style="108" customWidth="1"/>
    <col min="521" max="521" width="9.4" style="108" customWidth="1"/>
    <col min="522" max="522" width="13.7" style="108" customWidth="1"/>
    <col min="523" max="763" width="9" style="108"/>
    <col min="764" max="764" width="42.4" style="108" customWidth="1"/>
    <col min="765" max="768" width="9" style="108" hidden="1" customWidth="1"/>
    <col min="769" max="769" width="14.5" style="108" customWidth="1"/>
    <col min="770" max="770" width="11.9" style="108" customWidth="1"/>
    <col min="771" max="772" width="9" style="108" hidden="1" customWidth="1"/>
    <col min="773" max="773" width="11.9" style="108" customWidth="1"/>
    <col min="774" max="775" width="9" style="108" hidden="1" customWidth="1"/>
    <col min="776" max="776" width="15.9" style="108" customWidth="1"/>
    <col min="777" max="777" width="9.4" style="108" customWidth="1"/>
    <col min="778" max="778" width="13.7" style="108" customWidth="1"/>
    <col min="779" max="1019" width="9" style="108"/>
    <col min="1020" max="1020" width="42.4" style="108" customWidth="1"/>
    <col min="1021" max="1024" width="9" style="108" hidden="1" customWidth="1"/>
    <col min="1025" max="1025" width="14.5" style="108" customWidth="1"/>
    <col min="1026" max="1026" width="11.9" style="108" customWidth="1"/>
    <col min="1027" max="1028" width="9" style="108" hidden="1" customWidth="1"/>
    <col min="1029" max="1029" width="11.9" style="108" customWidth="1"/>
    <col min="1030" max="1031" width="9" style="108" hidden="1" customWidth="1"/>
    <col min="1032" max="1032" width="15.9" style="108" customWidth="1"/>
    <col min="1033" max="1033" width="9.4" style="108" customWidth="1"/>
    <col min="1034" max="1034" width="13.7" style="108" customWidth="1"/>
    <col min="1035" max="1275" width="9" style="108"/>
    <col min="1276" max="1276" width="42.4" style="108" customWidth="1"/>
    <col min="1277" max="1280" width="9" style="108" hidden="1" customWidth="1"/>
    <col min="1281" max="1281" width="14.5" style="108" customWidth="1"/>
    <col min="1282" max="1282" width="11.9" style="108" customWidth="1"/>
    <col min="1283" max="1284" width="9" style="108" hidden="1" customWidth="1"/>
    <col min="1285" max="1285" width="11.9" style="108" customWidth="1"/>
    <col min="1286" max="1287" width="9" style="108" hidden="1" customWidth="1"/>
    <col min="1288" max="1288" width="15.9" style="108" customWidth="1"/>
    <col min="1289" max="1289" width="9.4" style="108" customWidth="1"/>
    <col min="1290" max="1290" width="13.7" style="108" customWidth="1"/>
    <col min="1291" max="1531" width="9" style="108"/>
    <col min="1532" max="1532" width="42.4" style="108" customWidth="1"/>
    <col min="1533" max="1536" width="9" style="108" hidden="1" customWidth="1"/>
    <col min="1537" max="1537" width="14.5" style="108" customWidth="1"/>
    <col min="1538" max="1538" width="11.9" style="108" customWidth="1"/>
    <col min="1539" max="1540" width="9" style="108" hidden="1" customWidth="1"/>
    <col min="1541" max="1541" width="11.9" style="108" customWidth="1"/>
    <col min="1542" max="1543" width="9" style="108" hidden="1" customWidth="1"/>
    <col min="1544" max="1544" width="15.9" style="108" customWidth="1"/>
    <col min="1545" max="1545" width="9.4" style="108" customWidth="1"/>
    <col min="1546" max="1546" width="13.7" style="108" customWidth="1"/>
    <col min="1547" max="1787" width="9" style="108"/>
    <col min="1788" max="1788" width="42.4" style="108" customWidth="1"/>
    <col min="1789" max="1792" width="9" style="108" hidden="1" customWidth="1"/>
    <col min="1793" max="1793" width="14.5" style="108" customWidth="1"/>
    <col min="1794" max="1794" width="11.9" style="108" customWidth="1"/>
    <col min="1795" max="1796" width="9" style="108" hidden="1" customWidth="1"/>
    <col min="1797" max="1797" width="11.9" style="108" customWidth="1"/>
    <col min="1798" max="1799" width="9" style="108" hidden="1" customWidth="1"/>
    <col min="1800" max="1800" width="15.9" style="108" customWidth="1"/>
    <col min="1801" max="1801" width="9.4" style="108" customWidth="1"/>
    <col min="1802" max="1802" width="13.7" style="108" customWidth="1"/>
    <col min="1803" max="2043" width="9" style="108"/>
    <col min="2044" max="2044" width="42.4" style="108" customWidth="1"/>
    <col min="2045" max="2048" width="9" style="108" hidden="1" customWidth="1"/>
    <col min="2049" max="2049" width="14.5" style="108" customWidth="1"/>
    <col min="2050" max="2050" width="11.9" style="108" customWidth="1"/>
    <col min="2051" max="2052" width="9" style="108" hidden="1" customWidth="1"/>
    <col min="2053" max="2053" width="11.9" style="108" customWidth="1"/>
    <col min="2054" max="2055" width="9" style="108" hidden="1" customWidth="1"/>
    <col min="2056" max="2056" width="15.9" style="108" customWidth="1"/>
    <col min="2057" max="2057" width="9.4" style="108" customWidth="1"/>
    <col min="2058" max="2058" width="13.7" style="108" customWidth="1"/>
    <col min="2059" max="2299" width="9" style="108"/>
    <col min="2300" max="2300" width="42.4" style="108" customWidth="1"/>
    <col min="2301" max="2304" width="9" style="108" hidden="1" customWidth="1"/>
    <col min="2305" max="2305" width="14.5" style="108" customWidth="1"/>
    <col min="2306" max="2306" width="11.9" style="108" customWidth="1"/>
    <col min="2307" max="2308" width="9" style="108" hidden="1" customWidth="1"/>
    <col min="2309" max="2309" width="11.9" style="108" customWidth="1"/>
    <col min="2310" max="2311" width="9" style="108" hidden="1" customWidth="1"/>
    <col min="2312" max="2312" width="15.9" style="108" customWidth="1"/>
    <col min="2313" max="2313" width="9.4" style="108" customWidth="1"/>
    <col min="2314" max="2314" width="13.7" style="108" customWidth="1"/>
    <col min="2315" max="2555" width="9" style="108"/>
    <col min="2556" max="2556" width="42.4" style="108" customWidth="1"/>
    <col min="2557" max="2560" width="9" style="108" hidden="1" customWidth="1"/>
    <col min="2561" max="2561" width="14.5" style="108" customWidth="1"/>
    <col min="2562" max="2562" width="11.9" style="108" customWidth="1"/>
    <col min="2563" max="2564" width="9" style="108" hidden="1" customWidth="1"/>
    <col min="2565" max="2565" width="11.9" style="108" customWidth="1"/>
    <col min="2566" max="2567" width="9" style="108" hidden="1" customWidth="1"/>
    <col min="2568" max="2568" width="15.9" style="108" customWidth="1"/>
    <col min="2569" max="2569" width="9.4" style="108" customWidth="1"/>
    <col min="2570" max="2570" width="13.7" style="108" customWidth="1"/>
    <col min="2571" max="2811" width="9" style="108"/>
    <col min="2812" max="2812" width="42.4" style="108" customWidth="1"/>
    <col min="2813" max="2816" width="9" style="108" hidden="1" customWidth="1"/>
    <col min="2817" max="2817" width="14.5" style="108" customWidth="1"/>
    <col min="2818" max="2818" width="11.9" style="108" customWidth="1"/>
    <col min="2819" max="2820" width="9" style="108" hidden="1" customWidth="1"/>
    <col min="2821" max="2821" width="11.9" style="108" customWidth="1"/>
    <col min="2822" max="2823" width="9" style="108" hidden="1" customWidth="1"/>
    <col min="2824" max="2824" width="15.9" style="108" customWidth="1"/>
    <col min="2825" max="2825" width="9.4" style="108" customWidth="1"/>
    <col min="2826" max="2826" width="13.7" style="108" customWidth="1"/>
    <col min="2827" max="3067" width="9" style="108"/>
    <col min="3068" max="3068" width="42.4" style="108" customWidth="1"/>
    <col min="3069" max="3072" width="9" style="108" hidden="1" customWidth="1"/>
    <col min="3073" max="3073" width="14.5" style="108" customWidth="1"/>
    <col min="3074" max="3074" width="11.9" style="108" customWidth="1"/>
    <col min="3075" max="3076" width="9" style="108" hidden="1" customWidth="1"/>
    <col min="3077" max="3077" width="11.9" style="108" customWidth="1"/>
    <col min="3078" max="3079" width="9" style="108" hidden="1" customWidth="1"/>
    <col min="3080" max="3080" width="15.9" style="108" customWidth="1"/>
    <col min="3081" max="3081" width="9.4" style="108" customWidth="1"/>
    <col min="3082" max="3082" width="13.7" style="108" customWidth="1"/>
    <col min="3083" max="3323" width="9" style="108"/>
    <col min="3324" max="3324" width="42.4" style="108" customWidth="1"/>
    <col min="3325" max="3328" width="9" style="108" hidden="1" customWidth="1"/>
    <col min="3329" max="3329" width="14.5" style="108" customWidth="1"/>
    <col min="3330" max="3330" width="11.9" style="108" customWidth="1"/>
    <col min="3331" max="3332" width="9" style="108" hidden="1" customWidth="1"/>
    <col min="3333" max="3333" width="11.9" style="108" customWidth="1"/>
    <col min="3334" max="3335" width="9" style="108" hidden="1" customWidth="1"/>
    <col min="3336" max="3336" width="15.9" style="108" customWidth="1"/>
    <col min="3337" max="3337" width="9.4" style="108" customWidth="1"/>
    <col min="3338" max="3338" width="13.7" style="108" customWidth="1"/>
    <col min="3339" max="3579" width="9" style="108"/>
    <col min="3580" max="3580" width="42.4" style="108" customWidth="1"/>
    <col min="3581" max="3584" width="9" style="108" hidden="1" customWidth="1"/>
    <col min="3585" max="3585" width="14.5" style="108" customWidth="1"/>
    <col min="3586" max="3586" width="11.9" style="108" customWidth="1"/>
    <col min="3587" max="3588" width="9" style="108" hidden="1" customWidth="1"/>
    <col min="3589" max="3589" width="11.9" style="108" customWidth="1"/>
    <col min="3590" max="3591" width="9" style="108" hidden="1" customWidth="1"/>
    <col min="3592" max="3592" width="15.9" style="108" customWidth="1"/>
    <col min="3593" max="3593" width="9.4" style="108" customWidth="1"/>
    <col min="3594" max="3594" width="13.7" style="108" customWidth="1"/>
    <col min="3595" max="3835" width="9" style="108"/>
    <col min="3836" max="3836" width="42.4" style="108" customWidth="1"/>
    <col min="3837" max="3840" width="9" style="108" hidden="1" customWidth="1"/>
    <col min="3841" max="3841" width="14.5" style="108" customWidth="1"/>
    <col min="3842" max="3842" width="11.9" style="108" customWidth="1"/>
    <col min="3843" max="3844" width="9" style="108" hidden="1" customWidth="1"/>
    <col min="3845" max="3845" width="11.9" style="108" customWidth="1"/>
    <col min="3846" max="3847" width="9" style="108" hidden="1" customWidth="1"/>
    <col min="3848" max="3848" width="15.9" style="108" customWidth="1"/>
    <col min="3849" max="3849" width="9.4" style="108" customWidth="1"/>
    <col min="3850" max="3850" width="13.7" style="108" customWidth="1"/>
    <col min="3851" max="4091" width="9" style="108"/>
    <col min="4092" max="4092" width="42.4" style="108" customWidth="1"/>
    <col min="4093" max="4096" width="9" style="108" hidden="1" customWidth="1"/>
    <col min="4097" max="4097" width="14.5" style="108" customWidth="1"/>
    <col min="4098" max="4098" width="11.9" style="108" customWidth="1"/>
    <col min="4099" max="4100" width="9" style="108" hidden="1" customWidth="1"/>
    <col min="4101" max="4101" width="11.9" style="108" customWidth="1"/>
    <col min="4102" max="4103" width="9" style="108" hidden="1" customWidth="1"/>
    <col min="4104" max="4104" width="15.9" style="108" customWidth="1"/>
    <col min="4105" max="4105" width="9.4" style="108" customWidth="1"/>
    <col min="4106" max="4106" width="13.7" style="108" customWidth="1"/>
    <col min="4107" max="4347" width="9" style="108"/>
    <col min="4348" max="4348" width="42.4" style="108" customWidth="1"/>
    <col min="4349" max="4352" width="9" style="108" hidden="1" customWidth="1"/>
    <col min="4353" max="4353" width="14.5" style="108" customWidth="1"/>
    <col min="4354" max="4354" width="11.9" style="108" customWidth="1"/>
    <col min="4355" max="4356" width="9" style="108" hidden="1" customWidth="1"/>
    <col min="4357" max="4357" width="11.9" style="108" customWidth="1"/>
    <col min="4358" max="4359" width="9" style="108" hidden="1" customWidth="1"/>
    <col min="4360" max="4360" width="15.9" style="108" customWidth="1"/>
    <col min="4361" max="4361" width="9.4" style="108" customWidth="1"/>
    <col min="4362" max="4362" width="13.7" style="108" customWidth="1"/>
    <col min="4363" max="4603" width="9" style="108"/>
    <col min="4604" max="4604" width="42.4" style="108" customWidth="1"/>
    <col min="4605" max="4608" width="9" style="108" hidden="1" customWidth="1"/>
    <col min="4609" max="4609" width="14.5" style="108" customWidth="1"/>
    <col min="4610" max="4610" width="11.9" style="108" customWidth="1"/>
    <col min="4611" max="4612" width="9" style="108" hidden="1" customWidth="1"/>
    <col min="4613" max="4613" width="11.9" style="108" customWidth="1"/>
    <col min="4614" max="4615" width="9" style="108" hidden="1" customWidth="1"/>
    <col min="4616" max="4616" width="15.9" style="108" customWidth="1"/>
    <col min="4617" max="4617" width="9.4" style="108" customWidth="1"/>
    <col min="4618" max="4618" width="13.7" style="108" customWidth="1"/>
    <col min="4619" max="4859" width="9" style="108"/>
    <col min="4860" max="4860" width="42.4" style="108" customWidth="1"/>
    <col min="4861" max="4864" width="9" style="108" hidden="1" customWidth="1"/>
    <col min="4865" max="4865" width="14.5" style="108" customWidth="1"/>
    <col min="4866" max="4866" width="11.9" style="108" customWidth="1"/>
    <col min="4867" max="4868" width="9" style="108" hidden="1" customWidth="1"/>
    <col min="4869" max="4869" width="11.9" style="108" customWidth="1"/>
    <col min="4870" max="4871" width="9" style="108" hidden="1" customWidth="1"/>
    <col min="4872" max="4872" width="15.9" style="108" customWidth="1"/>
    <col min="4873" max="4873" width="9.4" style="108" customWidth="1"/>
    <col min="4874" max="4874" width="13.7" style="108" customWidth="1"/>
    <col min="4875" max="5115" width="9" style="108"/>
    <col min="5116" max="5116" width="42.4" style="108" customWidth="1"/>
    <col min="5117" max="5120" width="9" style="108" hidden="1" customWidth="1"/>
    <col min="5121" max="5121" width="14.5" style="108" customWidth="1"/>
    <col min="5122" max="5122" width="11.9" style="108" customWidth="1"/>
    <col min="5123" max="5124" width="9" style="108" hidden="1" customWidth="1"/>
    <col min="5125" max="5125" width="11.9" style="108" customWidth="1"/>
    <col min="5126" max="5127" width="9" style="108" hidden="1" customWidth="1"/>
    <col min="5128" max="5128" width="15.9" style="108" customWidth="1"/>
    <col min="5129" max="5129" width="9.4" style="108" customWidth="1"/>
    <col min="5130" max="5130" width="13.7" style="108" customWidth="1"/>
    <col min="5131" max="5371" width="9" style="108"/>
    <col min="5372" max="5372" width="42.4" style="108" customWidth="1"/>
    <col min="5373" max="5376" width="9" style="108" hidden="1" customWidth="1"/>
    <col min="5377" max="5377" width="14.5" style="108" customWidth="1"/>
    <col min="5378" max="5378" width="11.9" style="108" customWidth="1"/>
    <col min="5379" max="5380" width="9" style="108" hidden="1" customWidth="1"/>
    <col min="5381" max="5381" width="11.9" style="108" customWidth="1"/>
    <col min="5382" max="5383" width="9" style="108" hidden="1" customWidth="1"/>
    <col min="5384" max="5384" width="15.9" style="108" customWidth="1"/>
    <col min="5385" max="5385" width="9.4" style="108" customWidth="1"/>
    <col min="5386" max="5386" width="13.7" style="108" customWidth="1"/>
    <col min="5387" max="5627" width="9" style="108"/>
    <col min="5628" max="5628" width="42.4" style="108" customWidth="1"/>
    <col min="5629" max="5632" width="9" style="108" hidden="1" customWidth="1"/>
    <col min="5633" max="5633" width="14.5" style="108" customWidth="1"/>
    <col min="5634" max="5634" width="11.9" style="108" customWidth="1"/>
    <col min="5635" max="5636" width="9" style="108" hidden="1" customWidth="1"/>
    <col min="5637" max="5637" width="11.9" style="108" customWidth="1"/>
    <col min="5638" max="5639" width="9" style="108" hidden="1" customWidth="1"/>
    <col min="5640" max="5640" width="15.9" style="108" customWidth="1"/>
    <col min="5641" max="5641" width="9.4" style="108" customWidth="1"/>
    <col min="5642" max="5642" width="13.7" style="108" customWidth="1"/>
    <col min="5643" max="5883" width="9" style="108"/>
    <col min="5884" max="5884" width="42.4" style="108" customWidth="1"/>
    <col min="5885" max="5888" width="9" style="108" hidden="1" customWidth="1"/>
    <col min="5889" max="5889" width="14.5" style="108" customWidth="1"/>
    <col min="5890" max="5890" width="11.9" style="108" customWidth="1"/>
    <col min="5891" max="5892" width="9" style="108" hidden="1" customWidth="1"/>
    <col min="5893" max="5893" width="11.9" style="108" customWidth="1"/>
    <col min="5894" max="5895" width="9" style="108" hidden="1" customWidth="1"/>
    <col min="5896" max="5896" width="15.9" style="108" customWidth="1"/>
    <col min="5897" max="5897" width="9.4" style="108" customWidth="1"/>
    <col min="5898" max="5898" width="13.7" style="108" customWidth="1"/>
    <col min="5899" max="6139" width="9" style="108"/>
    <col min="6140" max="6140" width="42.4" style="108" customWidth="1"/>
    <col min="6141" max="6144" width="9" style="108" hidden="1" customWidth="1"/>
    <col min="6145" max="6145" width="14.5" style="108" customWidth="1"/>
    <col min="6146" max="6146" width="11.9" style="108" customWidth="1"/>
    <col min="6147" max="6148" width="9" style="108" hidden="1" customWidth="1"/>
    <col min="6149" max="6149" width="11.9" style="108" customWidth="1"/>
    <col min="6150" max="6151" width="9" style="108" hidden="1" customWidth="1"/>
    <col min="6152" max="6152" width="15.9" style="108" customWidth="1"/>
    <col min="6153" max="6153" width="9.4" style="108" customWidth="1"/>
    <col min="6154" max="6154" width="13.7" style="108" customWidth="1"/>
    <col min="6155" max="6395" width="9" style="108"/>
    <col min="6396" max="6396" width="42.4" style="108" customWidth="1"/>
    <col min="6397" max="6400" width="9" style="108" hidden="1" customWidth="1"/>
    <col min="6401" max="6401" width="14.5" style="108" customWidth="1"/>
    <col min="6402" max="6402" width="11.9" style="108" customWidth="1"/>
    <col min="6403" max="6404" width="9" style="108" hidden="1" customWidth="1"/>
    <col min="6405" max="6405" width="11.9" style="108" customWidth="1"/>
    <col min="6406" max="6407" width="9" style="108" hidden="1" customWidth="1"/>
    <col min="6408" max="6408" width="15.9" style="108" customWidth="1"/>
    <col min="6409" max="6409" width="9.4" style="108" customWidth="1"/>
    <col min="6410" max="6410" width="13.7" style="108" customWidth="1"/>
    <col min="6411" max="6651" width="9" style="108"/>
    <col min="6652" max="6652" width="42.4" style="108" customWidth="1"/>
    <col min="6653" max="6656" width="9" style="108" hidden="1" customWidth="1"/>
    <col min="6657" max="6657" width="14.5" style="108" customWidth="1"/>
    <col min="6658" max="6658" width="11.9" style="108" customWidth="1"/>
    <col min="6659" max="6660" width="9" style="108" hidden="1" customWidth="1"/>
    <col min="6661" max="6661" width="11.9" style="108" customWidth="1"/>
    <col min="6662" max="6663" width="9" style="108" hidden="1" customWidth="1"/>
    <col min="6664" max="6664" width="15.9" style="108" customWidth="1"/>
    <col min="6665" max="6665" width="9.4" style="108" customWidth="1"/>
    <col min="6666" max="6666" width="13.7" style="108" customWidth="1"/>
    <col min="6667" max="6907" width="9" style="108"/>
    <col min="6908" max="6908" width="42.4" style="108" customWidth="1"/>
    <col min="6909" max="6912" width="9" style="108" hidden="1" customWidth="1"/>
    <col min="6913" max="6913" width="14.5" style="108" customWidth="1"/>
    <col min="6914" max="6914" width="11.9" style="108" customWidth="1"/>
    <col min="6915" max="6916" width="9" style="108" hidden="1" customWidth="1"/>
    <col min="6917" max="6917" width="11.9" style="108" customWidth="1"/>
    <col min="6918" max="6919" width="9" style="108" hidden="1" customWidth="1"/>
    <col min="6920" max="6920" width="15.9" style="108" customWidth="1"/>
    <col min="6921" max="6921" width="9.4" style="108" customWidth="1"/>
    <col min="6922" max="6922" width="13.7" style="108" customWidth="1"/>
    <col min="6923" max="7163" width="9" style="108"/>
    <col min="7164" max="7164" width="42.4" style="108" customWidth="1"/>
    <col min="7165" max="7168" width="9" style="108" hidden="1" customWidth="1"/>
    <col min="7169" max="7169" width="14.5" style="108" customWidth="1"/>
    <col min="7170" max="7170" width="11.9" style="108" customWidth="1"/>
    <col min="7171" max="7172" width="9" style="108" hidden="1" customWidth="1"/>
    <col min="7173" max="7173" width="11.9" style="108" customWidth="1"/>
    <col min="7174" max="7175" width="9" style="108" hidden="1" customWidth="1"/>
    <col min="7176" max="7176" width="15.9" style="108" customWidth="1"/>
    <col min="7177" max="7177" width="9.4" style="108" customWidth="1"/>
    <col min="7178" max="7178" width="13.7" style="108" customWidth="1"/>
    <col min="7179" max="7419" width="9" style="108"/>
    <col min="7420" max="7420" width="42.4" style="108" customWidth="1"/>
    <col min="7421" max="7424" width="9" style="108" hidden="1" customWidth="1"/>
    <col min="7425" max="7425" width="14.5" style="108" customWidth="1"/>
    <col min="7426" max="7426" width="11.9" style="108" customWidth="1"/>
    <col min="7427" max="7428" width="9" style="108" hidden="1" customWidth="1"/>
    <col min="7429" max="7429" width="11.9" style="108" customWidth="1"/>
    <col min="7430" max="7431" width="9" style="108" hidden="1" customWidth="1"/>
    <col min="7432" max="7432" width="15.9" style="108" customWidth="1"/>
    <col min="7433" max="7433" width="9.4" style="108" customWidth="1"/>
    <col min="7434" max="7434" width="13.7" style="108" customWidth="1"/>
    <col min="7435" max="7675" width="9" style="108"/>
    <col min="7676" max="7676" width="42.4" style="108" customWidth="1"/>
    <col min="7677" max="7680" width="9" style="108" hidden="1" customWidth="1"/>
    <col min="7681" max="7681" width="14.5" style="108" customWidth="1"/>
    <col min="7682" max="7682" width="11.9" style="108" customWidth="1"/>
    <col min="7683" max="7684" width="9" style="108" hidden="1" customWidth="1"/>
    <col min="7685" max="7685" width="11.9" style="108" customWidth="1"/>
    <col min="7686" max="7687" width="9" style="108" hidden="1" customWidth="1"/>
    <col min="7688" max="7688" width="15.9" style="108" customWidth="1"/>
    <col min="7689" max="7689" width="9.4" style="108" customWidth="1"/>
    <col min="7690" max="7690" width="13.7" style="108" customWidth="1"/>
    <col min="7691" max="7931" width="9" style="108"/>
    <col min="7932" max="7932" width="42.4" style="108" customWidth="1"/>
    <col min="7933" max="7936" width="9" style="108" hidden="1" customWidth="1"/>
    <col min="7937" max="7937" width="14.5" style="108" customWidth="1"/>
    <col min="7938" max="7938" width="11.9" style="108" customWidth="1"/>
    <col min="7939" max="7940" width="9" style="108" hidden="1" customWidth="1"/>
    <col min="7941" max="7941" width="11.9" style="108" customWidth="1"/>
    <col min="7942" max="7943" width="9" style="108" hidden="1" customWidth="1"/>
    <col min="7944" max="7944" width="15.9" style="108" customWidth="1"/>
    <col min="7945" max="7945" width="9.4" style="108" customWidth="1"/>
    <col min="7946" max="7946" width="13.7" style="108" customWidth="1"/>
    <col min="7947" max="8187" width="9" style="108"/>
    <col min="8188" max="8188" width="42.4" style="108" customWidth="1"/>
    <col min="8189" max="8192" width="9" style="108" hidden="1" customWidth="1"/>
    <col min="8193" max="8193" width="14.5" style="108" customWidth="1"/>
    <col min="8194" max="8194" width="11.9" style="108" customWidth="1"/>
    <col min="8195" max="8196" width="9" style="108" hidden="1" customWidth="1"/>
    <col min="8197" max="8197" width="11.9" style="108" customWidth="1"/>
    <col min="8198" max="8199" width="9" style="108" hidden="1" customWidth="1"/>
    <col min="8200" max="8200" width="15.9" style="108" customWidth="1"/>
    <col min="8201" max="8201" width="9.4" style="108" customWidth="1"/>
    <col min="8202" max="8202" width="13.7" style="108" customWidth="1"/>
    <col min="8203" max="8443" width="9" style="108"/>
    <col min="8444" max="8444" width="42.4" style="108" customWidth="1"/>
    <col min="8445" max="8448" width="9" style="108" hidden="1" customWidth="1"/>
    <col min="8449" max="8449" width="14.5" style="108" customWidth="1"/>
    <col min="8450" max="8450" width="11.9" style="108" customWidth="1"/>
    <col min="8451" max="8452" width="9" style="108" hidden="1" customWidth="1"/>
    <col min="8453" max="8453" width="11.9" style="108" customWidth="1"/>
    <col min="8454" max="8455" width="9" style="108" hidden="1" customWidth="1"/>
    <col min="8456" max="8456" width="15.9" style="108" customWidth="1"/>
    <col min="8457" max="8457" width="9.4" style="108" customWidth="1"/>
    <col min="8458" max="8458" width="13.7" style="108" customWidth="1"/>
    <col min="8459" max="8699" width="9" style="108"/>
    <col min="8700" max="8700" width="42.4" style="108" customWidth="1"/>
    <col min="8701" max="8704" width="9" style="108" hidden="1" customWidth="1"/>
    <col min="8705" max="8705" width="14.5" style="108" customWidth="1"/>
    <col min="8706" max="8706" width="11.9" style="108" customWidth="1"/>
    <col min="8707" max="8708" width="9" style="108" hidden="1" customWidth="1"/>
    <col min="8709" max="8709" width="11.9" style="108" customWidth="1"/>
    <col min="8710" max="8711" width="9" style="108" hidden="1" customWidth="1"/>
    <col min="8712" max="8712" width="15.9" style="108" customWidth="1"/>
    <col min="8713" max="8713" width="9.4" style="108" customWidth="1"/>
    <col min="8714" max="8714" width="13.7" style="108" customWidth="1"/>
    <col min="8715" max="8955" width="9" style="108"/>
    <col min="8956" max="8956" width="42.4" style="108" customWidth="1"/>
    <col min="8957" max="8960" width="9" style="108" hidden="1" customWidth="1"/>
    <col min="8961" max="8961" width="14.5" style="108" customWidth="1"/>
    <col min="8962" max="8962" width="11.9" style="108" customWidth="1"/>
    <col min="8963" max="8964" width="9" style="108" hidden="1" customWidth="1"/>
    <col min="8965" max="8965" width="11.9" style="108" customWidth="1"/>
    <col min="8966" max="8967" width="9" style="108" hidden="1" customWidth="1"/>
    <col min="8968" max="8968" width="15.9" style="108" customWidth="1"/>
    <col min="8969" max="8969" width="9.4" style="108" customWidth="1"/>
    <col min="8970" max="8970" width="13.7" style="108" customWidth="1"/>
    <col min="8971" max="9211" width="9" style="108"/>
    <col min="9212" max="9212" width="42.4" style="108" customWidth="1"/>
    <col min="9213" max="9216" width="9" style="108" hidden="1" customWidth="1"/>
    <col min="9217" max="9217" width="14.5" style="108" customWidth="1"/>
    <col min="9218" max="9218" width="11.9" style="108" customWidth="1"/>
    <col min="9219" max="9220" width="9" style="108" hidden="1" customWidth="1"/>
    <col min="9221" max="9221" width="11.9" style="108" customWidth="1"/>
    <col min="9222" max="9223" width="9" style="108" hidden="1" customWidth="1"/>
    <col min="9224" max="9224" width="15.9" style="108" customWidth="1"/>
    <col min="9225" max="9225" width="9.4" style="108" customWidth="1"/>
    <col min="9226" max="9226" width="13.7" style="108" customWidth="1"/>
    <col min="9227" max="9467" width="9" style="108"/>
    <col min="9468" max="9468" width="42.4" style="108" customWidth="1"/>
    <col min="9469" max="9472" width="9" style="108" hidden="1" customWidth="1"/>
    <col min="9473" max="9473" width="14.5" style="108" customWidth="1"/>
    <col min="9474" max="9474" width="11.9" style="108" customWidth="1"/>
    <col min="9475" max="9476" width="9" style="108" hidden="1" customWidth="1"/>
    <col min="9477" max="9477" width="11.9" style="108" customWidth="1"/>
    <col min="9478" max="9479" width="9" style="108" hidden="1" customWidth="1"/>
    <col min="9480" max="9480" width="15.9" style="108" customWidth="1"/>
    <col min="9481" max="9481" width="9.4" style="108" customWidth="1"/>
    <col min="9482" max="9482" width="13.7" style="108" customWidth="1"/>
    <col min="9483" max="9723" width="9" style="108"/>
    <col min="9724" max="9724" width="42.4" style="108" customWidth="1"/>
    <col min="9725" max="9728" width="9" style="108" hidden="1" customWidth="1"/>
    <col min="9729" max="9729" width="14.5" style="108" customWidth="1"/>
    <col min="9730" max="9730" width="11.9" style="108" customWidth="1"/>
    <col min="9731" max="9732" width="9" style="108" hidden="1" customWidth="1"/>
    <col min="9733" max="9733" width="11.9" style="108" customWidth="1"/>
    <col min="9734" max="9735" width="9" style="108" hidden="1" customWidth="1"/>
    <col min="9736" max="9736" width="15.9" style="108" customWidth="1"/>
    <col min="9737" max="9737" width="9.4" style="108" customWidth="1"/>
    <col min="9738" max="9738" width="13.7" style="108" customWidth="1"/>
    <col min="9739" max="9979" width="9" style="108"/>
    <col min="9980" max="9980" width="42.4" style="108" customWidth="1"/>
    <col min="9981" max="9984" width="9" style="108" hidden="1" customWidth="1"/>
    <col min="9985" max="9985" width="14.5" style="108" customWidth="1"/>
    <col min="9986" max="9986" width="11.9" style="108" customWidth="1"/>
    <col min="9987" max="9988" width="9" style="108" hidden="1" customWidth="1"/>
    <col min="9989" max="9989" width="11.9" style="108" customWidth="1"/>
    <col min="9990" max="9991" width="9" style="108" hidden="1" customWidth="1"/>
    <col min="9992" max="9992" width="15.9" style="108" customWidth="1"/>
    <col min="9993" max="9993" width="9.4" style="108" customWidth="1"/>
    <col min="9994" max="9994" width="13.7" style="108" customWidth="1"/>
    <col min="9995" max="10235" width="9" style="108"/>
    <col min="10236" max="10236" width="42.4" style="108" customWidth="1"/>
    <col min="10237" max="10240" width="9" style="108" hidden="1" customWidth="1"/>
    <col min="10241" max="10241" width="14.5" style="108" customWidth="1"/>
    <col min="10242" max="10242" width="11.9" style="108" customWidth="1"/>
    <col min="10243" max="10244" width="9" style="108" hidden="1" customWidth="1"/>
    <col min="10245" max="10245" width="11.9" style="108" customWidth="1"/>
    <col min="10246" max="10247" width="9" style="108" hidden="1" customWidth="1"/>
    <col min="10248" max="10248" width="15.9" style="108" customWidth="1"/>
    <col min="10249" max="10249" width="9.4" style="108" customWidth="1"/>
    <col min="10250" max="10250" width="13.7" style="108" customWidth="1"/>
    <col min="10251" max="10491" width="9" style="108"/>
    <col min="10492" max="10492" width="42.4" style="108" customWidth="1"/>
    <col min="10493" max="10496" width="9" style="108" hidden="1" customWidth="1"/>
    <col min="10497" max="10497" width="14.5" style="108" customWidth="1"/>
    <col min="10498" max="10498" width="11.9" style="108" customWidth="1"/>
    <col min="10499" max="10500" width="9" style="108" hidden="1" customWidth="1"/>
    <col min="10501" max="10501" width="11.9" style="108" customWidth="1"/>
    <col min="10502" max="10503" width="9" style="108" hidden="1" customWidth="1"/>
    <col min="10504" max="10504" width="15.9" style="108" customWidth="1"/>
    <col min="10505" max="10505" width="9.4" style="108" customWidth="1"/>
    <col min="10506" max="10506" width="13.7" style="108" customWidth="1"/>
    <col min="10507" max="10747" width="9" style="108"/>
    <col min="10748" max="10748" width="42.4" style="108" customWidth="1"/>
    <col min="10749" max="10752" width="9" style="108" hidden="1" customWidth="1"/>
    <col min="10753" max="10753" width="14.5" style="108" customWidth="1"/>
    <col min="10754" max="10754" width="11.9" style="108" customWidth="1"/>
    <col min="10755" max="10756" width="9" style="108" hidden="1" customWidth="1"/>
    <col min="10757" max="10757" width="11.9" style="108" customWidth="1"/>
    <col min="10758" max="10759" width="9" style="108" hidden="1" customWidth="1"/>
    <col min="10760" max="10760" width="15.9" style="108" customWidth="1"/>
    <col min="10761" max="10761" width="9.4" style="108" customWidth="1"/>
    <col min="10762" max="10762" width="13.7" style="108" customWidth="1"/>
    <col min="10763" max="11003" width="9" style="108"/>
    <col min="11004" max="11004" width="42.4" style="108" customWidth="1"/>
    <col min="11005" max="11008" width="9" style="108" hidden="1" customWidth="1"/>
    <col min="11009" max="11009" width="14.5" style="108" customWidth="1"/>
    <col min="11010" max="11010" width="11.9" style="108" customWidth="1"/>
    <col min="11011" max="11012" width="9" style="108" hidden="1" customWidth="1"/>
    <col min="11013" max="11013" width="11.9" style="108" customWidth="1"/>
    <col min="11014" max="11015" width="9" style="108" hidden="1" customWidth="1"/>
    <col min="11016" max="11016" width="15.9" style="108" customWidth="1"/>
    <col min="11017" max="11017" width="9.4" style="108" customWidth="1"/>
    <col min="11018" max="11018" width="13.7" style="108" customWidth="1"/>
    <col min="11019" max="11259" width="9" style="108"/>
    <col min="11260" max="11260" width="42.4" style="108" customWidth="1"/>
    <col min="11261" max="11264" width="9" style="108" hidden="1" customWidth="1"/>
    <col min="11265" max="11265" width="14.5" style="108" customWidth="1"/>
    <col min="11266" max="11266" width="11.9" style="108" customWidth="1"/>
    <col min="11267" max="11268" width="9" style="108" hidden="1" customWidth="1"/>
    <col min="11269" max="11269" width="11.9" style="108" customWidth="1"/>
    <col min="11270" max="11271" width="9" style="108" hidden="1" customWidth="1"/>
    <col min="11272" max="11272" width="15.9" style="108" customWidth="1"/>
    <col min="11273" max="11273" width="9.4" style="108" customWidth="1"/>
    <col min="11274" max="11274" width="13.7" style="108" customWidth="1"/>
    <col min="11275" max="11515" width="9" style="108"/>
    <col min="11516" max="11516" width="42.4" style="108" customWidth="1"/>
    <col min="11517" max="11520" width="9" style="108" hidden="1" customWidth="1"/>
    <col min="11521" max="11521" width="14.5" style="108" customWidth="1"/>
    <col min="11522" max="11522" width="11.9" style="108" customWidth="1"/>
    <col min="11523" max="11524" width="9" style="108" hidden="1" customWidth="1"/>
    <col min="11525" max="11525" width="11.9" style="108" customWidth="1"/>
    <col min="11526" max="11527" width="9" style="108" hidden="1" customWidth="1"/>
    <col min="11528" max="11528" width="15.9" style="108" customWidth="1"/>
    <col min="11529" max="11529" width="9.4" style="108" customWidth="1"/>
    <col min="11530" max="11530" width="13.7" style="108" customWidth="1"/>
    <col min="11531" max="11771" width="9" style="108"/>
    <col min="11772" max="11772" width="42.4" style="108" customWidth="1"/>
    <col min="11773" max="11776" width="9" style="108" hidden="1" customWidth="1"/>
    <col min="11777" max="11777" width="14.5" style="108" customWidth="1"/>
    <col min="11778" max="11778" width="11.9" style="108" customWidth="1"/>
    <col min="11779" max="11780" width="9" style="108" hidden="1" customWidth="1"/>
    <col min="11781" max="11781" width="11.9" style="108" customWidth="1"/>
    <col min="11782" max="11783" width="9" style="108" hidden="1" customWidth="1"/>
    <col min="11784" max="11784" width="15.9" style="108" customWidth="1"/>
    <col min="11785" max="11785" width="9.4" style="108" customWidth="1"/>
    <col min="11786" max="11786" width="13.7" style="108" customWidth="1"/>
    <col min="11787" max="12027" width="9" style="108"/>
    <col min="12028" max="12028" width="42.4" style="108" customWidth="1"/>
    <col min="12029" max="12032" width="9" style="108" hidden="1" customWidth="1"/>
    <col min="12033" max="12033" width="14.5" style="108" customWidth="1"/>
    <col min="12034" max="12034" width="11.9" style="108" customWidth="1"/>
    <col min="12035" max="12036" width="9" style="108" hidden="1" customWidth="1"/>
    <col min="12037" max="12037" width="11.9" style="108" customWidth="1"/>
    <col min="12038" max="12039" width="9" style="108" hidden="1" customWidth="1"/>
    <col min="12040" max="12040" width="15.9" style="108" customWidth="1"/>
    <col min="12041" max="12041" width="9.4" style="108" customWidth="1"/>
    <col min="12042" max="12042" width="13.7" style="108" customWidth="1"/>
    <col min="12043" max="12283" width="9" style="108"/>
    <col min="12284" max="12284" width="42.4" style="108" customWidth="1"/>
    <col min="12285" max="12288" width="9" style="108" hidden="1" customWidth="1"/>
    <col min="12289" max="12289" width="14.5" style="108" customWidth="1"/>
    <col min="12290" max="12290" width="11.9" style="108" customWidth="1"/>
    <col min="12291" max="12292" width="9" style="108" hidden="1" customWidth="1"/>
    <col min="12293" max="12293" width="11.9" style="108" customWidth="1"/>
    <col min="12294" max="12295" width="9" style="108" hidden="1" customWidth="1"/>
    <col min="12296" max="12296" width="15.9" style="108" customWidth="1"/>
    <col min="12297" max="12297" width="9.4" style="108" customWidth="1"/>
    <col min="12298" max="12298" width="13.7" style="108" customWidth="1"/>
    <col min="12299" max="12539" width="9" style="108"/>
    <col min="12540" max="12540" width="42.4" style="108" customWidth="1"/>
    <col min="12541" max="12544" width="9" style="108" hidden="1" customWidth="1"/>
    <col min="12545" max="12545" width="14.5" style="108" customWidth="1"/>
    <col min="12546" max="12546" width="11.9" style="108" customWidth="1"/>
    <col min="12547" max="12548" width="9" style="108" hidden="1" customWidth="1"/>
    <col min="12549" max="12549" width="11.9" style="108" customWidth="1"/>
    <col min="12550" max="12551" width="9" style="108" hidden="1" customWidth="1"/>
    <col min="12552" max="12552" width="15.9" style="108" customWidth="1"/>
    <col min="12553" max="12553" width="9.4" style="108" customWidth="1"/>
    <col min="12554" max="12554" width="13.7" style="108" customWidth="1"/>
    <col min="12555" max="12795" width="9" style="108"/>
    <col min="12796" max="12796" width="42.4" style="108" customWidth="1"/>
    <col min="12797" max="12800" width="9" style="108" hidden="1" customWidth="1"/>
    <col min="12801" max="12801" width="14.5" style="108" customWidth="1"/>
    <col min="12802" max="12802" width="11.9" style="108" customWidth="1"/>
    <col min="12803" max="12804" width="9" style="108" hidden="1" customWidth="1"/>
    <col min="12805" max="12805" width="11.9" style="108" customWidth="1"/>
    <col min="12806" max="12807" width="9" style="108" hidden="1" customWidth="1"/>
    <col min="12808" max="12808" width="15.9" style="108" customWidth="1"/>
    <col min="12809" max="12809" width="9.4" style="108" customWidth="1"/>
    <col min="12810" max="12810" width="13.7" style="108" customWidth="1"/>
    <col min="12811" max="13051" width="9" style="108"/>
    <col min="13052" max="13052" width="42.4" style="108" customWidth="1"/>
    <col min="13053" max="13056" width="9" style="108" hidden="1" customWidth="1"/>
    <col min="13057" max="13057" width="14.5" style="108" customWidth="1"/>
    <col min="13058" max="13058" width="11.9" style="108" customWidth="1"/>
    <col min="13059" max="13060" width="9" style="108" hidden="1" customWidth="1"/>
    <col min="13061" max="13061" width="11.9" style="108" customWidth="1"/>
    <col min="13062" max="13063" width="9" style="108" hidden="1" customWidth="1"/>
    <col min="13064" max="13064" width="15.9" style="108" customWidth="1"/>
    <col min="13065" max="13065" width="9.4" style="108" customWidth="1"/>
    <col min="13066" max="13066" width="13.7" style="108" customWidth="1"/>
    <col min="13067" max="13307" width="9" style="108"/>
    <col min="13308" max="13308" width="42.4" style="108" customWidth="1"/>
    <col min="13309" max="13312" width="9" style="108" hidden="1" customWidth="1"/>
    <col min="13313" max="13313" width="14.5" style="108" customWidth="1"/>
    <col min="13314" max="13314" width="11.9" style="108" customWidth="1"/>
    <col min="13315" max="13316" width="9" style="108" hidden="1" customWidth="1"/>
    <col min="13317" max="13317" width="11.9" style="108" customWidth="1"/>
    <col min="13318" max="13319" width="9" style="108" hidden="1" customWidth="1"/>
    <col min="13320" max="13320" width="15.9" style="108" customWidth="1"/>
    <col min="13321" max="13321" width="9.4" style="108" customWidth="1"/>
    <col min="13322" max="13322" width="13.7" style="108" customWidth="1"/>
    <col min="13323" max="13563" width="9" style="108"/>
    <col min="13564" max="13564" width="42.4" style="108" customWidth="1"/>
    <col min="13565" max="13568" width="9" style="108" hidden="1" customWidth="1"/>
    <col min="13569" max="13569" width="14.5" style="108" customWidth="1"/>
    <col min="13570" max="13570" width="11.9" style="108" customWidth="1"/>
    <col min="13571" max="13572" width="9" style="108" hidden="1" customWidth="1"/>
    <col min="13573" max="13573" width="11.9" style="108" customWidth="1"/>
    <col min="13574" max="13575" width="9" style="108" hidden="1" customWidth="1"/>
    <col min="13576" max="13576" width="15.9" style="108" customWidth="1"/>
    <col min="13577" max="13577" width="9.4" style="108" customWidth="1"/>
    <col min="13578" max="13578" width="13.7" style="108" customWidth="1"/>
    <col min="13579" max="13819" width="9" style="108"/>
    <col min="13820" max="13820" width="42.4" style="108" customWidth="1"/>
    <col min="13821" max="13824" width="9" style="108" hidden="1" customWidth="1"/>
    <col min="13825" max="13825" width="14.5" style="108" customWidth="1"/>
    <col min="13826" max="13826" width="11.9" style="108" customWidth="1"/>
    <col min="13827" max="13828" width="9" style="108" hidden="1" customWidth="1"/>
    <col min="13829" max="13829" width="11.9" style="108" customWidth="1"/>
    <col min="13830" max="13831" width="9" style="108" hidden="1" customWidth="1"/>
    <col min="13832" max="13832" width="15.9" style="108" customWidth="1"/>
    <col min="13833" max="13833" width="9.4" style="108" customWidth="1"/>
    <col min="13834" max="13834" width="13.7" style="108" customWidth="1"/>
    <col min="13835" max="14075" width="9" style="108"/>
    <col min="14076" max="14076" width="42.4" style="108" customWidth="1"/>
    <col min="14077" max="14080" width="9" style="108" hidden="1" customWidth="1"/>
    <col min="14081" max="14081" width="14.5" style="108" customWidth="1"/>
    <col min="14082" max="14082" width="11.9" style="108" customWidth="1"/>
    <col min="14083" max="14084" width="9" style="108" hidden="1" customWidth="1"/>
    <col min="14085" max="14085" width="11.9" style="108" customWidth="1"/>
    <col min="14086" max="14087" width="9" style="108" hidden="1" customWidth="1"/>
    <col min="14088" max="14088" width="15.9" style="108" customWidth="1"/>
    <col min="14089" max="14089" width="9.4" style="108" customWidth="1"/>
    <col min="14090" max="14090" width="13.7" style="108" customWidth="1"/>
    <col min="14091" max="14331" width="9" style="108"/>
    <col min="14332" max="14332" width="42.4" style="108" customWidth="1"/>
    <col min="14333" max="14336" width="9" style="108" hidden="1" customWidth="1"/>
    <col min="14337" max="14337" width="14.5" style="108" customWidth="1"/>
    <col min="14338" max="14338" width="11.9" style="108" customWidth="1"/>
    <col min="14339" max="14340" width="9" style="108" hidden="1" customWidth="1"/>
    <col min="14341" max="14341" width="11.9" style="108" customWidth="1"/>
    <col min="14342" max="14343" width="9" style="108" hidden="1" customWidth="1"/>
    <col min="14344" max="14344" width="15.9" style="108" customWidth="1"/>
    <col min="14345" max="14345" width="9.4" style="108" customWidth="1"/>
    <col min="14346" max="14346" width="13.7" style="108" customWidth="1"/>
    <col min="14347" max="14587" width="9" style="108"/>
    <col min="14588" max="14588" width="42.4" style="108" customWidth="1"/>
    <col min="14589" max="14592" width="9" style="108" hidden="1" customWidth="1"/>
    <col min="14593" max="14593" width="14.5" style="108" customWidth="1"/>
    <col min="14594" max="14594" width="11.9" style="108" customWidth="1"/>
    <col min="14595" max="14596" width="9" style="108" hidden="1" customWidth="1"/>
    <col min="14597" max="14597" width="11.9" style="108" customWidth="1"/>
    <col min="14598" max="14599" width="9" style="108" hidden="1" customWidth="1"/>
    <col min="14600" max="14600" width="15.9" style="108" customWidth="1"/>
    <col min="14601" max="14601" width="9.4" style="108" customWidth="1"/>
    <col min="14602" max="14602" width="13.7" style="108" customWidth="1"/>
    <col min="14603" max="14843" width="9" style="108"/>
    <col min="14844" max="14844" width="42.4" style="108" customWidth="1"/>
    <col min="14845" max="14848" width="9" style="108" hidden="1" customWidth="1"/>
    <col min="14849" max="14849" width="14.5" style="108" customWidth="1"/>
    <col min="14850" max="14850" width="11.9" style="108" customWidth="1"/>
    <col min="14851" max="14852" width="9" style="108" hidden="1" customWidth="1"/>
    <col min="14853" max="14853" width="11.9" style="108" customWidth="1"/>
    <col min="14854" max="14855" width="9" style="108" hidden="1" customWidth="1"/>
    <col min="14856" max="14856" width="15.9" style="108" customWidth="1"/>
    <col min="14857" max="14857" width="9.4" style="108" customWidth="1"/>
    <col min="14858" max="14858" width="13.7" style="108" customWidth="1"/>
    <col min="14859" max="15099" width="9" style="108"/>
    <col min="15100" max="15100" width="42.4" style="108" customWidth="1"/>
    <col min="15101" max="15104" width="9" style="108" hidden="1" customWidth="1"/>
    <col min="15105" max="15105" width="14.5" style="108" customWidth="1"/>
    <col min="15106" max="15106" width="11.9" style="108" customWidth="1"/>
    <col min="15107" max="15108" width="9" style="108" hidden="1" customWidth="1"/>
    <col min="15109" max="15109" width="11.9" style="108" customWidth="1"/>
    <col min="15110" max="15111" width="9" style="108" hidden="1" customWidth="1"/>
    <col min="15112" max="15112" width="15.9" style="108" customWidth="1"/>
    <col min="15113" max="15113" width="9.4" style="108" customWidth="1"/>
    <col min="15114" max="15114" width="13.7" style="108" customWidth="1"/>
    <col min="15115" max="15355" width="9" style="108"/>
    <col min="15356" max="15356" width="42.4" style="108" customWidth="1"/>
    <col min="15357" max="15360" width="9" style="108" hidden="1" customWidth="1"/>
    <col min="15361" max="15361" width="14.5" style="108" customWidth="1"/>
    <col min="15362" max="15362" width="11.9" style="108" customWidth="1"/>
    <col min="15363" max="15364" width="9" style="108" hidden="1" customWidth="1"/>
    <col min="15365" max="15365" width="11.9" style="108" customWidth="1"/>
    <col min="15366" max="15367" width="9" style="108" hidden="1" customWidth="1"/>
    <col min="15368" max="15368" width="15.9" style="108" customWidth="1"/>
    <col min="15369" max="15369" width="9.4" style="108" customWidth="1"/>
    <col min="15370" max="15370" width="13.7" style="108" customWidth="1"/>
    <col min="15371" max="15611" width="9" style="108"/>
    <col min="15612" max="15612" width="42.4" style="108" customWidth="1"/>
    <col min="15613" max="15616" width="9" style="108" hidden="1" customWidth="1"/>
    <col min="15617" max="15617" width="14.5" style="108" customWidth="1"/>
    <col min="15618" max="15618" width="11.9" style="108" customWidth="1"/>
    <col min="15619" max="15620" width="9" style="108" hidden="1" customWidth="1"/>
    <col min="15621" max="15621" width="11.9" style="108" customWidth="1"/>
    <col min="15622" max="15623" width="9" style="108" hidden="1" customWidth="1"/>
    <col min="15624" max="15624" width="15.9" style="108" customWidth="1"/>
    <col min="15625" max="15625" width="9.4" style="108" customWidth="1"/>
    <col min="15626" max="15626" width="13.7" style="108" customWidth="1"/>
    <col min="15627" max="15867" width="9" style="108"/>
    <col min="15868" max="15868" width="42.4" style="108" customWidth="1"/>
    <col min="15869" max="15872" width="9" style="108" hidden="1" customWidth="1"/>
    <col min="15873" max="15873" width="14.5" style="108" customWidth="1"/>
    <col min="15874" max="15874" width="11.9" style="108" customWidth="1"/>
    <col min="15875" max="15876" width="9" style="108" hidden="1" customWidth="1"/>
    <col min="15877" max="15877" width="11.9" style="108" customWidth="1"/>
    <col min="15878" max="15879" width="9" style="108" hidden="1" customWidth="1"/>
    <col min="15880" max="15880" width="15.9" style="108" customWidth="1"/>
    <col min="15881" max="15881" width="9.4" style="108" customWidth="1"/>
    <col min="15882" max="15882" width="13.7" style="108" customWidth="1"/>
    <col min="15883" max="16123" width="9" style="108"/>
    <col min="16124" max="16124" width="42.4" style="108" customWidth="1"/>
    <col min="16125" max="16128" width="9" style="108" hidden="1" customWidth="1"/>
    <col min="16129" max="16129" width="14.5" style="108" customWidth="1"/>
    <col min="16130" max="16130" width="11.9" style="108" customWidth="1"/>
    <col min="16131" max="16132" width="9" style="108" hidden="1" customWidth="1"/>
    <col min="16133" max="16133" width="11.9" style="108" customWidth="1"/>
    <col min="16134" max="16135" width="9" style="108" hidden="1" customWidth="1"/>
    <col min="16136" max="16136" width="15.9" style="108" customWidth="1"/>
    <col min="16137" max="16137" width="9.4" style="108" customWidth="1"/>
    <col min="16138" max="16138" width="13.7" style="108" customWidth="1"/>
    <col min="16139" max="16384" width="9" style="108"/>
  </cols>
  <sheetData>
    <row r="1" spans="1:8">
      <c r="A1" s="210" t="s">
        <v>146</v>
      </c>
      <c r="H1" s="210" t="s">
        <v>147</v>
      </c>
    </row>
    <row r="2" ht="33" customHeight="1" spans="1:12">
      <c r="A2" s="215" t="s">
        <v>9</v>
      </c>
      <c r="B2" s="215"/>
      <c r="C2" s="215"/>
      <c r="D2" s="215"/>
      <c r="E2" s="215"/>
      <c r="F2" s="215"/>
      <c r="G2" s="215"/>
      <c r="H2" s="215"/>
      <c r="I2" s="215"/>
      <c r="J2" s="215"/>
      <c r="K2" s="215"/>
      <c r="L2" s="215"/>
    </row>
    <row r="3" spans="1:12">
      <c r="A3" s="216"/>
      <c r="B3" s="217"/>
      <c r="C3" s="218"/>
      <c r="D3" s="219"/>
      <c r="E3" s="216"/>
      <c r="F3" s="220"/>
      <c r="G3" s="220"/>
      <c r="H3" s="216"/>
      <c r="I3" s="216"/>
      <c r="J3" s="216"/>
      <c r="K3" s="216"/>
      <c r="L3" s="234" t="s">
        <v>55</v>
      </c>
    </row>
    <row r="4" ht="33.75" customHeight="1" spans="1:12">
      <c r="A4" s="221" t="s">
        <v>148</v>
      </c>
      <c r="B4" s="222"/>
      <c r="C4" s="223"/>
      <c r="D4" s="224"/>
      <c r="E4" s="221"/>
      <c r="F4" s="225" t="s">
        <v>57</v>
      </c>
      <c r="G4" s="225" t="s">
        <v>58</v>
      </c>
      <c r="H4" s="226" t="s">
        <v>149</v>
      </c>
      <c r="I4" s="226" t="s">
        <v>150</v>
      </c>
      <c r="J4" s="226" t="s">
        <v>149</v>
      </c>
      <c r="K4" s="226" t="s">
        <v>150</v>
      </c>
      <c r="L4" s="235" t="s">
        <v>59</v>
      </c>
    </row>
    <row r="5" ht="17.25" customHeight="1" spans="1:12">
      <c r="A5" s="227" t="s">
        <v>102</v>
      </c>
      <c r="B5" s="227"/>
      <c r="C5" s="227"/>
      <c r="D5" s="227"/>
      <c r="E5" s="227">
        <v>201</v>
      </c>
      <c r="F5" s="228">
        <f>F6+F13+F21+F28+F35+F42+F48+F51+F57+F64+F70+F75+F79+F82+F87+F91+F98+F103+F108+F114+F120+F126+F131+F138+F143+F149</f>
        <v>26189</v>
      </c>
      <c r="G5" s="228">
        <f>G6+G13+G21+G28+G35+G42+G48+G51+G57+G64+G70+G75+G79+G82+G87+G91+G98+G103+G108+G114+G120+G126+G131+G138+G143+G149</f>
        <v>21595</v>
      </c>
      <c r="H5" s="229">
        <f>H6+H13+H21+H28+H35+H42+H48+H51+H57+H64+H70+H75+H79+H82+H87+H91+H98+H103+H108+H114+H120+H126+H131+H138+H149+H143</f>
        <v>20667</v>
      </c>
      <c r="I5" s="229">
        <f t="shared" ref="I5:K5" si="0">I6+I13+I21+I28+I35+I42+I48+I51+I57+I64+I70+I75+I79+I82+I87+I91+I98+I103+I108+I114+I120+I126+I131+I138+I149</f>
        <v>21</v>
      </c>
      <c r="J5" s="229">
        <f>J6+J13+J21+J28+J35+J42+J48+J51+J57+J64+J70+J75+J79+J82+J87+J91+J98+J103+J108+J114+J120+J126+J131+J138+J149</f>
        <v>17340</v>
      </c>
      <c r="K5" s="229">
        <f>K6+K13+K21+K28+K35+K42+K48+K51+K57+K64+K70+K75+K79+K82+K87+K91+K98+K103+K108+K114+K120+K126+K131+K138+K149</f>
        <v>53</v>
      </c>
      <c r="L5" s="141">
        <f>F5/G5*100</f>
        <v>121.27</v>
      </c>
    </row>
    <row r="6" ht="17.25" customHeight="1" spans="1:12">
      <c r="A6" s="227" t="s">
        <v>151</v>
      </c>
      <c r="B6" s="227"/>
      <c r="C6" s="227"/>
      <c r="D6" s="227"/>
      <c r="E6" s="227">
        <v>20101</v>
      </c>
      <c r="F6" s="228">
        <f t="shared" ref="F6:H6" si="1">SUM(F7:F12)</f>
        <v>798</v>
      </c>
      <c r="G6" s="228">
        <f>SUM(G7:G12)</f>
        <v>572</v>
      </c>
      <c r="H6" s="229">
        <f>SUM(H7:H12)</f>
        <v>625</v>
      </c>
      <c r="I6" s="229"/>
      <c r="J6" s="229">
        <f>SUM(J7:J12)</f>
        <v>590</v>
      </c>
      <c r="K6" s="229"/>
      <c r="L6" s="141">
        <f t="shared" ref="L6:L69" si="2">F6/G6*100</f>
        <v>139.51</v>
      </c>
    </row>
    <row r="7" ht="17.25" customHeight="1" spans="1:12">
      <c r="A7" s="230" t="s">
        <v>152</v>
      </c>
      <c r="B7" s="230" t="s">
        <v>153</v>
      </c>
      <c r="C7" s="230" t="str">
        <f t="shared" ref="C7:C30" si="3">B7&amp;A7</f>
        <v>人大事务      行政运行</v>
      </c>
      <c r="D7" s="230" t="s">
        <v>154</v>
      </c>
      <c r="E7" s="230">
        <v>2010101</v>
      </c>
      <c r="F7" s="231">
        <v>547</v>
      </c>
      <c r="G7" s="228">
        <v>441.22</v>
      </c>
      <c r="H7" s="229">
        <v>490</v>
      </c>
      <c r="I7" s="230"/>
      <c r="J7" s="229">
        <v>463</v>
      </c>
      <c r="K7" s="229"/>
      <c r="L7" s="141">
        <f>F7/G7*100</f>
        <v>123.97</v>
      </c>
    </row>
    <row r="8" ht="17.25" customHeight="1" spans="1:12">
      <c r="A8" s="230" t="s">
        <v>155</v>
      </c>
      <c r="B8" s="230" t="s">
        <v>153</v>
      </c>
      <c r="C8" s="230" t="str">
        <f>B8&amp;A8</f>
        <v>人大事务      人大会议</v>
      </c>
      <c r="D8" s="230" t="s">
        <v>156</v>
      </c>
      <c r="E8" s="230">
        <v>2010104</v>
      </c>
      <c r="F8" s="231">
        <v>104</v>
      </c>
      <c r="G8" s="228">
        <v>45</v>
      </c>
      <c r="H8" s="229">
        <v>45</v>
      </c>
      <c r="I8" s="230"/>
      <c r="J8" s="229">
        <v>45</v>
      </c>
      <c r="K8" s="229"/>
      <c r="L8" s="141">
        <f>F8/G8*100</f>
        <v>231.11</v>
      </c>
    </row>
    <row r="9" ht="17.25" customHeight="1" spans="1:12">
      <c r="A9" s="230" t="s">
        <v>157</v>
      </c>
      <c r="B9" s="230" t="s">
        <v>153</v>
      </c>
      <c r="C9" s="230" t="str">
        <f>B9&amp;A9</f>
        <v>人大事务      人大代表履职能力提升</v>
      </c>
      <c r="D9" s="230" t="s">
        <v>158</v>
      </c>
      <c r="E9" s="230">
        <v>2010107</v>
      </c>
      <c r="F9" s="231"/>
      <c r="G9" s="228"/>
      <c r="H9" s="229"/>
      <c r="I9" s="230"/>
      <c r="J9" s="229">
        <v>4</v>
      </c>
      <c r="K9" s="229"/>
      <c r="L9" s="141"/>
    </row>
    <row r="10" ht="17.25" customHeight="1" spans="1:12">
      <c r="A10" s="230" t="s">
        <v>159</v>
      </c>
      <c r="B10" s="230" t="s">
        <v>153</v>
      </c>
      <c r="C10" s="230" t="str">
        <f>B10&amp;A10</f>
        <v>人大事务      代表工作</v>
      </c>
      <c r="D10" s="230" t="s">
        <v>160</v>
      </c>
      <c r="E10" s="230">
        <v>2010108</v>
      </c>
      <c r="F10" s="231">
        <v>20</v>
      </c>
      <c r="G10" s="228">
        <v>19</v>
      </c>
      <c r="H10" s="229">
        <v>20</v>
      </c>
      <c r="I10" s="230"/>
      <c r="J10" s="229">
        <v>20</v>
      </c>
      <c r="K10" s="229"/>
      <c r="L10" s="141">
        <f>F10/G10*100</f>
        <v>105.26</v>
      </c>
    </row>
    <row r="11" ht="17.25" customHeight="1" spans="1:12">
      <c r="A11" s="230" t="s">
        <v>161</v>
      </c>
      <c r="B11" s="230" t="s">
        <v>153</v>
      </c>
      <c r="C11" s="230" t="str">
        <f>B11&amp;A11</f>
        <v>人大事务      事业运行</v>
      </c>
      <c r="D11" s="230" t="s">
        <v>162</v>
      </c>
      <c r="E11" s="230">
        <v>2010150</v>
      </c>
      <c r="F11" s="231">
        <v>104</v>
      </c>
      <c r="G11" s="228">
        <v>46.96</v>
      </c>
      <c r="H11" s="229">
        <v>45</v>
      </c>
      <c r="I11" s="230"/>
      <c r="J11" s="229">
        <v>34</v>
      </c>
      <c r="K11" s="229"/>
      <c r="L11" s="141">
        <f>F11/G11*100</f>
        <v>221.47</v>
      </c>
    </row>
    <row r="12" ht="17.25" customHeight="1" spans="1:12">
      <c r="A12" s="230" t="s">
        <v>163</v>
      </c>
      <c r="B12" s="230" t="s">
        <v>153</v>
      </c>
      <c r="C12" s="230" t="str">
        <f>B12&amp;A12</f>
        <v>人大事务      其他人大事务支出</v>
      </c>
      <c r="D12" s="230" t="s">
        <v>164</v>
      </c>
      <c r="E12" s="230">
        <v>2010199</v>
      </c>
      <c r="F12" s="231">
        <v>23</v>
      </c>
      <c r="G12" s="228">
        <v>19.57</v>
      </c>
      <c r="H12" s="229">
        <v>25</v>
      </c>
      <c r="I12" s="230"/>
      <c r="J12" s="229">
        <v>24</v>
      </c>
      <c r="K12" s="229"/>
      <c r="L12" s="141">
        <f>F12/G12*100</f>
        <v>117.53</v>
      </c>
    </row>
    <row r="13" ht="17.25" customHeight="1" spans="1:12">
      <c r="A13" s="227" t="s">
        <v>165</v>
      </c>
      <c r="B13" s="230"/>
      <c r="C13" s="230" t="str">
        <f>B13&amp;A13</f>
        <v>    政协事务</v>
      </c>
      <c r="D13" s="230" t="s">
        <v>165</v>
      </c>
      <c r="E13" s="230">
        <v>20102</v>
      </c>
      <c r="F13" s="228">
        <f t="shared" ref="F13:H13" si="4">SUM(F14:F20)</f>
        <v>457</v>
      </c>
      <c r="G13" s="228">
        <f>SUM(G14:G20)</f>
        <v>364</v>
      </c>
      <c r="H13" s="229">
        <f>SUM(H14:H20)</f>
        <v>657</v>
      </c>
      <c r="I13" s="229"/>
      <c r="J13" s="229">
        <f>SUM(J14:J20)</f>
        <v>409</v>
      </c>
      <c r="K13" s="229"/>
      <c r="L13" s="141">
        <f>F13/G13*100</f>
        <v>125.55</v>
      </c>
    </row>
    <row r="14" ht="17.25" customHeight="1" spans="1:12">
      <c r="A14" s="230" t="s">
        <v>152</v>
      </c>
      <c r="B14" s="232" t="s">
        <v>166</v>
      </c>
      <c r="C14" s="230" t="str">
        <f>B14&amp;A14</f>
        <v>政协事务      行政运行</v>
      </c>
      <c r="D14" s="230" t="s">
        <v>167</v>
      </c>
      <c r="E14" s="230">
        <v>2010201</v>
      </c>
      <c r="F14" s="231">
        <v>337</v>
      </c>
      <c r="G14" s="228">
        <v>263.68</v>
      </c>
      <c r="H14" s="229">
        <v>288</v>
      </c>
      <c r="I14" s="230"/>
      <c r="J14" s="229">
        <v>319</v>
      </c>
      <c r="K14" s="229"/>
      <c r="L14" s="141">
        <f>F14/G14*100</f>
        <v>127.81</v>
      </c>
    </row>
    <row r="15" ht="17.25" customHeight="1" spans="1:12">
      <c r="A15" s="230" t="s">
        <v>168</v>
      </c>
      <c r="B15" s="232" t="s">
        <v>166</v>
      </c>
      <c r="C15" s="230" t="str">
        <f>B15&amp;A15</f>
        <v>政协事务      一般行政管理事务</v>
      </c>
      <c r="D15" s="230" t="s">
        <v>169</v>
      </c>
      <c r="E15" s="230">
        <v>2010202</v>
      </c>
      <c r="F15" s="231"/>
      <c r="G15" s="228"/>
      <c r="H15" s="229">
        <v>275</v>
      </c>
      <c r="I15" s="230"/>
      <c r="J15" s="229"/>
      <c r="K15" s="229"/>
      <c r="L15" s="141"/>
    </row>
    <row r="16" ht="17.25" customHeight="1" spans="1:12">
      <c r="A16" s="230" t="s">
        <v>170</v>
      </c>
      <c r="B16" s="232" t="s">
        <v>166</v>
      </c>
      <c r="C16" s="230" t="str">
        <f>B16&amp;A16</f>
        <v>政协事务      政协会议</v>
      </c>
      <c r="D16" s="230" t="s">
        <v>171</v>
      </c>
      <c r="E16" s="230">
        <v>2010204</v>
      </c>
      <c r="F16" s="231">
        <v>28</v>
      </c>
      <c r="G16" s="228">
        <v>26</v>
      </c>
      <c r="H16" s="229">
        <v>26</v>
      </c>
      <c r="I16" s="230"/>
      <c r="J16" s="229">
        <v>30</v>
      </c>
      <c r="K16" s="229"/>
      <c r="L16" s="141">
        <f>F16/G16*100</f>
        <v>107.69</v>
      </c>
    </row>
    <row r="17" ht="17.25" customHeight="1" spans="1:12">
      <c r="A17" s="230" t="s">
        <v>172</v>
      </c>
      <c r="B17" s="232" t="s">
        <v>166</v>
      </c>
      <c r="C17" s="230" t="str">
        <f>B17&amp;A17</f>
        <v>政协事务      委员视察</v>
      </c>
      <c r="D17" s="230" t="s">
        <v>173</v>
      </c>
      <c r="E17" s="230">
        <v>2010205</v>
      </c>
      <c r="F17" s="231">
        <v>20</v>
      </c>
      <c r="G17" s="228">
        <v>19.5</v>
      </c>
      <c r="H17" s="229">
        <v>20</v>
      </c>
      <c r="I17" s="230"/>
      <c r="J17" s="229">
        <v>20</v>
      </c>
      <c r="K17" s="229"/>
      <c r="L17" s="141">
        <f>F17/G17*100</f>
        <v>102.56</v>
      </c>
    </row>
    <row r="18" ht="17.25" customHeight="1" spans="1:12">
      <c r="A18" s="230" t="s">
        <v>174</v>
      </c>
      <c r="B18" s="232" t="s">
        <v>166</v>
      </c>
      <c r="C18" s="230" t="str">
        <f>B18&amp;A18</f>
        <v>政协事务      参政议政</v>
      </c>
      <c r="D18" s="230" t="s">
        <v>175</v>
      </c>
      <c r="E18" s="230">
        <v>2010206</v>
      </c>
      <c r="F18" s="231"/>
      <c r="G18" s="228"/>
      <c r="H18" s="229"/>
      <c r="I18" s="230"/>
      <c r="J18" s="229">
        <v>6</v>
      </c>
      <c r="K18" s="229"/>
      <c r="L18" s="141"/>
    </row>
    <row r="19" ht="17.25" customHeight="1" spans="1:12">
      <c r="A19" s="230" t="s">
        <v>161</v>
      </c>
      <c r="B19" s="232" t="s">
        <v>166</v>
      </c>
      <c r="C19" s="230" t="str">
        <f>B19&amp;A19</f>
        <v>政协事务      事业运行</v>
      </c>
      <c r="D19" s="230" t="s">
        <v>176</v>
      </c>
      <c r="E19" s="230">
        <v>2010250</v>
      </c>
      <c r="F19" s="231">
        <v>52</v>
      </c>
      <c r="G19" s="228">
        <v>35.26</v>
      </c>
      <c r="H19" s="229">
        <v>31</v>
      </c>
      <c r="I19" s="230"/>
      <c r="J19" s="229">
        <v>34</v>
      </c>
      <c r="K19" s="229"/>
      <c r="L19" s="141">
        <f>F19/G19*100</f>
        <v>147.48</v>
      </c>
    </row>
    <row r="20" ht="17.25" customHeight="1" spans="1:12">
      <c r="A20" s="230" t="s">
        <v>177</v>
      </c>
      <c r="B20" s="232" t="s">
        <v>166</v>
      </c>
      <c r="C20" s="230" t="str">
        <f>B20&amp;A20</f>
        <v>政协事务      其他政协事务支出</v>
      </c>
      <c r="D20" s="230" t="s">
        <v>178</v>
      </c>
      <c r="E20" s="230">
        <v>2010299</v>
      </c>
      <c r="F20" s="231">
        <v>20</v>
      </c>
      <c r="G20" s="228">
        <v>20</v>
      </c>
      <c r="H20" s="229">
        <v>17</v>
      </c>
      <c r="I20" s="230"/>
      <c r="J20" s="229"/>
      <c r="K20" s="229"/>
      <c r="L20" s="141">
        <f>F20/G20*100</f>
        <v>100</v>
      </c>
    </row>
    <row r="21" ht="17.25" customHeight="1" spans="1:12">
      <c r="A21" s="227" t="s">
        <v>179</v>
      </c>
      <c r="B21" s="230"/>
      <c r="C21" s="230" t="str">
        <f>B21&amp;A21</f>
        <v>    政府办公厅(室)及相关机构事务</v>
      </c>
      <c r="D21" s="230" t="s">
        <v>179</v>
      </c>
      <c r="E21" s="230">
        <v>20103</v>
      </c>
      <c r="F21" s="228">
        <f t="shared" ref="F21:H21" si="5">SUM(F22:F27)</f>
        <v>7605</v>
      </c>
      <c r="G21" s="228">
        <f>SUM(G22:G27)</f>
        <v>6107</v>
      </c>
      <c r="H21" s="229">
        <f>SUM(H22:H27)</f>
        <v>5144</v>
      </c>
      <c r="I21" s="229"/>
      <c r="J21" s="229">
        <f>SUM(J22:J27)</f>
        <v>4486</v>
      </c>
      <c r="K21" s="229"/>
      <c r="L21" s="141">
        <f>F21/G21*100</f>
        <v>124.53</v>
      </c>
    </row>
    <row r="22" ht="17.25" customHeight="1" spans="1:12">
      <c r="A22" s="230" t="s">
        <v>152</v>
      </c>
      <c r="B22" s="232" t="s">
        <v>180</v>
      </c>
      <c r="C22" s="230" t="str">
        <f>B22&amp;A22</f>
        <v>政府办公厅(室)及相关机构事务      行政运行</v>
      </c>
      <c r="D22" s="230" t="s">
        <v>181</v>
      </c>
      <c r="E22" s="230">
        <v>2010301</v>
      </c>
      <c r="F22" s="231">
        <v>1742</v>
      </c>
      <c r="G22" s="228">
        <v>2456</v>
      </c>
      <c r="H22" s="229">
        <v>2039</v>
      </c>
      <c r="I22" s="230"/>
      <c r="J22" s="229">
        <v>1736</v>
      </c>
      <c r="K22" s="229"/>
      <c r="L22" s="141">
        <f>F22/G22*100</f>
        <v>70.93</v>
      </c>
    </row>
    <row r="23" ht="17.25" customHeight="1" spans="1:12">
      <c r="A23" s="230" t="s">
        <v>168</v>
      </c>
      <c r="B23" s="232" t="s">
        <v>180</v>
      </c>
      <c r="C23" s="230" t="str">
        <f>B23&amp;A23</f>
        <v>政府办公厅(室)及相关机构事务      一般行政管理事务</v>
      </c>
      <c r="D23" s="230" t="s">
        <v>182</v>
      </c>
      <c r="E23" s="230">
        <v>2010302</v>
      </c>
      <c r="F23" s="231">
        <v>227</v>
      </c>
      <c r="G23" s="228">
        <v>243.88</v>
      </c>
      <c r="H23" s="229">
        <v>227</v>
      </c>
      <c r="I23" s="230"/>
      <c r="J23" s="229">
        <v>226</v>
      </c>
      <c r="K23" s="229"/>
      <c r="L23" s="141">
        <f>F23/G23*100</f>
        <v>93.08</v>
      </c>
    </row>
    <row r="24" ht="17.25" customHeight="1" spans="1:12">
      <c r="A24" s="230" t="s">
        <v>183</v>
      </c>
      <c r="B24" s="232" t="s">
        <v>180</v>
      </c>
      <c r="C24" s="230" t="str">
        <f>B24&amp;A24</f>
        <v>政府办公厅(室)及相关机构事务      机关服务</v>
      </c>
      <c r="D24" s="230" t="s">
        <v>184</v>
      </c>
      <c r="E24" s="230">
        <v>2010303</v>
      </c>
      <c r="F24" s="231">
        <v>513</v>
      </c>
      <c r="G24" s="228">
        <v>444.37</v>
      </c>
      <c r="H24" s="229">
        <v>604</v>
      </c>
      <c r="I24" s="230"/>
      <c r="J24" s="229">
        <v>547</v>
      </c>
      <c r="K24" s="229"/>
      <c r="L24" s="141">
        <f>F24/G24*100</f>
        <v>115.44</v>
      </c>
    </row>
    <row r="25" ht="17.25" customHeight="1" spans="1:12">
      <c r="A25" s="230" t="s">
        <v>185</v>
      </c>
      <c r="B25" s="232" t="s">
        <v>180</v>
      </c>
      <c r="C25" s="230" t="str">
        <f>B25&amp;A25</f>
        <v>政府办公厅(室)及相关机构事务      信访事务</v>
      </c>
      <c r="D25" s="230" t="s">
        <v>186</v>
      </c>
      <c r="E25" s="230">
        <v>2010308</v>
      </c>
      <c r="F25" s="231">
        <v>249</v>
      </c>
      <c r="G25" s="228">
        <v>188.13</v>
      </c>
      <c r="H25" s="229">
        <v>184</v>
      </c>
      <c r="I25" s="230"/>
      <c r="J25" s="229">
        <v>227</v>
      </c>
      <c r="K25" s="229"/>
      <c r="L25" s="141">
        <f>F25/G25*100</f>
        <v>132.36</v>
      </c>
    </row>
    <row r="26" ht="17.25" customHeight="1" spans="1:12">
      <c r="A26" s="230" t="s">
        <v>161</v>
      </c>
      <c r="B26" s="232" t="s">
        <v>180</v>
      </c>
      <c r="C26" s="230" t="str">
        <f>B26&amp;A26</f>
        <v>政府办公厅(室)及相关机构事务      事业运行</v>
      </c>
      <c r="D26" s="230" t="s">
        <v>187</v>
      </c>
      <c r="E26" s="230">
        <v>2010350</v>
      </c>
      <c r="F26" s="231">
        <v>995</v>
      </c>
      <c r="G26" s="228">
        <v>1153.52</v>
      </c>
      <c r="H26" s="229">
        <v>523</v>
      </c>
      <c r="I26" s="230"/>
      <c r="J26" s="229">
        <v>511</v>
      </c>
      <c r="K26" s="229"/>
      <c r="L26" s="141">
        <f>F26/G26*100</f>
        <v>86.26</v>
      </c>
    </row>
    <row r="27" ht="17.25" customHeight="1" spans="1:12">
      <c r="A27" s="230" t="s">
        <v>188</v>
      </c>
      <c r="B27" s="232" t="s">
        <v>180</v>
      </c>
      <c r="C27" s="230" t="str">
        <f>B27&amp;A27</f>
        <v>政府办公厅(室)及相关机构事务      其他政府办公厅(室)及相关机构事务支出</v>
      </c>
      <c r="D27" s="230" t="s">
        <v>189</v>
      </c>
      <c r="E27" s="230">
        <v>2010399</v>
      </c>
      <c r="F27" s="231">
        <v>3879</v>
      </c>
      <c r="G27" s="228">
        <v>1621.43</v>
      </c>
      <c r="H27" s="229">
        <v>1567</v>
      </c>
      <c r="I27" s="230"/>
      <c r="J27" s="229">
        <v>1239</v>
      </c>
      <c r="K27" s="229"/>
      <c r="L27" s="141">
        <f>F27/G27*100</f>
        <v>239.23</v>
      </c>
    </row>
    <row r="28" ht="17.25" customHeight="1" spans="1:12">
      <c r="A28" s="227" t="s">
        <v>190</v>
      </c>
      <c r="B28" s="232"/>
      <c r="C28" s="230" t="str">
        <f>B28&amp;A28</f>
        <v>    发展与改革事务</v>
      </c>
      <c r="D28" s="230" t="s">
        <v>190</v>
      </c>
      <c r="E28" s="230">
        <v>20104</v>
      </c>
      <c r="F28" s="228">
        <f t="shared" ref="F28:H28" si="6">SUM(F29:F34)</f>
        <v>927</v>
      </c>
      <c r="G28" s="228">
        <f>SUM(G29:G34)</f>
        <v>814</v>
      </c>
      <c r="H28" s="229">
        <f>SUM(H29:H34)</f>
        <v>603</v>
      </c>
      <c r="I28" s="229"/>
      <c r="J28" s="229">
        <f>SUM(J29:J34)</f>
        <v>582</v>
      </c>
      <c r="K28" s="229">
        <v>3</v>
      </c>
      <c r="L28" s="141">
        <f>F28/G28*100</f>
        <v>113.88</v>
      </c>
    </row>
    <row r="29" ht="17.25" customHeight="1" spans="1:12">
      <c r="A29" s="230" t="s">
        <v>152</v>
      </c>
      <c r="B29" s="232" t="s">
        <v>191</v>
      </c>
      <c r="C29" s="230" t="str">
        <f>B29&amp;A29</f>
        <v>发展与改革事务      行政运行</v>
      </c>
      <c r="D29" s="230" t="s">
        <v>192</v>
      </c>
      <c r="E29" s="230">
        <v>2010401</v>
      </c>
      <c r="F29" s="231">
        <v>419</v>
      </c>
      <c r="G29" s="228">
        <v>334.57</v>
      </c>
      <c r="H29" s="229">
        <v>251</v>
      </c>
      <c r="I29" s="230"/>
      <c r="J29" s="229">
        <v>259</v>
      </c>
      <c r="K29" s="229"/>
      <c r="L29" s="141">
        <f>F29/G29*100</f>
        <v>125.24</v>
      </c>
    </row>
    <row r="30" ht="17.25" customHeight="1" spans="1:12">
      <c r="A30" s="230" t="s">
        <v>193</v>
      </c>
      <c r="B30" s="232" t="s">
        <v>191</v>
      </c>
      <c r="C30" s="230" t="str">
        <f>B30&amp;A30</f>
        <v>发展与改革事务      战略规划与实施</v>
      </c>
      <c r="D30" s="230" t="s">
        <v>194</v>
      </c>
      <c r="E30" s="230">
        <v>2010404</v>
      </c>
      <c r="F30" s="231"/>
      <c r="G30" s="228">
        <v>30</v>
      </c>
      <c r="H30" s="229"/>
      <c r="I30" s="230"/>
      <c r="J30" s="229"/>
      <c r="K30" s="229"/>
      <c r="L30" s="141">
        <f>F30/G30*100</f>
        <v>0</v>
      </c>
    </row>
    <row r="31" ht="17.25" customHeight="1" spans="1:12">
      <c r="A31" s="230" t="s">
        <v>195</v>
      </c>
      <c r="B31" s="232"/>
      <c r="C31" s="230"/>
      <c r="D31" s="230"/>
      <c r="E31" s="230"/>
      <c r="F31" s="231">
        <v>20</v>
      </c>
      <c r="G31" s="228">
        <v>20</v>
      </c>
      <c r="H31" s="229"/>
      <c r="I31" s="230"/>
      <c r="J31" s="229"/>
      <c r="K31" s="229"/>
      <c r="L31" s="141">
        <f>F31/G31*100</f>
        <v>100</v>
      </c>
    </row>
    <row r="32" ht="17.25" customHeight="1" spans="1:12">
      <c r="A32" s="230" t="s">
        <v>196</v>
      </c>
      <c r="B32" s="232" t="s">
        <v>191</v>
      </c>
      <c r="C32" s="230" t="str">
        <f t="shared" ref="C32:C82" si="7">B32&amp;A32</f>
        <v>发展与改革事务      物价管理</v>
      </c>
      <c r="D32" s="230" t="s">
        <v>197</v>
      </c>
      <c r="E32" s="230">
        <v>2010408</v>
      </c>
      <c r="F32" s="231">
        <f>64+3</f>
        <v>67</v>
      </c>
      <c r="G32" s="228">
        <v>59.95</v>
      </c>
      <c r="H32" s="229">
        <v>42</v>
      </c>
      <c r="I32" s="230"/>
      <c r="J32" s="229">
        <v>52</v>
      </c>
      <c r="K32" s="229">
        <v>3</v>
      </c>
      <c r="L32" s="141">
        <f>F32/G32*100</f>
        <v>111.76</v>
      </c>
    </row>
    <row r="33" ht="17.25" customHeight="1" spans="1:12">
      <c r="A33" s="230" t="s">
        <v>161</v>
      </c>
      <c r="B33" s="232" t="s">
        <v>191</v>
      </c>
      <c r="C33" s="230" t="str">
        <f>B33&amp;A33</f>
        <v>发展与改革事务      事业运行</v>
      </c>
      <c r="D33" s="230" t="s">
        <v>198</v>
      </c>
      <c r="E33" s="230">
        <v>2010450</v>
      </c>
      <c r="F33" s="231">
        <v>343</v>
      </c>
      <c r="G33" s="228">
        <v>285.19</v>
      </c>
      <c r="H33" s="229">
        <v>230</v>
      </c>
      <c r="I33" s="230"/>
      <c r="J33" s="229">
        <v>251</v>
      </c>
      <c r="K33" s="229"/>
      <c r="L33" s="141">
        <f>F33/G33*100</f>
        <v>120.27</v>
      </c>
    </row>
    <row r="34" ht="17.25" customHeight="1" spans="1:12">
      <c r="A34" s="230" t="s">
        <v>199</v>
      </c>
      <c r="B34" s="232" t="s">
        <v>191</v>
      </c>
      <c r="C34" s="230" t="str">
        <f>B34&amp;A34</f>
        <v>发展与改革事务      其他发展与改革事务支出</v>
      </c>
      <c r="D34" s="230" t="s">
        <v>200</v>
      </c>
      <c r="E34" s="230">
        <v>2010499</v>
      </c>
      <c r="F34" s="231">
        <v>78</v>
      </c>
      <c r="G34" s="228">
        <v>84</v>
      </c>
      <c r="H34" s="229">
        <v>80</v>
      </c>
      <c r="I34" s="230"/>
      <c r="J34" s="229">
        <v>20</v>
      </c>
      <c r="K34" s="229"/>
      <c r="L34" s="141">
        <f>F34/G34*100</f>
        <v>92.86</v>
      </c>
    </row>
    <row r="35" ht="17.25" customHeight="1" spans="1:12">
      <c r="A35" s="227" t="s">
        <v>201</v>
      </c>
      <c r="B35" s="232"/>
      <c r="C35" s="230" t="str">
        <f>B35&amp;A35</f>
        <v>    统计信息事务</v>
      </c>
      <c r="D35" s="230" t="s">
        <v>201</v>
      </c>
      <c r="E35" s="230">
        <v>20105</v>
      </c>
      <c r="F35" s="228">
        <f t="shared" ref="F35:H35" si="8">SUM(F36:F41)</f>
        <v>681</v>
      </c>
      <c r="G35" s="228">
        <f>SUM(G36:G41)</f>
        <v>709</v>
      </c>
      <c r="H35" s="229">
        <f>SUM(H36:H41)</f>
        <v>395</v>
      </c>
      <c r="I35" s="229"/>
      <c r="J35" s="229">
        <f>SUM(J36:J41)</f>
        <v>488</v>
      </c>
      <c r="K35" s="229"/>
      <c r="L35" s="141">
        <f>F35/G35*100</f>
        <v>96.05</v>
      </c>
    </row>
    <row r="36" ht="17.25" customHeight="1" spans="1:12">
      <c r="A36" s="230" t="s">
        <v>152</v>
      </c>
      <c r="B36" s="232" t="s">
        <v>202</v>
      </c>
      <c r="C36" s="230" t="str">
        <f>B36&amp;A36</f>
        <v>统计信息事务      行政运行</v>
      </c>
      <c r="D36" s="230" t="s">
        <v>203</v>
      </c>
      <c r="E36" s="230">
        <v>2010501</v>
      </c>
      <c r="F36" s="231">
        <v>183</v>
      </c>
      <c r="G36" s="228">
        <v>190.44</v>
      </c>
      <c r="H36" s="229">
        <v>167</v>
      </c>
      <c r="I36" s="230"/>
      <c r="J36" s="229">
        <v>196</v>
      </c>
      <c r="K36" s="229"/>
      <c r="L36" s="141">
        <f>F36/G36*100</f>
        <v>96.09</v>
      </c>
    </row>
    <row r="37" ht="17.25" customHeight="1" spans="1:12">
      <c r="A37" s="230" t="s">
        <v>204</v>
      </c>
      <c r="B37" s="232" t="s">
        <v>202</v>
      </c>
      <c r="C37" s="230" t="str">
        <f>B37&amp;A37</f>
        <v>统计信息事务      专项统计业务</v>
      </c>
      <c r="D37" s="230" t="s">
        <v>205</v>
      </c>
      <c r="E37" s="230">
        <v>2010505</v>
      </c>
      <c r="F37" s="231">
        <v>59</v>
      </c>
      <c r="G37" s="228">
        <v>59.28</v>
      </c>
      <c r="H37" s="229">
        <v>60</v>
      </c>
      <c r="I37" s="230"/>
      <c r="J37" s="229">
        <v>52</v>
      </c>
      <c r="K37" s="229"/>
      <c r="L37" s="141">
        <f>F37/G37*100</f>
        <v>99.53</v>
      </c>
    </row>
    <row r="38" ht="17.25" customHeight="1" spans="1:12">
      <c r="A38" s="230" t="s">
        <v>206</v>
      </c>
      <c r="B38" s="232" t="s">
        <v>202</v>
      </c>
      <c r="C38" s="230" t="str">
        <f>B38&amp;A38</f>
        <v>统计信息事务      专项普查活动</v>
      </c>
      <c r="D38" s="230" t="s">
        <v>207</v>
      </c>
      <c r="E38" s="230">
        <v>2010507</v>
      </c>
      <c r="F38" s="231">
        <v>275</v>
      </c>
      <c r="G38" s="228">
        <v>300</v>
      </c>
      <c r="H38" s="229">
        <v>50</v>
      </c>
      <c r="I38" s="230"/>
      <c r="J38" s="229">
        <v>100</v>
      </c>
      <c r="K38" s="229"/>
      <c r="L38" s="141">
        <f>F38/G38*100</f>
        <v>91.67</v>
      </c>
    </row>
    <row r="39" ht="17.25" customHeight="1" spans="1:12">
      <c r="A39" s="230" t="s">
        <v>208</v>
      </c>
      <c r="B39" s="232" t="s">
        <v>202</v>
      </c>
      <c r="C39" s="230" t="str">
        <f>B39&amp;A39</f>
        <v>统计信息事务      统计抽样调查</v>
      </c>
      <c r="D39" s="230" t="s">
        <v>209</v>
      </c>
      <c r="E39" s="230">
        <v>2010508</v>
      </c>
      <c r="F39" s="231">
        <v>6</v>
      </c>
      <c r="G39" s="228">
        <f>6+26</f>
        <v>32</v>
      </c>
      <c r="H39" s="229">
        <v>6</v>
      </c>
      <c r="I39" s="230"/>
      <c r="J39" s="229">
        <v>6</v>
      </c>
      <c r="K39" s="229"/>
      <c r="L39" s="141">
        <f>F39/G39*100</f>
        <v>18.75</v>
      </c>
    </row>
    <row r="40" ht="17.25" customHeight="1" spans="1:12">
      <c r="A40" s="230" t="s">
        <v>161</v>
      </c>
      <c r="B40" s="232" t="s">
        <v>202</v>
      </c>
      <c r="C40" s="230" t="str">
        <f>B40&amp;A40</f>
        <v>统计信息事务      事业运行</v>
      </c>
      <c r="D40" s="230" t="s">
        <v>210</v>
      </c>
      <c r="E40" s="230">
        <v>2010550</v>
      </c>
      <c r="F40" s="231">
        <v>158</v>
      </c>
      <c r="G40" s="228">
        <v>127.39</v>
      </c>
      <c r="H40" s="229">
        <v>112</v>
      </c>
      <c r="I40" s="230"/>
      <c r="J40" s="229">
        <v>134</v>
      </c>
      <c r="K40" s="229"/>
      <c r="L40" s="141">
        <f>F40/G40*100</f>
        <v>124.03</v>
      </c>
    </row>
    <row r="41" ht="17.25" customHeight="1" spans="1:12">
      <c r="A41" s="230" t="s">
        <v>211</v>
      </c>
      <c r="B41" s="232" t="s">
        <v>202</v>
      </c>
      <c r="C41" s="230" t="str">
        <f>B41&amp;A41</f>
        <v>统计信息事务      其他统计信息事务支出</v>
      </c>
      <c r="D41" s="230" t="s">
        <v>212</v>
      </c>
      <c r="E41" s="230">
        <v>2010599</v>
      </c>
      <c r="F41" s="231"/>
      <c r="G41" s="228"/>
      <c r="H41" s="229"/>
      <c r="I41" s="230"/>
      <c r="J41" s="229"/>
      <c r="K41" s="229"/>
      <c r="L41" s="141"/>
    </row>
    <row r="42" ht="17.25" customHeight="1" spans="1:12">
      <c r="A42" s="227" t="s">
        <v>213</v>
      </c>
      <c r="B42" s="232"/>
      <c r="C42" s="230" t="str">
        <f>B42&amp;A42</f>
        <v>    财政事务</v>
      </c>
      <c r="D42" s="230" t="s">
        <v>213</v>
      </c>
      <c r="E42" s="230">
        <v>20106</v>
      </c>
      <c r="F42" s="228">
        <f t="shared" ref="F42:H42" si="9">SUM(F43:F47)</f>
        <v>1170</v>
      </c>
      <c r="G42" s="228">
        <f>SUM(G43:G47)</f>
        <v>1011</v>
      </c>
      <c r="H42" s="229">
        <f>SUM(H43:H47)</f>
        <v>1052</v>
      </c>
      <c r="I42" s="229"/>
      <c r="J42" s="229">
        <f>SUM(J43:J47)</f>
        <v>1108</v>
      </c>
      <c r="K42" s="229"/>
      <c r="L42" s="141">
        <f>F42/G42*100</f>
        <v>115.73</v>
      </c>
    </row>
    <row r="43" ht="17.25" customHeight="1" spans="1:12">
      <c r="A43" s="230" t="s">
        <v>152</v>
      </c>
      <c r="B43" s="232" t="s">
        <v>214</v>
      </c>
      <c r="C43" s="230" t="str">
        <f>B43&amp;A43</f>
        <v>财政事务      行政运行</v>
      </c>
      <c r="D43" s="230" t="s">
        <v>215</v>
      </c>
      <c r="E43" s="230">
        <v>2010601</v>
      </c>
      <c r="F43" s="231">
        <v>192</v>
      </c>
      <c r="G43" s="228">
        <v>177.05</v>
      </c>
      <c r="H43" s="229">
        <v>167</v>
      </c>
      <c r="I43" s="230"/>
      <c r="J43" s="229">
        <v>169</v>
      </c>
      <c r="K43" s="229"/>
      <c r="L43" s="141">
        <f>F43/G43*100</f>
        <v>108.44</v>
      </c>
    </row>
    <row r="44" ht="17.25" customHeight="1" spans="1:12">
      <c r="A44" s="230" t="s">
        <v>216</v>
      </c>
      <c r="B44" s="232" t="s">
        <v>214</v>
      </c>
      <c r="C44" s="230" t="str">
        <f>B44&amp;A44</f>
        <v>财政事务      信息化建设</v>
      </c>
      <c r="D44" s="230" t="s">
        <v>217</v>
      </c>
      <c r="E44" s="230">
        <v>2010607</v>
      </c>
      <c r="F44" s="231">
        <v>128</v>
      </c>
      <c r="G44" s="228">
        <v>111.84</v>
      </c>
      <c r="H44" s="229">
        <v>112</v>
      </c>
      <c r="I44" s="230"/>
      <c r="J44" s="229">
        <v>143</v>
      </c>
      <c r="K44" s="229"/>
      <c r="L44" s="141">
        <f>F44/G44*100</f>
        <v>114.45</v>
      </c>
    </row>
    <row r="45" ht="17.25" customHeight="1" spans="1:12">
      <c r="A45" s="230" t="s">
        <v>218</v>
      </c>
      <c r="B45" s="232" t="s">
        <v>214</v>
      </c>
      <c r="C45" s="230" t="str">
        <f>B45&amp;A45</f>
        <v>财政事务      财政委托业务支出</v>
      </c>
      <c r="D45" s="230" t="s">
        <v>219</v>
      </c>
      <c r="E45" s="230">
        <v>2010608</v>
      </c>
      <c r="F45" s="231">
        <v>100</v>
      </c>
      <c r="G45" s="228">
        <v>100</v>
      </c>
      <c r="H45" s="229">
        <v>103</v>
      </c>
      <c r="I45" s="230"/>
      <c r="J45" s="229">
        <v>100</v>
      </c>
      <c r="K45" s="229"/>
      <c r="L45" s="141">
        <f>F45/G45*100</f>
        <v>100</v>
      </c>
    </row>
    <row r="46" ht="17.25" customHeight="1" spans="1:12">
      <c r="A46" s="230" t="s">
        <v>161</v>
      </c>
      <c r="B46" s="232" t="s">
        <v>214</v>
      </c>
      <c r="C46" s="230" t="str">
        <f>B46&amp;A46</f>
        <v>财政事务      事业运行</v>
      </c>
      <c r="D46" s="230" t="s">
        <v>220</v>
      </c>
      <c r="E46" s="230">
        <v>2010650</v>
      </c>
      <c r="F46" s="231">
        <v>686</v>
      </c>
      <c r="G46" s="228">
        <v>549.99</v>
      </c>
      <c r="H46" s="229">
        <v>549</v>
      </c>
      <c r="I46" s="230"/>
      <c r="J46" s="229">
        <v>646</v>
      </c>
      <c r="K46" s="229"/>
      <c r="L46" s="141">
        <f>F46/G46*100</f>
        <v>124.73</v>
      </c>
    </row>
    <row r="47" ht="17.25" customHeight="1" spans="1:12">
      <c r="A47" s="230" t="s">
        <v>221</v>
      </c>
      <c r="B47" s="232" t="s">
        <v>214</v>
      </c>
      <c r="C47" s="230" t="str">
        <f>B47&amp;A47</f>
        <v>财政事务      其他财政事务支出</v>
      </c>
      <c r="D47" s="230" t="s">
        <v>222</v>
      </c>
      <c r="E47" s="230">
        <v>2010699</v>
      </c>
      <c r="F47" s="231">
        <v>64</v>
      </c>
      <c r="G47" s="228">
        <v>72.3</v>
      </c>
      <c r="H47" s="229">
        <v>121</v>
      </c>
      <c r="I47" s="230"/>
      <c r="J47" s="229">
        <v>50</v>
      </c>
      <c r="K47" s="229"/>
      <c r="L47" s="141">
        <f>F47/G47*100</f>
        <v>88.52</v>
      </c>
    </row>
    <row r="48" ht="17.25" customHeight="1" spans="1:12">
      <c r="A48" s="227" t="s">
        <v>223</v>
      </c>
      <c r="B48" s="232"/>
      <c r="C48" s="230" t="str">
        <f>B48&amp;A48</f>
        <v>    税收事务</v>
      </c>
      <c r="D48" s="230" t="s">
        <v>223</v>
      </c>
      <c r="E48" s="230">
        <v>20107</v>
      </c>
      <c r="F48" s="228">
        <f t="shared" ref="F48:H48" si="10">SUM(F49:F50)</f>
        <v>2283</v>
      </c>
      <c r="G48" s="228">
        <f>SUM(G49:G50)</f>
        <v>2283</v>
      </c>
      <c r="H48" s="229">
        <f>SUM(H49:H50)</f>
        <v>1938</v>
      </c>
      <c r="I48" s="229"/>
      <c r="J48" s="229">
        <f>SUM(J49:J50)</f>
        <v>1983</v>
      </c>
      <c r="K48" s="229"/>
      <c r="L48" s="141">
        <f>F48/G48*100</f>
        <v>100</v>
      </c>
    </row>
    <row r="49" ht="17.25" customHeight="1" spans="1:12">
      <c r="A49" s="230" t="s">
        <v>152</v>
      </c>
      <c r="B49" s="232" t="s">
        <v>224</v>
      </c>
      <c r="C49" s="230" t="str">
        <f>B49&amp;A49</f>
        <v>税收事务      行政运行</v>
      </c>
      <c r="D49" s="230" t="s">
        <v>225</v>
      </c>
      <c r="E49" s="230">
        <v>2010701</v>
      </c>
      <c r="F49" s="231">
        <v>1983</v>
      </c>
      <c r="G49" s="228">
        <v>1983</v>
      </c>
      <c r="H49" s="229">
        <v>1583</v>
      </c>
      <c r="I49" s="230"/>
      <c r="J49" s="229">
        <v>1583</v>
      </c>
      <c r="K49" s="229"/>
      <c r="L49" s="141">
        <f>F49/G49*100</f>
        <v>100</v>
      </c>
    </row>
    <row r="50" ht="17.25" customHeight="1" spans="1:12">
      <c r="A50" s="230" t="s">
        <v>226</v>
      </c>
      <c r="B50" s="232" t="s">
        <v>224</v>
      </c>
      <c r="C50" s="230" t="str">
        <f>B50&amp;A50</f>
        <v>税收事务      代扣代收代征税款手续费</v>
      </c>
      <c r="D50" s="230" t="s">
        <v>227</v>
      </c>
      <c r="E50" s="230">
        <v>2010706</v>
      </c>
      <c r="F50" s="231">
        <v>300</v>
      </c>
      <c r="G50" s="228">
        <v>300</v>
      </c>
      <c r="H50" s="229">
        <v>355</v>
      </c>
      <c r="I50" s="230"/>
      <c r="J50" s="229">
        <v>400</v>
      </c>
      <c r="K50" s="229"/>
      <c r="L50" s="141">
        <f>F50/G50*100</f>
        <v>100</v>
      </c>
    </row>
    <row r="51" ht="17.25" customHeight="1" spans="1:12">
      <c r="A51" s="227" t="s">
        <v>228</v>
      </c>
      <c r="B51" s="232"/>
      <c r="C51" s="230" t="str">
        <f>B51&amp;A51</f>
        <v>    审计事务</v>
      </c>
      <c r="D51" s="230" t="s">
        <v>228</v>
      </c>
      <c r="E51" s="230">
        <v>20108</v>
      </c>
      <c r="F51" s="228">
        <f t="shared" ref="F51:K51" si="11">SUM(F52:F56)</f>
        <v>309</v>
      </c>
      <c r="G51" s="228">
        <f>SUM(G52:G56)</f>
        <v>214</v>
      </c>
      <c r="H51" s="229">
        <f>SUM(H52:H56)</f>
        <v>209</v>
      </c>
      <c r="I51" s="229">
        <f>SUM(I52:I56)</f>
        <v>15</v>
      </c>
      <c r="J51" s="229">
        <f>SUM(J52:J56)</f>
        <v>197</v>
      </c>
      <c r="K51" s="229">
        <f>SUM(K52:K56)</f>
        <v>15</v>
      </c>
      <c r="L51" s="141">
        <f>F51/G51*100</f>
        <v>144.39</v>
      </c>
    </row>
    <row r="52" ht="17.25" customHeight="1" spans="1:12">
      <c r="A52" s="230" t="s">
        <v>152</v>
      </c>
      <c r="B52" s="232" t="s">
        <v>229</v>
      </c>
      <c r="C52" s="230" t="str">
        <f>B52&amp;A52</f>
        <v>审计事务      行政运行</v>
      </c>
      <c r="D52" s="230" t="s">
        <v>230</v>
      </c>
      <c r="E52" s="230">
        <v>2010801</v>
      </c>
      <c r="F52" s="231">
        <v>124</v>
      </c>
      <c r="G52" s="228">
        <v>75.86</v>
      </c>
      <c r="H52" s="229">
        <v>83</v>
      </c>
      <c r="I52" s="230"/>
      <c r="J52" s="229">
        <v>68</v>
      </c>
      <c r="K52" s="229"/>
      <c r="L52" s="141">
        <f>F52/G52*100</f>
        <v>163.46</v>
      </c>
    </row>
    <row r="53" ht="17.25" customHeight="1" spans="1:12">
      <c r="A53" s="230" t="s">
        <v>168</v>
      </c>
      <c r="B53" s="232" t="s">
        <v>229</v>
      </c>
      <c r="C53" s="230" t="str">
        <f>B53&amp;A53</f>
        <v>审计事务      一般行政管理事务</v>
      </c>
      <c r="D53" s="230" t="s">
        <v>231</v>
      </c>
      <c r="E53" s="230">
        <v>2010802</v>
      </c>
      <c r="F53" s="231"/>
      <c r="G53" s="228"/>
      <c r="H53" s="229"/>
      <c r="I53" s="230"/>
      <c r="J53" s="229"/>
      <c r="K53" s="229"/>
      <c r="L53" s="141"/>
    </row>
    <row r="54" ht="17.25" customHeight="1" spans="1:12">
      <c r="A54" s="230" t="s">
        <v>232</v>
      </c>
      <c r="B54" s="232" t="s">
        <v>229</v>
      </c>
      <c r="C54" s="230" t="str">
        <f>B54&amp;A54</f>
        <v>审计事务      审计业务</v>
      </c>
      <c r="D54" s="230" t="s">
        <v>233</v>
      </c>
      <c r="E54" s="230">
        <v>2010804</v>
      </c>
      <c r="F54" s="231">
        <v>24</v>
      </c>
      <c r="G54" s="228">
        <v>24</v>
      </c>
      <c r="H54" s="229">
        <v>24</v>
      </c>
      <c r="I54" s="230"/>
      <c r="J54" s="229">
        <v>16</v>
      </c>
      <c r="K54" s="229"/>
      <c r="L54" s="141">
        <f>F54/G54*100</f>
        <v>100</v>
      </c>
    </row>
    <row r="55" ht="17.25" customHeight="1" spans="1:12">
      <c r="A55" s="230" t="s">
        <v>161</v>
      </c>
      <c r="B55" s="232" t="s">
        <v>229</v>
      </c>
      <c r="C55" s="230" t="str">
        <f>B55&amp;A55</f>
        <v>审计事务      事业运行</v>
      </c>
      <c r="D55" s="230" t="s">
        <v>234</v>
      </c>
      <c r="E55" s="230">
        <v>2010850</v>
      </c>
      <c r="F55" s="231">
        <v>146</v>
      </c>
      <c r="G55" s="228">
        <v>99.58</v>
      </c>
      <c r="H55" s="229">
        <v>102</v>
      </c>
      <c r="I55" s="230"/>
      <c r="J55" s="229">
        <v>113</v>
      </c>
      <c r="K55" s="229"/>
      <c r="L55" s="141">
        <f>F55/G55*100</f>
        <v>146.62</v>
      </c>
    </row>
    <row r="56" ht="17.25" customHeight="1" spans="1:12">
      <c r="A56" s="230" t="s">
        <v>235</v>
      </c>
      <c r="B56" s="232" t="s">
        <v>229</v>
      </c>
      <c r="C56" s="230" t="str">
        <f>B56&amp;A56</f>
        <v>审计事务      其他审计事务支出</v>
      </c>
      <c r="D56" s="230" t="s">
        <v>236</v>
      </c>
      <c r="E56" s="230">
        <v>2010899</v>
      </c>
      <c r="F56" s="231">
        <v>15</v>
      </c>
      <c r="G56" s="228">
        <f>15.05</f>
        <v>15</v>
      </c>
      <c r="H56" s="229"/>
      <c r="I56" s="230">
        <v>15</v>
      </c>
      <c r="J56" s="229"/>
      <c r="K56" s="229">
        <v>15</v>
      </c>
      <c r="L56" s="141">
        <f>F56/G56*100</f>
        <v>100</v>
      </c>
    </row>
    <row r="57" ht="17.25" customHeight="1" spans="1:12">
      <c r="A57" s="227" t="s">
        <v>237</v>
      </c>
      <c r="B57" s="232"/>
      <c r="C57" s="230" t="str">
        <f>B57&amp;A57</f>
        <v>    人力资源事务</v>
      </c>
      <c r="D57" s="230" t="s">
        <v>237</v>
      </c>
      <c r="E57" s="230">
        <v>20110</v>
      </c>
      <c r="F57" s="228">
        <f t="shared" ref="F57:H57" si="12">SUM(F58:F63)</f>
        <v>217</v>
      </c>
      <c r="G57" s="228">
        <f>SUM(G58:G63)</f>
        <v>170</v>
      </c>
      <c r="H57" s="229">
        <f>SUM(H58:H63)</f>
        <v>230</v>
      </c>
      <c r="I57" s="229"/>
      <c r="J57" s="229">
        <f>SUM(J58:J63)</f>
        <v>207</v>
      </c>
      <c r="K57" s="229">
        <v>15</v>
      </c>
      <c r="L57" s="141">
        <f>F57/G57*100</f>
        <v>127.65</v>
      </c>
    </row>
    <row r="58" ht="17.25" customHeight="1" spans="1:12">
      <c r="A58" s="230" t="s">
        <v>152</v>
      </c>
      <c r="B58" s="232" t="s">
        <v>238</v>
      </c>
      <c r="C58" s="230" t="str">
        <f>B58&amp;A58</f>
        <v>人力资源事务      行政运行</v>
      </c>
      <c r="D58" s="230" t="s">
        <v>239</v>
      </c>
      <c r="E58" s="230">
        <v>2011001</v>
      </c>
      <c r="F58" s="231">
        <v>88</v>
      </c>
      <c r="G58" s="228">
        <v>76</v>
      </c>
      <c r="H58" s="229">
        <v>77</v>
      </c>
      <c r="I58" s="230"/>
      <c r="J58" s="229">
        <v>77</v>
      </c>
      <c r="K58" s="229"/>
      <c r="L58" s="141">
        <f>F58/G58*100</f>
        <v>115.79</v>
      </c>
    </row>
    <row r="59" ht="17.25" customHeight="1" spans="1:12">
      <c r="A59" s="230" t="s">
        <v>168</v>
      </c>
      <c r="B59" s="232" t="s">
        <v>238</v>
      </c>
      <c r="C59" s="230" t="str">
        <f>B59&amp;A59</f>
        <v>人力资源事务      一般行政管理事务</v>
      </c>
      <c r="D59" s="230" t="s">
        <v>240</v>
      </c>
      <c r="E59" s="230">
        <v>2011002</v>
      </c>
      <c r="F59" s="231"/>
      <c r="G59" s="228"/>
      <c r="H59" s="229"/>
      <c r="I59" s="230"/>
      <c r="J59" s="229"/>
      <c r="K59" s="229"/>
      <c r="L59" s="141"/>
    </row>
    <row r="60" ht="17.25" customHeight="1" spans="1:12">
      <c r="A60" s="230" t="s">
        <v>241</v>
      </c>
      <c r="B60" s="232" t="s">
        <v>238</v>
      </c>
      <c r="C60" s="230" t="str">
        <f>B60&amp;A60</f>
        <v>人力资源事务      军队转业干部安置</v>
      </c>
      <c r="D60" s="230" t="s">
        <v>242</v>
      </c>
      <c r="E60" s="230">
        <v>2011006</v>
      </c>
      <c r="F60" s="231"/>
      <c r="G60" s="228"/>
      <c r="H60" s="229"/>
      <c r="I60" s="229"/>
      <c r="J60" s="229">
        <v>6</v>
      </c>
      <c r="K60" s="229">
        <v>15</v>
      </c>
      <c r="L60" s="141"/>
    </row>
    <row r="61" ht="17.25" customHeight="1" spans="1:12">
      <c r="A61" s="230" t="s">
        <v>243</v>
      </c>
      <c r="B61" s="232" t="s">
        <v>238</v>
      </c>
      <c r="C61" s="230" t="str">
        <f>B61&amp;A61</f>
        <v>人力资源事务      引进人才费用</v>
      </c>
      <c r="D61" s="230" t="s">
        <v>244</v>
      </c>
      <c r="E61" s="230">
        <v>2011008</v>
      </c>
      <c r="F61" s="231"/>
      <c r="G61" s="233"/>
      <c r="H61" s="229"/>
      <c r="I61" s="230"/>
      <c r="J61" s="229"/>
      <c r="K61" s="229"/>
      <c r="L61" s="141"/>
    </row>
    <row r="62" ht="17.25" customHeight="1" spans="1:12">
      <c r="A62" s="230" t="s">
        <v>161</v>
      </c>
      <c r="B62" s="232" t="s">
        <v>238</v>
      </c>
      <c r="C62" s="230" t="str">
        <f>B62&amp;A62</f>
        <v>人力资源事务      事业运行</v>
      </c>
      <c r="D62" s="230" t="s">
        <v>245</v>
      </c>
      <c r="E62" s="230">
        <v>2011050</v>
      </c>
      <c r="F62" s="231">
        <v>110</v>
      </c>
      <c r="G62" s="228">
        <v>74.91</v>
      </c>
      <c r="H62" s="229">
        <v>94</v>
      </c>
      <c r="I62" s="230"/>
      <c r="J62" s="229">
        <v>107</v>
      </c>
      <c r="K62" s="229"/>
      <c r="L62" s="141">
        <f>F62/G62*100</f>
        <v>146.84</v>
      </c>
    </row>
    <row r="63" ht="17.25" customHeight="1" spans="1:12">
      <c r="A63" s="230" t="s">
        <v>246</v>
      </c>
      <c r="B63" s="232" t="s">
        <v>238</v>
      </c>
      <c r="C63" s="230" t="str">
        <f>B63&amp;A63</f>
        <v>人力资源事务      其他人力资源事务支出</v>
      </c>
      <c r="D63" s="230" t="s">
        <v>247</v>
      </c>
      <c r="E63" s="230">
        <v>2011099</v>
      </c>
      <c r="F63" s="231">
        <v>19</v>
      </c>
      <c r="G63" s="228">
        <v>19</v>
      </c>
      <c r="H63" s="229">
        <v>59</v>
      </c>
      <c r="I63" s="230"/>
      <c r="J63" s="229">
        <v>17</v>
      </c>
      <c r="K63" s="229"/>
      <c r="L63" s="141">
        <f>F63/G63*100</f>
        <v>100</v>
      </c>
    </row>
    <row r="64" ht="17.25" customHeight="1" spans="1:12">
      <c r="A64" s="227" t="s">
        <v>248</v>
      </c>
      <c r="B64" s="232"/>
      <c r="C64" s="230" t="str">
        <f>B64&amp;A64</f>
        <v>    纪检监察事务</v>
      </c>
      <c r="D64" s="230" t="s">
        <v>248</v>
      </c>
      <c r="E64" s="230">
        <v>20111</v>
      </c>
      <c r="F64" s="228">
        <f t="shared" ref="F64:H64" si="13">SUM(F65:F69)</f>
        <v>1739</v>
      </c>
      <c r="G64" s="228">
        <f>SUM(G65:G69)</f>
        <v>1428</v>
      </c>
      <c r="H64" s="229">
        <f>SUM(H65:H69)</f>
        <v>1163</v>
      </c>
      <c r="I64" s="229"/>
      <c r="J64" s="229">
        <f>SUM(J65:J69)</f>
        <v>1453</v>
      </c>
      <c r="K64" s="229"/>
      <c r="L64" s="141">
        <f>F64/G64*100</f>
        <v>121.78</v>
      </c>
    </row>
    <row r="65" ht="17.25" customHeight="1" spans="1:12">
      <c r="A65" s="230" t="s">
        <v>152</v>
      </c>
      <c r="B65" s="232" t="s">
        <v>249</v>
      </c>
      <c r="C65" s="230" t="str">
        <f>B65&amp;A65</f>
        <v>纪检监察事务      行政运行</v>
      </c>
      <c r="D65" s="230" t="s">
        <v>250</v>
      </c>
      <c r="E65" s="230">
        <v>2011101</v>
      </c>
      <c r="F65" s="231">
        <v>1205</v>
      </c>
      <c r="G65" s="228">
        <v>1056</v>
      </c>
      <c r="H65" s="229">
        <v>740</v>
      </c>
      <c r="I65" s="230"/>
      <c r="J65" s="229">
        <v>1052</v>
      </c>
      <c r="K65" s="229"/>
      <c r="L65" s="141">
        <f>F65/G65*100</f>
        <v>114.11</v>
      </c>
    </row>
    <row r="66" ht="17.25" customHeight="1" spans="1:12">
      <c r="A66" s="230" t="s">
        <v>251</v>
      </c>
      <c r="B66" s="232" t="s">
        <v>249</v>
      </c>
      <c r="C66" s="230" t="str">
        <f>B66&amp;A66</f>
        <v>纪检监察事务      大案要案查处</v>
      </c>
      <c r="D66" s="230" t="s">
        <v>252</v>
      </c>
      <c r="E66" s="230">
        <v>2011104</v>
      </c>
      <c r="F66" s="231">
        <v>65</v>
      </c>
      <c r="G66" s="228">
        <v>65.5</v>
      </c>
      <c r="H66" s="229">
        <v>65</v>
      </c>
      <c r="I66" s="230"/>
      <c r="J66" s="229">
        <v>65</v>
      </c>
      <c r="K66" s="229"/>
      <c r="L66" s="141">
        <f>F66/G66*100</f>
        <v>99.24</v>
      </c>
    </row>
    <row r="67" ht="17.25" customHeight="1" spans="1:12">
      <c r="A67" s="230" t="s">
        <v>253</v>
      </c>
      <c r="B67" s="232" t="s">
        <v>249</v>
      </c>
      <c r="C67" s="230" t="str">
        <f>B67&amp;A67</f>
        <v>纪检监察事务      派驻派出机构</v>
      </c>
      <c r="D67" s="230" t="s">
        <v>254</v>
      </c>
      <c r="E67" s="230">
        <v>2011105</v>
      </c>
      <c r="F67" s="231"/>
      <c r="G67" s="228"/>
      <c r="H67" s="229"/>
      <c r="I67" s="230"/>
      <c r="J67" s="229"/>
      <c r="K67" s="229"/>
      <c r="L67" s="141"/>
    </row>
    <row r="68" ht="17.25" customHeight="1" spans="1:12">
      <c r="A68" s="230" t="s">
        <v>161</v>
      </c>
      <c r="B68" s="232" t="s">
        <v>249</v>
      </c>
      <c r="C68" s="230" t="str">
        <f>B68&amp;A68</f>
        <v>纪检监察事务      事业运行</v>
      </c>
      <c r="D68" s="230" t="s">
        <v>255</v>
      </c>
      <c r="E68" s="230">
        <v>2011150</v>
      </c>
      <c r="F68" s="231">
        <v>217</v>
      </c>
      <c r="G68" s="228">
        <v>126.12</v>
      </c>
      <c r="H68" s="229">
        <v>111</v>
      </c>
      <c r="I68" s="230"/>
      <c r="J68" s="229">
        <v>102</v>
      </c>
      <c r="K68" s="229"/>
      <c r="L68" s="141">
        <f>F68/G68*100</f>
        <v>172.06</v>
      </c>
    </row>
    <row r="69" ht="17.25" customHeight="1" spans="1:12">
      <c r="A69" s="230" t="s">
        <v>256</v>
      </c>
      <c r="B69" s="232" t="s">
        <v>249</v>
      </c>
      <c r="C69" s="230" t="str">
        <f>B69&amp;A69</f>
        <v>纪检监察事务      其他纪检监察事务支出</v>
      </c>
      <c r="D69" s="230" t="s">
        <v>257</v>
      </c>
      <c r="E69" s="230">
        <v>2011199</v>
      </c>
      <c r="F69" s="231">
        <v>252</v>
      </c>
      <c r="G69" s="228">
        <v>180</v>
      </c>
      <c r="H69" s="229">
        <v>247</v>
      </c>
      <c r="I69" s="230"/>
      <c r="J69" s="229">
        <v>234</v>
      </c>
      <c r="K69" s="229"/>
      <c r="L69" s="141">
        <f>F69/G69*100</f>
        <v>140</v>
      </c>
    </row>
    <row r="70" ht="17.25" customHeight="1" spans="1:12">
      <c r="A70" s="227" t="s">
        <v>258</v>
      </c>
      <c r="B70" s="232"/>
      <c r="C70" s="230" t="str">
        <f>B70&amp;A70</f>
        <v>    商贸事务</v>
      </c>
      <c r="D70" s="230" t="s">
        <v>258</v>
      </c>
      <c r="E70" s="230">
        <v>20113</v>
      </c>
      <c r="F70" s="228">
        <f t="shared" ref="F70:H70" si="14">SUM(F71:F74)</f>
        <v>614</v>
      </c>
      <c r="G70" s="228">
        <f>SUM(G71:G74)</f>
        <v>552</v>
      </c>
      <c r="H70" s="229">
        <f>SUM(H71:H74)</f>
        <v>3631</v>
      </c>
      <c r="I70" s="229"/>
      <c r="J70" s="229">
        <f>SUM(J71:J74)</f>
        <v>1077</v>
      </c>
      <c r="K70" s="229"/>
      <c r="L70" s="141">
        <f t="shared" ref="L70:L132" si="15">F70/G70*100</f>
        <v>111.23</v>
      </c>
    </row>
    <row r="71" ht="17.25" customHeight="1" spans="1:12">
      <c r="A71" s="230" t="s">
        <v>152</v>
      </c>
      <c r="B71" s="230" t="s">
        <v>259</v>
      </c>
      <c r="C71" s="230" t="str">
        <f>B71&amp;A71</f>
        <v>商贸事务      行政运行</v>
      </c>
      <c r="D71" s="230" t="s">
        <v>260</v>
      </c>
      <c r="E71" s="230">
        <v>2011301</v>
      </c>
      <c r="F71" s="231">
        <v>318</v>
      </c>
      <c r="G71" s="228">
        <v>268</v>
      </c>
      <c r="H71" s="229">
        <v>365</v>
      </c>
      <c r="I71" s="230"/>
      <c r="J71" s="229">
        <v>358</v>
      </c>
      <c r="K71" s="229"/>
      <c r="L71" s="141">
        <f>F71/G71*100</f>
        <v>118.66</v>
      </c>
    </row>
    <row r="72" ht="17.25" customHeight="1" spans="1:12">
      <c r="A72" s="230" t="s">
        <v>261</v>
      </c>
      <c r="B72" s="230" t="s">
        <v>259</v>
      </c>
      <c r="C72" s="230" t="str">
        <f>B72&amp;A72</f>
        <v>商贸事务      招商引资</v>
      </c>
      <c r="D72" s="230" t="s">
        <v>262</v>
      </c>
      <c r="E72" s="230">
        <v>2011308</v>
      </c>
      <c r="F72" s="231">
        <v>25</v>
      </c>
      <c r="G72" s="228">
        <v>25</v>
      </c>
      <c r="H72" s="229">
        <v>25</v>
      </c>
      <c r="I72" s="230"/>
      <c r="J72" s="229">
        <v>25</v>
      </c>
      <c r="K72" s="229"/>
      <c r="L72" s="141">
        <f>F72/G72*100</f>
        <v>100</v>
      </c>
    </row>
    <row r="73" ht="17.25" customHeight="1" spans="1:12">
      <c r="A73" s="230" t="s">
        <v>161</v>
      </c>
      <c r="B73" s="230" t="s">
        <v>259</v>
      </c>
      <c r="C73" s="230" t="str">
        <f>B73&amp;A73</f>
        <v>商贸事务      事业运行</v>
      </c>
      <c r="D73" s="230" t="s">
        <v>263</v>
      </c>
      <c r="E73" s="230">
        <v>2011350</v>
      </c>
      <c r="F73" s="231">
        <v>271</v>
      </c>
      <c r="G73" s="228">
        <v>258.5</v>
      </c>
      <c r="H73" s="229">
        <v>241</v>
      </c>
      <c r="I73" s="230"/>
      <c r="J73" s="229">
        <v>255</v>
      </c>
      <c r="K73" s="229"/>
      <c r="L73" s="141">
        <f>F73/G73*100</f>
        <v>104.84</v>
      </c>
    </row>
    <row r="74" ht="18" customHeight="1" spans="1:12">
      <c r="A74" s="230" t="s">
        <v>264</v>
      </c>
      <c r="B74" s="230" t="s">
        <v>259</v>
      </c>
      <c r="C74" s="230" t="str">
        <f>B74&amp;A74</f>
        <v>商贸事务      其他商贸事务支出</v>
      </c>
      <c r="D74" s="230" t="s">
        <v>265</v>
      </c>
      <c r="E74" s="230">
        <v>2011399</v>
      </c>
      <c r="F74" s="231"/>
      <c r="G74" s="228"/>
      <c r="H74" s="229">
        <v>3000</v>
      </c>
      <c r="I74" s="230"/>
      <c r="J74" s="229">
        <v>439</v>
      </c>
      <c r="K74" s="229"/>
      <c r="L74" s="141"/>
    </row>
    <row r="75" ht="17.25" customHeight="1" spans="1:12">
      <c r="A75" s="227" t="s">
        <v>266</v>
      </c>
      <c r="B75" s="230"/>
      <c r="C75" s="230" t="str">
        <f>B75&amp;A75</f>
        <v>    工商行政管理事务</v>
      </c>
      <c r="D75" s="230" t="s">
        <v>266</v>
      </c>
      <c r="E75" s="230">
        <v>20115</v>
      </c>
      <c r="F75" s="231"/>
      <c r="G75" s="228">
        <f t="shared" ref="G75:J75" si="16">SUM(G76:G78)</f>
        <v>0</v>
      </c>
      <c r="H75" s="229">
        <f>SUM(H76:H78)</f>
        <v>0</v>
      </c>
      <c r="I75" s="229"/>
      <c r="J75" s="229">
        <f>SUM(J76:J78)</f>
        <v>40</v>
      </c>
      <c r="K75" s="229"/>
      <c r="L75" s="141"/>
    </row>
    <row r="76" ht="17.25" customHeight="1" spans="1:12">
      <c r="A76" s="230" t="s">
        <v>267</v>
      </c>
      <c r="B76" s="230" t="s">
        <v>268</v>
      </c>
      <c r="C76" s="230" t="str">
        <f>B76&amp;A76</f>
        <v>工商行政管理事务      工商行政管理专项</v>
      </c>
      <c r="D76" s="230" t="s">
        <v>269</v>
      </c>
      <c r="E76" s="230">
        <v>2011504</v>
      </c>
      <c r="F76" s="231"/>
      <c r="G76" s="228"/>
      <c r="H76" s="229"/>
      <c r="I76" s="229"/>
      <c r="J76" s="229">
        <v>10</v>
      </c>
      <c r="K76" s="229"/>
      <c r="L76" s="141"/>
    </row>
    <row r="77" ht="17.25" customHeight="1" spans="1:12">
      <c r="A77" s="230" t="s">
        <v>270</v>
      </c>
      <c r="B77" s="230" t="s">
        <v>268</v>
      </c>
      <c r="C77" s="230" t="str">
        <f>B77&amp;A77</f>
        <v>工商行政管理事务      执法办案专项</v>
      </c>
      <c r="D77" s="230" t="s">
        <v>271</v>
      </c>
      <c r="E77" s="230">
        <v>2011505</v>
      </c>
      <c r="F77" s="231"/>
      <c r="G77" s="228"/>
      <c r="H77" s="229"/>
      <c r="I77" s="229"/>
      <c r="J77" s="229">
        <v>10</v>
      </c>
      <c r="K77" s="229"/>
      <c r="L77" s="141"/>
    </row>
    <row r="78" ht="17.25" customHeight="1" spans="1:12">
      <c r="A78" s="230" t="s">
        <v>272</v>
      </c>
      <c r="B78" s="230" t="s">
        <v>268</v>
      </c>
      <c r="C78" s="230" t="str">
        <f>B78&amp;A78</f>
        <v>工商行政管理事务      消费者权益保护</v>
      </c>
      <c r="D78" s="230" t="s">
        <v>273</v>
      </c>
      <c r="E78" s="230">
        <v>2011506</v>
      </c>
      <c r="F78" s="231"/>
      <c r="G78" s="228"/>
      <c r="H78" s="229"/>
      <c r="I78" s="229"/>
      <c r="J78" s="229">
        <v>20</v>
      </c>
      <c r="K78" s="229"/>
      <c r="L78" s="141"/>
    </row>
    <row r="79" ht="17.25" customHeight="1" spans="1:12">
      <c r="A79" s="227" t="s">
        <v>274</v>
      </c>
      <c r="B79" s="230"/>
      <c r="C79" s="230" t="str">
        <f>B79&amp;A79</f>
        <v>    质量技术监督与检验检疫事务</v>
      </c>
      <c r="D79" s="230" t="s">
        <v>274</v>
      </c>
      <c r="E79" s="230">
        <v>20117</v>
      </c>
      <c r="F79" s="231"/>
      <c r="G79" s="228">
        <f t="shared" ref="G79:J79" si="17">SUM(G80:G81)</f>
        <v>0</v>
      </c>
      <c r="H79" s="229">
        <f>SUM(H80:H81)</f>
        <v>0</v>
      </c>
      <c r="I79" s="229"/>
      <c r="J79" s="229">
        <f>SUM(J80:J81)</f>
        <v>0</v>
      </c>
      <c r="K79" s="229"/>
      <c r="L79" s="141"/>
    </row>
    <row r="80" ht="17.25" customHeight="1" spans="1:12">
      <c r="A80" s="230" t="s">
        <v>275</v>
      </c>
      <c r="B80" s="230" t="s">
        <v>276</v>
      </c>
      <c r="C80" s="230" t="str">
        <f>B80&amp;A80</f>
        <v>质量技术监督与检验检疫事务      认证认可监督管理</v>
      </c>
      <c r="D80" s="230" t="s">
        <v>277</v>
      </c>
      <c r="E80" s="230">
        <v>2011708</v>
      </c>
      <c r="F80" s="231"/>
      <c r="G80" s="228"/>
      <c r="H80" s="229"/>
      <c r="I80" s="229"/>
      <c r="J80" s="229"/>
      <c r="K80" s="229"/>
      <c r="L80" s="141"/>
    </row>
    <row r="81" ht="17.25" customHeight="1" spans="1:12">
      <c r="A81" s="230" t="s">
        <v>161</v>
      </c>
      <c r="B81" s="230" t="s">
        <v>276</v>
      </c>
      <c r="C81" s="230" t="str">
        <f>B81&amp;A81</f>
        <v>质量技术监督与检验检疫事务      事业运行</v>
      </c>
      <c r="D81" s="230" t="s">
        <v>278</v>
      </c>
      <c r="E81" s="230">
        <v>2011750</v>
      </c>
      <c r="F81" s="231"/>
      <c r="G81" s="228"/>
      <c r="H81" s="229"/>
      <c r="I81" s="229"/>
      <c r="J81" s="229"/>
      <c r="K81" s="229"/>
      <c r="L81" s="141"/>
    </row>
    <row r="82" ht="17.25" customHeight="1" spans="1:12">
      <c r="A82" s="227" t="s">
        <v>279</v>
      </c>
      <c r="B82" s="230"/>
      <c r="C82" s="230" t="str">
        <f>B82&amp;A82</f>
        <v>    民族事务</v>
      </c>
      <c r="D82" s="230" t="s">
        <v>279</v>
      </c>
      <c r="E82" s="230">
        <v>20123</v>
      </c>
      <c r="F82" s="228">
        <f t="shared" ref="F82:H82" si="18">SUM(F83:F86)</f>
        <v>3</v>
      </c>
      <c r="G82" s="228">
        <f>SUM(G83:G86)</f>
        <v>9</v>
      </c>
      <c r="H82" s="229">
        <f>SUM(H83:H86)</f>
        <v>72</v>
      </c>
      <c r="I82" s="229"/>
      <c r="J82" s="229">
        <f>SUM(J85:J86)</f>
        <v>3</v>
      </c>
      <c r="K82" s="229"/>
      <c r="L82" s="141">
        <f>F82/G82*100</f>
        <v>33.33</v>
      </c>
    </row>
    <row r="83" ht="17.25" customHeight="1" spans="1:12">
      <c r="A83" s="230" t="s">
        <v>152</v>
      </c>
      <c r="B83" s="230"/>
      <c r="C83" s="230"/>
      <c r="D83" s="230"/>
      <c r="E83" s="230">
        <v>2012301</v>
      </c>
      <c r="F83" s="231"/>
      <c r="G83" s="228"/>
      <c r="H83" s="229">
        <v>39</v>
      </c>
      <c r="I83" s="230"/>
      <c r="J83" s="229"/>
      <c r="K83" s="229"/>
      <c r="L83" s="141"/>
    </row>
    <row r="84" ht="17.25" customHeight="1" spans="1:12">
      <c r="A84" s="230" t="s">
        <v>168</v>
      </c>
      <c r="B84" s="230"/>
      <c r="C84" s="230"/>
      <c r="D84" s="230"/>
      <c r="E84" s="230">
        <v>2012302</v>
      </c>
      <c r="F84" s="231"/>
      <c r="G84" s="228"/>
      <c r="H84" s="229">
        <v>13</v>
      </c>
      <c r="I84" s="230"/>
      <c r="J84" s="229"/>
      <c r="K84" s="229"/>
      <c r="L84" s="141"/>
    </row>
    <row r="85" ht="17.25" customHeight="1" spans="1:12">
      <c r="A85" s="230" t="s">
        <v>280</v>
      </c>
      <c r="B85" s="230" t="s">
        <v>281</v>
      </c>
      <c r="C85" s="230" t="str">
        <f t="shared" ref="C85:C96" si="19">B85&amp;A85</f>
        <v>民族事务      民族工作专项</v>
      </c>
      <c r="D85" s="230" t="s">
        <v>282</v>
      </c>
      <c r="E85" s="230">
        <v>2012304</v>
      </c>
      <c r="F85" s="231">
        <v>3</v>
      </c>
      <c r="G85" s="228">
        <f>3+6</f>
        <v>9</v>
      </c>
      <c r="H85" s="229"/>
      <c r="I85" s="230"/>
      <c r="J85" s="229">
        <v>3</v>
      </c>
      <c r="K85" s="229"/>
      <c r="L85" s="141">
        <f>F85/G85*100</f>
        <v>33.33</v>
      </c>
    </row>
    <row r="86" ht="17.25" customHeight="1" spans="1:12">
      <c r="A86" s="230" t="s">
        <v>161</v>
      </c>
      <c r="B86" s="230" t="s">
        <v>281</v>
      </c>
      <c r="C86" s="230" t="str">
        <f>B86&amp;A86</f>
        <v>民族事务      事业运行</v>
      </c>
      <c r="D86" s="230" t="s">
        <v>283</v>
      </c>
      <c r="E86" s="230">
        <v>2012350</v>
      </c>
      <c r="F86" s="231"/>
      <c r="G86" s="228"/>
      <c r="H86" s="229">
        <v>20</v>
      </c>
      <c r="I86" s="230"/>
      <c r="J86" s="229"/>
      <c r="K86" s="229"/>
      <c r="L86" s="141"/>
    </row>
    <row r="87" ht="17.25" customHeight="1" spans="1:12">
      <c r="A87" s="227" t="s">
        <v>284</v>
      </c>
      <c r="B87" s="230"/>
      <c r="C87" s="230" t="str">
        <f>B87&amp;A87</f>
        <v>    宗教事务</v>
      </c>
      <c r="D87" s="230" t="s">
        <v>284</v>
      </c>
      <c r="E87" s="230">
        <v>20124</v>
      </c>
      <c r="F87" s="231"/>
      <c r="G87" s="228">
        <f t="shared" ref="G87:J87" si="20">SUM(G88:G90)</f>
        <v>0</v>
      </c>
      <c r="H87" s="229">
        <f>SUM(H88:H90)</f>
        <v>0</v>
      </c>
      <c r="I87" s="229"/>
      <c r="J87" s="229">
        <f>SUM(J88:J90)</f>
        <v>81</v>
      </c>
      <c r="K87" s="229">
        <v>10</v>
      </c>
      <c r="L87" s="141"/>
    </row>
    <row r="88" ht="17.25" customHeight="1" spans="1:12">
      <c r="A88" s="230" t="s">
        <v>152</v>
      </c>
      <c r="B88" s="230" t="s">
        <v>285</v>
      </c>
      <c r="C88" s="230" t="str">
        <f>B88&amp;A88</f>
        <v>宗教事务      行政运行</v>
      </c>
      <c r="D88" s="230" t="s">
        <v>286</v>
      </c>
      <c r="E88" s="230">
        <v>2012401</v>
      </c>
      <c r="F88" s="231"/>
      <c r="G88" s="228"/>
      <c r="H88" s="229"/>
      <c r="I88" s="229"/>
      <c r="J88" s="229">
        <v>54</v>
      </c>
      <c r="K88" s="229"/>
      <c r="L88" s="141"/>
    </row>
    <row r="89" ht="17.25" customHeight="1" spans="1:12">
      <c r="A89" s="230" t="s">
        <v>287</v>
      </c>
      <c r="B89" s="230" t="s">
        <v>285</v>
      </c>
      <c r="C89" s="230" t="str">
        <f>B89&amp;A89</f>
        <v>宗教事务      宗教工作专项</v>
      </c>
      <c r="D89" s="230" t="s">
        <v>288</v>
      </c>
      <c r="E89" s="230">
        <v>2012404</v>
      </c>
      <c r="F89" s="231"/>
      <c r="G89" s="228"/>
      <c r="H89" s="229"/>
      <c r="I89" s="229"/>
      <c r="J89" s="229">
        <v>5</v>
      </c>
      <c r="K89" s="229">
        <v>10</v>
      </c>
      <c r="L89" s="141"/>
    </row>
    <row r="90" ht="17.25" customHeight="1" spans="1:12">
      <c r="A90" s="230" t="s">
        <v>161</v>
      </c>
      <c r="B90" s="230" t="s">
        <v>285</v>
      </c>
      <c r="C90" s="230" t="str">
        <f>B90&amp;A90</f>
        <v>宗教事务      事业运行</v>
      </c>
      <c r="D90" s="230" t="s">
        <v>289</v>
      </c>
      <c r="E90" s="230">
        <v>2012450</v>
      </c>
      <c r="F90" s="231"/>
      <c r="G90" s="228"/>
      <c r="H90" s="229"/>
      <c r="I90" s="229"/>
      <c r="J90" s="229">
        <v>22</v>
      </c>
      <c r="K90" s="229"/>
      <c r="L90" s="141"/>
    </row>
    <row r="91" ht="17.25" customHeight="1" spans="1:12">
      <c r="A91" s="227" t="s">
        <v>290</v>
      </c>
      <c r="B91" s="230"/>
      <c r="C91" s="230" t="str">
        <f>B91&amp;A91</f>
        <v>    港澳台事务</v>
      </c>
      <c r="D91" s="230" t="s">
        <v>291</v>
      </c>
      <c r="E91" s="230">
        <v>20125</v>
      </c>
      <c r="F91" s="228">
        <f>SUM(F92:F97)</f>
        <v>22</v>
      </c>
      <c r="G91" s="228">
        <f>SUM(G92:G97)</f>
        <v>108</v>
      </c>
      <c r="H91" s="229">
        <f t="shared" ref="H91:J91" si="21">SUM(H92:H96)</f>
        <v>150</v>
      </c>
      <c r="I91" s="229">
        <f>SUM(I92:I96)</f>
        <v>6</v>
      </c>
      <c r="J91" s="229">
        <f>SUM(J92:J96)</f>
        <v>163</v>
      </c>
      <c r="K91" s="229">
        <v>10</v>
      </c>
      <c r="L91" s="141">
        <f>F91/G91*100</f>
        <v>20.37</v>
      </c>
    </row>
    <row r="92" ht="17.25" customHeight="1" spans="1:12">
      <c r="A92" s="230" t="s">
        <v>152</v>
      </c>
      <c r="B92" s="230" t="s">
        <v>292</v>
      </c>
      <c r="C92" s="230" t="str">
        <f>B92&amp;A92</f>
        <v>港澳台侨事务      行政运行</v>
      </c>
      <c r="D92" s="230" t="s">
        <v>293</v>
      </c>
      <c r="E92" s="230">
        <v>2012501</v>
      </c>
      <c r="F92" s="231"/>
      <c r="G92" s="228"/>
      <c r="H92" s="229">
        <v>101</v>
      </c>
      <c r="I92" s="230"/>
      <c r="J92" s="229">
        <v>98</v>
      </c>
      <c r="K92" s="229"/>
      <c r="L92" s="141"/>
    </row>
    <row r="93" ht="17.25" customHeight="1" spans="1:12">
      <c r="A93" s="230" t="s">
        <v>168</v>
      </c>
      <c r="B93" s="230" t="s">
        <v>292</v>
      </c>
      <c r="C93" s="230" t="str">
        <f>B93&amp;A93</f>
        <v>港澳台侨事务      一般行政管理事务</v>
      </c>
      <c r="D93" s="230" t="s">
        <v>294</v>
      </c>
      <c r="E93" s="230">
        <v>2012502</v>
      </c>
      <c r="F93" s="231"/>
      <c r="G93" s="228"/>
      <c r="H93" s="229">
        <v>5</v>
      </c>
      <c r="I93" s="230"/>
      <c r="J93" s="229">
        <v>5</v>
      </c>
      <c r="K93" s="229"/>
      <c r="L93" s="141"/>
    </row>
    <row r="94" ht="17.25" customHeight="1" spans="1:12">
      <c r="A94" s="230" t="s">
        <v>295</v>
      </c>
      <c r="B94" s="230" t="s">
        <v>292</v>
      </c>
      <c r="C94" s="230" t="str">
        <f>B94&amp;A94</f>
        <v>港澳台侨事务      台湾事务</v>
      </c>
      <c r="D94" s="230" t="s">
        <v>296</v>
      </c>
      <c r="E94" s="230">
        <v>2012505</v>
      </c>
      <c r="F94" s="231">
        <f>8+14</f>
        <v>22</v>
      </c>
      <c r="G94" s="228">
        <f>61.65+13</f>
        <v>75</v>
      </c>
      <c r="H94" s="229">
        <v>25</v>
      </c>
      <c r="I94" s="230">
        <f>IF(ISERROR(VLOOKUP(E94,[5]省市专项一般预算!$L$5:$T$42,9,FALSE)),"",VLOOKUP(E94,[5]省市专项一般预算!$L$5:$T$42,9,FALSE))</f>
        <v>6</v>
      </c>
      <c r="J94" s="229">
        <v>26</v>
      </c>
      <c r="K94" s="229">
        <v>10</v>
      </c>
      <c r="L94" s="141">
        <f>F94/G94*100</f>
        <v>29.33</v>
      </c>
    </row>
    <row r="95" ht="17.25" customHeight="1" spans="1:12">
      <c r="A95" s="230" t="s">
        <v>297</v>
      </c>
      <c r="B95" s="230" t="s">
        <v>292</v>
      </c>
      <c r="C95" s="230" t="str">
        <f>B95&amp;A95</f>
        <v>港澳台侨事务      华侨事务</v>
      </c>
      <c r="D95" s="230" t="s">
        <v>298</v>
      </c>
      <c r="E95" s="230">
        <v>2012506</v>
      </c>
      <c r="F95" s="231"/>
      <c r="G95" s="228"/>
      <c r="H95" s="229"/>
      <c r="I95" s="229"/>
      <c r="J95" s="229"/>
      <c r="K95" s="229"/>
      <c r="L95" s="141"/>
    </row>
    <row r="96" ht="17.25" customHeight="1" spans="1:12">
      <c r="A96" s="230" t="s">
        <v>161</v>
      </c>
      <c r="B96" s="230" t="s">
        <v>292</v>
      </c>
      <c r="C96" s="230" t="str">
        <f>B96&amp;A96</f>
        <v>港澳台侨事务      事业运行</v>
      </c>
      <c r="D96" s="230" t="s">
        <v>299</v>
      </c>
      <c r="E96" s="230">
        <v>2012550</v>
      </c>
      <c r="F96" s="231"/>
      <c r="G96" s="228">
        <v>20.65</v>
      </c>
      <c r="H96" s="229">
        <v>19</v>
      </c>
      <c r="I96" s="230"/>
      <c r="J96" s="229">
        <v>34</v>
      </c>
      <c r="K96" s="229"/>
      <c r="L96" s="141">
        <f>F96/G96*100</f>
        <v>0</v>
      </c>
    </row>
    <row r="97" ht="17.25" customHeight="1" spans="1:12">
      <c r="A97" s="230" t="s">
        <v>300</v>
      </c>
      <c r="B97" s="230"/>
      <c r="C97" s="230"/>
      <c r="D97" s="230"/>
      <c r="E97" s="230"/>
      <c r="F97" s="231"/>
      <c r="G97" s="228">
        <v>12</v>
      </c>
      <c r="H97" s="229"/>
      <c r="I97" s="230"/>
      <c r="J97" s="229"/>
      <c r="K97" s="229"/>
      <c r="L97" s="141">
        <f>F97/G97*100</f>
        <v>0</v>
      </c>
    </row>
    <row r="98" ht="17.25" customHeight="1" spans="1:12">
      <c r="A98" s="227" t="s">
        <v>301</v>
      </c>
      <c r="B98" s="230"/>
      <c r="C98" s="230" t="str">
        <f t="shared" ref="C98:C110" si="22">B98&amp;A98</f>
        <v>    档案事务</v>
      </c>
      <c r="D98" s="230" t="s">
        <v>301</v>
      </c>
      <c r="E98" s="230">
        <v>20126</v>
      </c>
      <c r="F98" s="228">
        <f t="shared" ref="F98:K98" si="23">SUM(F99:F102)</f>
        <v>285</v>
      </c>
      <c r="G98" s="228">
        <f>SUM(G99:G102)</f>
        <v>250</v>
      </c>
      <c r="H98" s="229">
        <f>SUM(H99:H102)</f>
        <v>220</v>
      </c>
      <c r="I98" s="229">
        <f>SUM(I99:I102)</f>
        <v>0</v>
      </c>
      <c r="J98" s="229">
        <f>SUM(J99:J102)</f>
        <v>234</v>
      </c>
      <c r="K98" s="229">
        <f>SUM(K99:K102)</f>
        <v>0</v>
      </c>
      <c r="L98" s="141">
        <f>F98/G98*100</f>
        <v>114</v>
      </c>
    </row>
    <row r="99" ht="17.25" customHeight="1" spans="1:12">
      <c r="A99" s="230" t="s">
        <v>152</v>
      </c>
      <c r="B99" s="230" t="s">
        <v>302</v>
      </c>
      <c r="C99" s="230" t="str">
        <f>B99&amp;A99</f>
        <v>档案事务      行政运行</v>
      </c>
      <c r="D99" s="230" t="s">
        <v>303</v>
      </c>
      <c r="E99" s="230">
        <v>2012601</v>
      </c>
      <c r="F99" s="231">
        <v>100</v>
      </c>
      <c r="G99" s="228">
        <v>96.63</v>
      </c>
      <c r="H99" s="229">
        <v>78</v>
      </c>
      <c r="I99" s="230"/>
      <c r="J99" s="229">
        <v>73</v>
      </c>
      <c r="K99" s="229"/>
      <c r="L99" s="141">
        <f>F99/G99*100</f>
        <v>103.49</v>
      </c>
    </row>
    <row r="100" ht="17.25" customHeight="1" spans="1:12">
      <c r="A100" s="230" t="s">
        <v>168</v>
      </c>
      <c r="B100" s="230" t="s">
        <v>302</v>
      </c>
      <c r="C100" s="230" t="str">
        <f>B100&amp;A100</f>
        <v>档案事务      一般行政管理事务</v>
      </c>
      <c r="D100" s="230" t="s">
        <v>304</v>
      </c>
      <c r="E100" s="230">
        <v>2012602</v>
      </c>
      <c r="F100" s="231"/>
      <c r="G100" s="228"/>
      <c r="H100" s="229"/>
      <c r="I100" s="230"/>
      <c r="J100" s="229"/>
      <c r="K100" s="229"/>
      <c r="L100" s="141"/>
    </row>
    <row r="101" ht="17.25" customHeight="1" spans="1:12">
      <c r="A101" s="230" t="s">
        <v>305</v>
      </c>
      <c r="B101" s="230" t="s">
        <v>302</v>
      </c>
      <c r="C101" s="230" t="str">
        <f>B101&amp;A101</f>
        <v>档案事务      档案馆</v>
      </c>
      <c r="D101" s="230" t="s">
        <v>306</v>
      </c>
      <c r="E101" s="230">
        <v>2012604</v>
      </c>
      <c r="F101" s="231">
        <v>129</v>
      </c>
      <c r="G101" s="228">
        <v>111.84</v>
      </c>
      <c r="H101" s="229">
        <v>106</v>
      </c>
      <c r="I101" s="230"/>
      <c r="J101" s="229">
        <v>120</v>
      </c>
      <c r="K101" s="229"/>
      <c r="L101" s="141">
        <f>F101/G101*100</f>
        <v>115.34</v>
      </c>
    </row>
    <row r="102" ht="17.25" customHeight="1" spans="1:12">
      <c r="A102" s="230" t="s">
        <v>307</v>
      </c>
      <c r="B102" s="230" t="s">
        <v>302</v>
      </c>
      <c r="C102" s="230" t="str">
        <f>B102&amp;A102</f>
        <v>档案事务      其他档案事务支出</v>
      </c>
      <c r="D102" s="230" t="s">
        <v>308</v>
      </c>
      <c r="E102" s="230">
        <v>2012699</v>
      </c>
      <c r="F102" s="231">
        <v>56</v>
      </c>
      <c r="G102" s="228">
        <v>41.99</v>
      </c>
      <c r="H102" s="229">
        <v>36</v>
      </c>
      <c r="I102" s="230"/>
      <c r="J102" s="229">
        <v>41</v>
      </c>
      <c r="K102" s="229"/>
      <c r="L102" s="141">
        <f>F102/G102*100</f>
        <v>133.37</v>
      </c>
    </row>
    <row r="103" ht="17.25" customHeight="1" spans="1:12">
      <c r="A103" s="227" t="s">
        <v>309</v>
      </c>
      <c r="B103" s="230"/>
      <c r="C103" s="230" t="str">
        <f>B103&amp;A103</f>
        <v>    民主党派及工商联事务</v>
      </c>
      <c r="D103" s="230" t="s">
        <v>309</v>
      </c>
      <c r="E103" s="230">
        <v>20128</v>
      </c>
      <c r="F103" s="228">
        <f t="shared" ref="F103:H103" si="24">SUM(F104:F107)</f>
        <v>95</v>
      </c>
      <c r="G103" s="228">
        <f>SUM(G104:G107)</f>
        <v>53</v>
      </c>
      <c r="H103" s="229">
        <f>SUM(H104:H107)</f>
        <v>55</v>
      </c>
      <c r="I103" s="229"/>
      <c r="J103" s="229">
        <f>SUM(J104:J107)</f>
        <v>102</v>
      </c>
      <c r="K103" s="229"/>
      <c r="L103" s="141">
        <f>F103/G103*100</f>
        <v>179.25</v>
      </c>
    </row>
    <row r="104" ht="17.25" customHeight="1" spans="1:12">
      <c r="A104" s="230" t="s">
        <v>152</v>
      </c>
      <c r="B104" s="230" t="s">
        <v>310</v>
      </c>
      <c r="C104" s="230" t="str">
        <f>B104&amp;A104</f>
        <v>民主党派及工商联事务      行政运行</v>
      </c>
      <c r="D104" s="230" t="s">
        <v>311</v>
      </c>
      <c r="E104" s="230">
        <v>2012801</v>
      </c>
      <c r="F104" s="231">
        <v>39</v>
      </c>
      <c r="G104" s="228">
        <v>30.18</v>
      </c>
      <c r="H104" s="229">
        <v>28</v>
      </c>
      <c r="I104" s="230"/>
      <c r="J104" s="229">
        <v>29</v>
      </c>
      <c r="K104" s="229"/>
      <c r="L104" s="141">
        <f>F104/G104*100</f>
        <v>129.22</v>
      </c>
    </row>
    <row r="105" ht="17.25" customHeight="1" spans="1:12">
      <c r="A105" s="230" t="s">
        <v>168</v>
      </c>
      <c r="B105" s="230" t="s">
        <v>310</v>
      </c>
      <c r="C105" s="230" t="str">
        <f>B105&amp;A105</f>
        <v>民主党派及工商联事务      一般行政管理事务</v>
      </c>
      <c r="D105" s="230" t="s">
        <v>312</v>
      </c>
      <c r="E105" s="230">
        <v>2012802</v>
      </c>
      <c r="F105" s="231">
        <v>31</v>
      </c>
      <c r="G105" s="228">
        <v>2</v>
      </c>
      <c r="H105" s="229">
        <v>2</v>
      </c>
      <c r="I105" s="230"/>
      <c r="J105" s="229">
        <v>2</v>
      </c>
      <c r="K105" s="229"/>
      <c r="L105" s="141">
        <f>F105/G105*100</f>
        <v>1550</v>
      </c>
    </row>
    <row r="106" ht="17.25" customHeight="1" spans="1:12">
      <c r="A106" s="230" t="s">
        <v>161</v>
      </c>
      <c r="B106" s="230" t="s">
        <v>310</v>
      </c>
      <c r="C106" s="230" t="str">
        <f>B106&amp;A106</f>
        <v>民主党派及工商联事务      事业运行</v>
      </c>
      <c r="D106" s="230" t="s">
        <v>313</v>
      </c>
      <c r="E106" s="230">
        <v>2012850</v>
      </c>
      <c r="F106" s="231">
        <v>25</v>
      </c>
      <c r="G106" s="228">
        <v>20.6</v>
      </c>
      <c r="H106" s="229">
        <v>20</v>
      </c>
      <c r="I106" s="230"/>
      <c r="J106" s="229">
        <v>21</v>
      </c>
      <c r="K106" s="229"/>
      <c r="L106" s="141">
        <f>F106/G106*100</f>
        <v>121.36</v>
      </c>
    </row>
    <row r="107" ht="17.25" customHeight="1" spans="1:12">
      <c r="A107" s="230" t="s">
        <v>314</v>
      </c>
      <c r="B107" s="230" t="s">
        <v>310</v>
      </c>
      <c r="C107" s="230" t="str">
        <f>B107&amp;A107</f>
        <v>民主党派及工商联事务      其他民主党派及工商联事务支出</v>
      </c>
      <c r="D107" s="230" t="s">
        <v>315</v>
      </c>
      <c r="E107" s="230">
        <v>2012899</v>
      </c>
      <c r="F107" s="231"/>
      <c r="G107" s="228"/>
      <c r="H107" s="229">
        <v>5</v>
      </c>
      <c r="I107" s="230"/>
      <c r="J107" s="229">
        <v>50</v>
      </c>
      <c r="K107" s="229"/>
      <c r="L107" s="141"/>
    </row>
    <row r="108" ht="17.25" customHeight="1" spans="1:12">
      <c r="A108" s="227" t="s">
        <v>316</v>
      </c>
      <c r="B108" s="230"/>
      <c r="C108" s="230" t="str">
        <f>B108&amp;A108</f>
        <v>    群众团体事务</v>
      </c>
      <c r="D108" s="230" t="s">
        <v>316</v>
      </c>
      <c r="E108" s="230">
        <v>20129</v>
      </c>
      <c r="F108" s="228">
        <f t="shared" ref="F108:H108" si="25">SUM(F109:F113)</f>
        <v>757</v>
      </c>
      <c r="G108" s="228">
        <f>SUM(G109:G113)</f>
        <v>666</v>
      </c>
      <c r="H108" s="229">
        <f>SUM(H109:H113)</f>
        <v>581</v>
      </c>
      <c r="I108" s="229"/>
      <c r="J108" s="229">
        <f>SUM(J109:J113)</f>
        <v>555</v>
      </c>
      <c r="K108" s="229"/>
      <c r="L108" s="141">
        <f>F108/G108*100</f>
        <v>113.66</v>
      </c>
    </row>
    <row r="109" ht="17.25" customHeight="1" spans="1:12">
      <c r="A109" s="230" t="s">
        <v>152</v>
      </c>
      <c r="B109" s="230" t="s">
        <v>317</v>
      </c>
      <c r="C109" s="230" t="str">
        <f>B109&amp;A109</f>
        <v>群众团体事务      行政运行</v>
      </c>
      <c r="D109" s="230" t="s">
        <v>318</v>
      </c>
      <c r="E109" s="230">
        <v>2012901</v>
      </c>
      <c r="F109" s="231">
        <v>411</v>
      </c>
      <c r="G109" s="228">
        <v>356.06</v>
      </c>
      <c r="H109" s="229">
        <v>415</v>
      </c>
      <c r="I109" s="230"/>
      <c r="J109" s="229">
        <v>262</v>
      </c>
      <c r="K109" s="229"/>
      <c r="L109" s="141">
        <f>F109/G109*100</f>
        <v>115.43</v>
      </c>
    </row>
    <row r="110" ht="17.25" customHeight="1" spans="1:12">
      <c r="A110" s="230" t="s">
        <v>168</v>
      </c>
      <c r="B110" s="230" t="s">
        <v>317</v>
      </c>
      <c r="C110" s="230" t="str">
        <f>B110&amp;A110</f>
        <v>群众团体事务      一般行政管理事务</v>
      </c>
      <c r="D110" s="230" t="s">
        <v>319</v>
      </c>
      <c r="E110" s="230">
        <v>2012902</v>
      </c>
      <c r="F110" s="231"/>
      <c r="G110" s="228"/>
      <c r="H110" s="229"/>
      <c r="I110" s="230"/>
      <c r="J110" s="229"/>
      <c r="K110" s="229"/>
      <c r="L110" s="141"/>
    </row>
    <row r="111" ht="17.25" customHeight="1" spans="1:12">
      <c r="A111" s="230" t="s">
        <v>320</v>
      </c>
      <c r="B111" s="230"/>
      <c r="C111" s="230"/>
      <c r="D111" s="230"/>
      <c r="E111" s="230">
        <v>2012906</v>
      </c>
      <c r="F111" s="231">
        <v>110</v>
      </c>
      <c r="G111" s="228">
        <v>100</v>
      </c>
      <c r="H111" s="229">
        <v>1</v>
      </c>
      <c r="I111" s="230"/>
      <c r="J111" s="229"/>
      <c r="K111" s="229"/>
      <c r="L111" s="141">
        <f>F111/G111*100</f>
        <v>110</v>
      </c>
    </row>
    <row r="112" ht="17.25" customHeight="1" spans="1:12">
      <c r="A112" s="230" t="s">
        <v>161</v>
      </c>
      <c r="B112" s="230" t="s">
        <v>317</v>
      </c>
      <c r="C112" s="230" t="str">
        <f t="shared" ref="C112:C133" si="26">B112&amp;A112</f>
        <v>群众团体事务      事业运行</v>
      </c>
      <c r="D112" s="230" t="s">
        <v>321</v>
      </c>
      <c r="E112" s="230">
        <v>2012950</v>
      </c>
      <c r="F112" s="231">
        <v>73</v>
      </c>
      <c r="G112" s="228">
        <v>196</v>
      </c>
      <c r="H112" s="229">
        <v>43</v>
      </c>
      <c r="I112" s="230"/>
      <c r="J112" s="229">
        <v>53</v>
      </c>
      <c r="K112" s="229"/>
      <c r="L112" s="141">
        <f>F112/G112*100</f>
        <v>37.24</v>
      </c>
    </row>
    <row r="113" ht="17.25" customHeight="1" spans="1:12">
      <c r="A113" s="230" t="s">
        <v>322</v>
      </c>
      <c r="B113" s="230" t="s">
        <v>317</v>
      </c>
      <c r="C113" s="230" t="str">
        <f>B113&amp;A113</f>
        <v>群众团体事务      其他群众团体事务支出</v>
      </c>
      <c r="D113" s="230" t="s">
        <v>323</v>
      </c>
      <c r="E113" s="230">
        <v>2012999</v>
      </c>
      <c r="F113" s="231">
        <f>154+9</f>
        <v>163</v>
      </c>
      <c r="G113" s="228">
        <f>5.832+8</f>
        <v>14</v>
      </c>
      <c r="H113" s="229">
        <v>122</v>
      </c>
      <c r="I113" s="230"/>
      <c r="J113" s="229">
        <v>240</v>
      </c>
      <c r="K113" s="229"/>
      <c r="L113" s="141">
        <f>F113/G113*100</f>
        <v>1164.29</v>
      </c>
    </row>
    <row r="114" ht="17.25" customHeight="1" spans="1:12">
      <c r="A114" s="227" t="s">
        <v>324</v>
      </c>
      <c r="B114" s="230"/>
      <c r="C114" s="230" t="str">
        <f>B114&amp;A114</f>
        <v>    党委办公厅（室）及相关机构事务</v>
      </c>
      <c r="D114" s="230" t="s">
        <v>324</v>
      </c>
      <c r="E114" s="230">
        <v>20131</v>
      </c>
      <c r="F114" s="228">
        <f t="shared" ref="F114:H114" si="27">SUM(F115:F119)</f>
        <v>1525</v>
      </c>
      <c r="G114" s="228">
        <f>SUM(G115:G119)</f>
        <v>1469</v>
      </c>
      <c r="H114" s="229">
        <f>SUM(H115:H119)</f>
        <v>1506</v>
      </c>
      <c r="I114" s="229"/>
      <c r="J114" s="229">
        <f>SUM(J115:J119)</f>
        <v>1488</v>
      </c>
      <c r="K114" s="229"/>
      <c r="L114" s="141">
        <f>F114/G114*100</f>
        <v>103.81</v>
      </c>
    </row>
    <row r="115" ht="17.25" customHeight="1" spans="1:12">
      <c r="A115" s="230" t="s">
        <v>152</v>
      </c>
      <c r="B115" s="230" t="s">
        <v>325</v>
      </c>
      <c r="C115" s="230" t="str">
        <f>B115&amp;A115</f>
        <v>党委办公厅（室）及相关机构事务      行政运行</v>
      </c>
      <c r="D115" s="230" t="s">
        <v>326</v>
      </c>
      <c r="E115" s="236">
        <v>2013101</v>
      </c>
      <c r="F115" s="237">
        <v>1135</v>
      </c>
      <c r="G115" s="228">
        <v>964.2</v>
      </c>
      <c r="H115" s="229">
        <v>1165</v>
      </c>
      <c r="I115" s="230"/>
      <c r="J115" s="229">
        <v>1174</v>
      </c>
      <c r="K115" s="229"/>
      <c r="L115" s="141">
        <f>F115/G115*100</f>
        <v>117.71</v>
      </c>
    </row>
    <row r="116" ht="17.25" customHeight="1" spans="1:12">
      <c r="A116" s="230" t="s">
        <v>168</v>
      </c>
      <c r="B116" s="230" t="s">
        <v>325</v>
      </c>
      <c r="C116" s="230" t="str">
        <f>B116&amp;A116</f>
        <v>党委办公厅（室）及相关机构事务      一般行政管理事务</v>
      </c>
      <c r="D116" s="230" t="s">
        <v>327</v>
      </c>
      <c r="E116" s="236">
        <v>2013102</v>
      </c>
      <c r="F116" s="237">
        <v>139</v>
      </c>
      <c r="G116" s="228">
        <f>90.2+72</f>
        <v>162</v>
      </c>
      <c r="H116" s="229">
        <v>123</v>
      </c>
      <c r="I116" s="230"/>
      <c r="J116" s="229">
        <v>62</v>
      </c>
      <c r="K116" s="229"/>
      <c r="L116" s="141">
        <f>F116/G116*100</f>
        <v>85.8</v>
      </c>
    </row>
    <row r="117" ht="17.25" customHeight="1" spans="1:12">
      <c r="A117" s="230" t="s">
        <v>328</v>
      </c>
      <c r="B117" s="230" t="s">
        <v>325</v>
      </c>
      <c r="C117" s="230" t="str">
        <f>B117&amp;A117</f>
        <v>党委办公厅（室）及相关机构事务      专项业务</v>
      </c>
      <c r="D117" s="230" t="s">
        <v>329</v>
      </c>
      <c r="E117" s="236">
        <v>2013105</v>
      </c>
      <c r="F117" s="237">
        <v>25</v>
      </c>
      <c r="G117" s="228">
        <v>206</v>
      </c>
      <c r="H117" s="229">
        <v>12</v>
      </c>
      <c r="I117" s="230"/>
      <c r="J117" s="229">
        <v>31</v>
      </c>
      <c r="K117" s="229"/>
      <c r="L117" s="141">
        <f>F117/G117*100</f>
        <v>12.14</v>
      </c>
    </row>
    <row r="118" ht="17.25" customHeight="1" spans="1:12">
      <c r="A118" s="230" t="s">
        <v>161</v>
      </c>
      <c r="B118" s="230" t="s">
        <v>325</v>
      </c>
      <c r="C118" s="230" t="str">
        <f>B118&amp;A118</f>
        <v>党委办公厅（室）及相关机构事务      事业运行</v>
      </c>
      <c r="D118" s="230" t="s">
        <v>330</v>
      </c>
      <c r="E118" s="236">
        <v>2013150</v>
      </c>
      <c r="F118" s="237">
        <v>226</v>
      </c>
      <c r="G118" s="228">
        <v>136.84</v>
      </c>
      <c r="H118" s="229">
        <v>121</v>
      </c>
      <c r="I118" s="230"/>
      <c r="J118" s="229">
        <v>136</v>
      </c>
      <c r="K118" s="229"/>
      <c r="L118" s="141">
        <f>F118/G118*100</f>
        <v>165.16</v>
      </c>
    </row>
    <row r="119" ht="17.25" customHeight="1" spans="1:12">
      <c r="A119" s="230" t="s">
        <v>331</v>
      </c>
      <c r="B119" s="230" t="s">
        <v>325</v>
      </c>
      <c r="C119" s="230" t="str">
        <f>B119&amp;A119</f>
        <v>党委办公厅（室）及相关机构事务      其他党委办公厅（室）及相关机构事务支出</v>
      </c>
      <c r="D119" s="230" t="s">
        <v>332</v>
      </c>
      <c r="E119" s="236">
        <v>2013199</v>
      </c>
      <c r="F119" s="237"/>
      <c r="G119" s="228"/>
      <c r="H119" s="229">
        <v>85</v>
      </c>
      <c r="I119" s="230"/>
      <c r="J119" s="229">
        <v>85</v>
      </c>
      <c r="K119" s="229"/>
      <c r="L119" s="141"/>
    </row>
    <row r="120" ht="17.25" customHeight="1" spans="1:12">
      <c r="A120" s="227" t="s">
        <v>333</v>
      </c>
      <c r="B120" s="230"/>
      <c r="C120" s="230" t="str">
        <f>B120&amp;A120</f>
        <v>    组织事务</v>
      </c>
      <c r="D120" s="230" t="s">
        <v>333</v>
      </c>
      <c r="E120" s="230">
        <v>20132</v>
      </c>
      <c r="F120" s="228">
        <f t="shared" ref="F120:H120" si="28">SUM(F121:F125)</f>
        <v>1351</v>
      </c>
      <c r="G120" s="228">
        <f>SUM(G121:G125)</f>
        <v>877</v>
      </c>
      <c r="H120" s="229">
        <f>SUM(H121:H125)</f>
        <v>566</v>
      </c>
      <c r="I120" s="229"/>
      <c r="J120" s="229">
        <f>SUM(J121:J125)</f>
        <v>424</v>
      </c>
      <c r="K120" s="229"/>
      <c r="L120" s="141">
        <f>F120/G120*100</f>
        <v>154.05</v>
      </c>
    </row>
    <row r="121" ht="17.25" customHeight="1" spans="1:12">
      <c r="A121" s="230" t="s">
        <v>152</v>
      </c>
      <c r="B121" s="230" t="s">
        <v>334</v>
      </c>
      <c r="C121" s="230" t="str">
        <f>B121&amp;A121</f>
        <v>组织事务      行政运行</v>
      </c>
      <c r="D121" s="230" t="s">
        <v>335</v>
      </c>
      <c r="E121" s="230">
        <v>2013201</v>
      </c>
      <c r="F121" s="231">
        <v>1188</v>
      </c>
      <c r="G121" s="228">
        <v>700.34</v>
      </c>
      <c r="H121" s="229">
        <v>496</v>
      </c>
      <c r="I121" s="230"/>
      <c r="J121" s="229">
        <v>115</v>
      </c>
      <c r="K121" s="229"/>
      <c r="L121" s="141">
        <f>F121/G121*100</f>
        <v>169.63</v>
      </c>
    </row>
    <row r="122" ht="17.25" customHeight="1" spans="1:12">
      <c r="A122" s="230" t="s">
        <v>168</v>
      </c>
      <c r="B122" s="230" t="s">
        <v>334</v>
      </c>
      <c r="C122" s="230" t="str">
        <f>B122&amp;A122</f>
        <v>组织事务      一般行政管理事务</v>
      </c>
      <c r="D122" s="230" t="s">
        <v>336</v>
      </c>
      <c r="E122" s="230">
        <v>2013202</v>
      </c>
      <c r="F122" s="231"/>
      <c r="G122" s="228"/>
      <c r="H122" s="229"/>
      <c r="I122" s="230"/>
      <c r="J122" s="229"/>
      <c r="K122" s="229"/>
      <c r="L122" s="141"/>
    </row>
    <row r="123" ht="17.25" customHeight="1" spans="1:12">
      <c r="A123" s="230" t="s">
        <v>183</v>
      </c>
      <c r="B123" s="230" t="s">
        <v>334</v>
      </c>
      <c r="C123" s="230" t="str">
        <f>B123&amp;A123</f>
        <v>组织事务      机关服务</v>
      </c>
      <c r="D123" s="230" t="s">
        <v>337</v>
      </c>
      <c r="E123" s="230">
        <v>2013203</v>
      </c>
      <c r="F123" s="231"/>
      <c r="G123" s="228"/>
      <c r="H123" s="229"/>
      <c r="I123" s="230"/>
      <c r="J123" s="229"/>
      <c r="K123" s="229"/>
      <c r="L123" s="141"/>
    </row>
    <row r="124" ht="17.25" customHeight="1" spans="1:12">
      <c r="A124" s="230" t="s">
        <v>161</v>
      </c>
      <c r="B124" s="230" t="s">
        <v>334</v>
      </c>
      <c r="C124" s="230" t="str">
        <f>B124&amp;A124</f>
        <v>组织事务      事业运行</v>
      </c>
      <c r="D124" s="230" t="s">
        <v>338</v>
      </c>
      <c r="E124" s="230">
        <v>2013250</v>
      </c>
      <c r="F124" s="231">
        <v>69</v>
      </c>
      <c r="G124" s="228">
        <v>44.12</v>
      </c>
      <c r="H124" s="229">
        <v>40</v>
      </c>
      <c r="I124" s="230"/>
      <c r="J124" s="229">
        <v>55</v>
      </c>
      <c r="K124" s="229"/>
      <c r="L124" s="141">
        <f>F124/G124*100</f>
        <v>156.39</v>
      </c>
    </row>
    <row r="125" ht="17.25" customHeight="1" spans="1:12">
      <c r="A125" s="230" t="s">
        <v>339</v>
      </c>
      <c r="B125" s="230" t="s">
        <v>334</v>
      </c>
      <c r="C125" s="230" t="str">
        <f>B125&amp;A125</f>
        <v>组织事务      其他组织事务支出</v>
      </c>
      <c r="D125" s="230" t="s">
        <v>340</v>
      </c>
      <c r="E125" s="230">
        <v>2013299</v>
      </c>
      <c r="F125" s="231">
        <v>94</v>
      </c>
      <c r="G125" s="228">
        <v>133</v>
      </c>
      <c r="H125" s="229">
        <v>30</v>
      </c>
      <c r="I125" s="230"/>
      <c r="J125" s="229">
        <v>254</v>
      </c>
      <c r="K125" s="229"/>
      <c r="L125" s="141">
        <f>F125/G125*100</f>
        <v>70.68</v>
      </c>
    </row>
    <row r="126" ht="17.25" customHeight="1" spans="1:12">
      <c r="A126" s="227" t="s">
        <v>341</v>
      </c>
      <c r="B126" s="230"/>
      <c r="C126" s="230" t="str">
        <f>B126&amp;A126</f>
        <v>    宣传事务</v>
      </c>
      <c r="D126" s="230" t="s">
        <v>341</v>
      </c>
      <c r="E126" s="230">
        <v>20133</v>
      </c>
      <c r="F126" s="228">
        <f t="shared" ref="F126:H126" si="29">SUM(F127:F130)</f>
        <v>1452</v>
      </c>
      <c r="G126" s="228">
        <f>SUM(G127:G130)</f>
        <v>647</v>
      </c>
      <c r="H126" s="229">
        <f>SUM(H127:H130)</f>
        <v>594</v>
      </c>
      <c r="I126" s="229"/>
      <c r="J126" s="229">
        <f>SUM(J127:J130)</f>
        <v>554</v>
      </c>
      <c r="K126" s="229"/>
      <c r="L126" s="141">
        <f>F126/G126*100</f>
        <v>224.42</v>
      </c>
    </row>
    <row r="127" ht="17.25" customHeight="1" spans="1:12">
      <c r="A127" s="230" t="s">
        <v>152</v>
      </c>
      <c r="B127" s="230" t="s">
        <v>342</v>
      </c>
      <c r="C127" s="230" t="str">
        <f>B127&amp;A127</f>
        <v>宣传事务      行政运行</v>
      </c>
      <c r="D127" s="230" t="s">
        <v>343</v>
      </c>
      <c r="E127" s="230">
        <v>2013301</v>
      </c>
      <c r="F127" s="231">
        <v>180</v>
      </c>
      <c r="G127" s="228">
        <v>213.97</v>
      </c>
      <c r="H127" s="229">
        <v>226</v>
      </c>
      <c r="I127" s="230"/>
      <c r="J127" s="229">
        <v>227</v>
      </c>
      <c r="K127" s="229"/>
      <c r="L127" s="141">
        <f>F127/G127*100</f>
        <v>84.12</v>
      </c>
    </row>
    <row r="128" ht="17.25" customHeight="1" spans="1:12">
      <c r="A128" s="230" t="s">
        <v>168</v>
      </c>
      <c r="B128" s="230" t="s">
        <v>342</v>
      </c>
      <c r="C128" s="230" t="str">
        <f>B128&amp;A128</f>
        <v>宣传事务      一般行政管理事务</v>
      </c>
      <c r="D128" s="230" t="s">
        <v>344</v>
      </c>
      <c r="E128" s="230">
        <v>2013302</v>
      </c>
      <c r="F128" s="231"/>
      <c r="G128" s="228"/>
      <c r="H128" s="229"/>
      <c r="I128" s="230"/>
      <c r="J128" s="229"/>
      <c r="K128" s="229"/>
      <c r="L128" s="141"/>
    </row>
    <row r="129" ht="17.25" customHeight="1" spans="1:12">
      <c r="A129" s="230" t="s">
        <v>161</v>
      </c>
      <c r="B129" s="230" t="s">
        <v>342</v>
      </c>
      <c r="C129" s="230" t="str">
        <f>B129&amp;A129</f>
        <v>宣传事务      事业运行</v>
      </c>
      <c r="D129" s="230" t="s">
        <v>345</v>
      </c>
      <c r="E129" s="230">
        <v>2013350</v>
      </c>
      <c r="F129" s="231">
        <v>139</v>
      </c>
      <c r="G129" s="228">
        <v>33.74</v>
      </c>
      <c r="H129" s="229">
        <v>33</v>
      </c>
      <c r="I129" s="230"/>
      <c r="J129" s="229">
        <v>44</v>
      </c>
      <c r="K129" s="229"/>
      <c r="L129" s="141">
        <f>F129/G129*100</f>
        <v>411.97</v>
      </c>
    </row>
    <row r="130" ht="17.25" customHeight="1" spans="1:12">
      <c r="A130" s="230" t="s">
        <v>346</v>
      </c>
      <c r="B130" s="230" t="s">
        <v>342</v>
      </c>
      <c r="C130" s="230" t="str">
        <f>B130&amp;A130</f>
        <v>宣传事务      其他宣传事务支出</v>
      </c>
      <c r="D130" s="230" t="s">
        <v>347</v>
      </c>
      <c r="E130" s="230">
        <v>2013399</v>
      </c>
      <c r="F130" s="231">
        <v>1133</v>
      </c>
      <c r="G130" s="228">
        <v>399</v>
      </c>
      <c r="H130" s="229">
        <v>335</v>
      </c>
      <c r="I130" s="230"/>
      <c r="J130" s="229">
        <v>283</v>
      </c>
      <c r="K130" s="229"/>
      <c r="L130" s="141">
        <f>F130/G130*100</f>
        <v>283.96</v>
      </c>
    </row>
    <row r="131" ht="17.25" customHeight="1" spans="1:12">
      <c r="A131" s="227" t="s">
        <v>348</v>
      </c>
      <c r="B131" s="230"/>
      <c r="C131" s="230" t="str">
        <f>B131&amp;A131</f>
        <v>    统战事务</v>
      </c>
      <c r="D131" s="230" t="s">
        <v>348</v>
      </c>
      <c r="E131" s="230">
        <v>20134</v>
      </c>
      <c r="F131" s="228">
        <f t="shared" ref="F131:H131" si="30">SUM(F132:F137)</f>
        <v>404</v>
      </c>
      <c r="G131" s="228">
        <f>SUM(G132:G137)</f>
        <v>346</v>
      </c>
      <c r="H131" s="229">
        <f>SUM(H132:H137)</f>
        <v>227</v>
      </c>
      <c r="I131" s="229"/>
      <c r="J131" s="229">
        <f>SUM(J132:J137)</f>
        <v>203</v>
      </c>
      <c r="K131" s="229"/>
      <c r="L131" s="141">
        <f>F131/G131*100</f>
        <v>116.76</v>
      </c>
    </row>
    <row r="132" ht="17.25" customHeight="1" spans="1:12">
      <c r="A132" s="230" t="s">
        <v>152</v>
      </c>
      <c r="B132" s="230" t="s">
        <v>349</v>
      </c>
      <c r="C132" s="230" t="str">
        <f>B132&amp;A132</f>
        <v>统战事务      行政运行</v>
      </c>
      <c r="D132" s="230" t="s">
        <v>350</v>
      </c>
      <c r="E132" s="230">
        <v>2013401</v>
      </c>
      <c r="F132" s="231">
        <v>284</v>
      </c>
      <c r="G132" s="228">
        <v>283</v>
      </c>
      <c r="H132" s="229">
        <v>140</v>
      </c>
      <c r="I132" s="230"/>
      <c r="J132" s="229">
        <v>145</v>
      </c>
      <c r="K132" s="229"/>
      <c r="L132" s="141">
        <f>F132/G132*100</f>
        <v>100.35</v>
      </c>
    </row>
    <row r="133" ht="17.25" customHeight="1" spans="1:12">
      <c r="A133" s="230" t="s">
        <v>168</v>
      </c>
      <c r="B133" s="230" t="s">
        <v>349</v>
      </c>
      <c r="C133" s="230" t="str">
        <f>B133&amp;A133</f>
        <v>统战事务      一般行政管理事务</v>
      </c>
      <c r="D133" s="230" t="s">
        <v>351</v>
      </c>
      <c r="E133" s="230">
        <v>2013402</v>
      </c>
      <c r="F133" s="231"/>
      <c r="G133" s="228"/>
      <c r="H133" s="229">
        <v>45</v>
      </c>
      <c r="I133" s="230"/>
      <c r="J133" s="229">
        <v>5</v>
      </c>
      <c r="K133" s="229"/>
      <c r="L133" s="141"/>
    </row>
    <row r="134" ht="17.25" customHeight="1" spans="1:12">
      <c r="A134" s="230" t="s">
        <v>352</v>
      </c>
      <c r="B134" s="230"/>
      <c r="C134" s="230"/>
      <c r="D134" s="230"/>
      <c r="E134" s="230"/>
      <c r="F134" s="231">
        <v>5</v>
      </c>
      <c r="G134" s="228">
        <v>5</v>
      </c>
      <c r="H134" s="229"/>
      <c r="I134" s="230"/>
      <c r="J134" s="229"/>
      <c r="K134" s="229"/>
      <c r="L134" s="141">
        <f t="shared" ref="L134:L196" si="31">F134/G134*100</f>
        <v>100</v>
      </c>
    </row>
    <row r="135" ht="17.25" customHeight="1" spans="1:12">
      <c r="A135" s="230" t="s">
        <v>297</v>
      </c>
      <c r="B135" s="230"/>
      <c r="C135" s="230"/>
      <c r="D135" s="230"/>
      <c r="E135" s="230"/>
      <c r="F135" s="231"/>
      <c r="G135" s="228">
        <f>1</f>
        <v>1</v>
      </c>
      <c r="H135" s="229"/>
      <c r="I135" s="230"/>
      <c r="J135" s="229"/>
      <c r="K135" s="229"/>
      <c r="L135" s="141">
        <f>F135/G135*100</f>
        <v>0</v>
      </c>
    </row>
    <row r="136" ht="17.25" customHeight="1" spans="1:12">
      <c r="A136" s="230" t="s">
        <v>161</v>
      </c>
      <c r="B136" s="230" t="s">
        <v>349</v>
      </c>
      <c r="C136" s="230" t="str">
        <f t="shared" ref="C136:C142" si="32">B136&amp;A136</f>
        <v>统战事务      事业运行</v>
      </c>
      <c r="D136" s="230" t="s">
        <v>353</v>
      </c>
      <c r="E136" s="230">
        <v>2013450</v>
      </c>
      <c r="F136" s="231">
        <v>111</v>
      </c>
      <c r="G136" s="228">
        <v>53.1</v>
      </c>
      <c r="H136" s="229">
        <v>38</v>
      </c>
      <c r="I136" s="230"/>
      <c r="J136" s="229">
        <v>42</v>
      </c>
      <c r="K136" s="229"/>
      <c r="L136" s="141">
        <f>F136/G136*100</f>
        <v>209.04</v>
      </c>
    </row>
    <row r="137" ht="17.25" customHeight="1" spans="1:12">
      <c r="A137" s="230" t="s">
        <v>354</v>
      </c>
      <c r="B137" s="230" t="s">
        <v>349</v>
      </c>
      <c r="C137" s="230" t="str">
        <f>B137&amp;A137</f>
        <v>统战事务      其他统战事务支出</v>
      </c>
      <c r="D137" s="230" t="s">
        <v>355</v>
      </c>
      <c r="E137" s="230">
        <v>2013499</v>
      </c>
      <c r="F137" s="231">
        <v>4</v>
      </c>
      <c r="G137" s="228">
        <v>4</v>
      </c>
      <c r="H137" s="229">
        <v>4</v>
      </c>
      <c r="I137" s="230"/>
      <c r="J137" s="229">
        <v>11</v>
      </c>
      <c r="K137" s="229"/>
      <c r="L137" s="141">
        <f>F137/G137*100</f>
        <v>100</v>
      </c>
    </row>
    <row r="138" ht="17.25" customHeight="1" spans="1:12">
      <c r="A138" s="227" t="s">
        <v>356</v>
      </c>
      <c r="B138" s="230"/>
      <c r="C138" s="230" t="str">
        <f>B138&amp;A138</f>
        <v>    其他共产党事务支出</v>
      </c>
      <c r="D138" s="230" t="s">
        <v>356</v>
      </c>
      <c r="E138" s="230">
        <v>20136</v>
      </c>
      <c r="F138" s="228">
        <f t="shared" ref="F138:H138" si="33">SUM(F139:F142)</f>
        <v>119</v>
      </c>
      <c r="G138" s="228">
        <f>SUM(G139:G142)</f>
        <v>103</v>
      </c>
      <c r="H138" s="229">
        <f>SUM(H139:H142)</f>
        <v>58</v>
      </c>
      <c r="I138" s="229"/>
      <c r="J138" s="229">
        <f>SUM(J139:J142)</f>
        <v>51</v>
      </c>
      <c r="K138" s="229"/>
      <c r="L138" s="141">
        <f>F138/G138*100</f>
        <v>115.53</v>
      </c>
    </row>
    <row r="139" ht="17.25" customHeight="1" spans="1:12">
      <c r="A139" s="230" t="s">
        <v>152</v>
      </c>
      <c r="B139" s="230" t="s">
        <v>357</v>
      </c>
      <c r="C139" s="230" t="str">
        <f>B139&amp;A139</f>
        <v>其他共产党事务支出      行政运行</v>
      </c>
      <c r="D139" s="230" t="s">
        <v>358</v>
      </c>
      <c r="E139" s="230">
        <v>2013601</v>
      </c>
      <c r="F139" s="231"/>
      <c r="G139" s="228"/>
      <c r="H139" s="229"/>
      <c r="I139" s="230"/>
      <c r="J139" s="229"/>
      <c r="K139" s="229"/>
      <c r="L139" s="141"/>
    </row>
    <row r="140" ht="17.25" customHeight="1" spans="1:12">
      <c r="A140" s="230" t="s">
        <v>168</v>
      </c>
      <c r="B140" s="230" t="s">
        <v>357</v>
      </c>
      <c r="C140" s="230" t="str">
        <f>B140&amp;A140</f>
        <v>其他共产党事务支出      一般行政管理事务</v>
      </c>
      <c r="D140" s="230" t="s">
        <v>359</v>
      </c>
      <c r="E140" s="230">
        <v>2013602</v>
      </c>
      <c r="F140" s="231"/>
      <c r="G140" s="228"/>
      <c r="H140" s="229"/>
      <c r="I140" s="230"/>
      <c r="J140" s="229"/>
      <c r="K140" s="229"/>
      <c r="L140" s="141"/>
    </row>
    <row r="141" ht="17.25" customHeight="1" spans="1:12">
      <c r="A141" s="230" t="s">
        <v>161</v>
      </c>
      <c r="B141" s="230" t="s">
        <v>357</v>
      </c>
      <c r="C141" s="230" t="str">
        <f>B141&amp;A141</f>
        <v>其他共产党事务支出      事业运行</v>
      </c>
      <c r="D141" s="230" t="s">
        <v>360</v>
      </c>
      <c r="E141" s="230">
        <v>2013650</v>
      </c>
      <c r="F141" s="231">
        <v>119</v>
      </c>
      <c r="G141" s="228">
        <v>53.21</v>
      </c>
      <c r="H141" s="229">
        <v>58</v>
      </c>
      <c r="I141" s="230"/>
      <c r="J141" s="229">
        <v>51</v>
      </c>
      <c r="K141" s="229"/>
      <c r="L141" s="141">
        <f>F141/G141*100</f>
        <v>223.64</v>
      </c>
    </row>
    <row r="142" ht="17.25" customHeight="1" spans="1:12">
      <c r="A142" s="230" t="s">
        <v>361</v>
      </c>
      <c r="B142" s="230" t="s">
        <v>357</v>
      </c>
      <c r="C142" s="230" t="str">
        <f>B142&amp;A142</f>
        <v>其他共产党事务支出      其他共产党事务支出</v>
      </c>
      <c r="D142" s="230" t="s">
        <v>362</v>
      </c>
      <c r="E142" s="230">
        <v>2013699</v>
      </c>
      <c r="F142" s="231"/>
      <c r="G142" s="228">
        <f>50</f>
        <v>50</v>
      </c>
      <c r="H142" s="229"/>
      <c r="I142" s="230"/>
      <c r="J142" s="229"/>
      <c r="K142" s="229"/>
      <c r="L142" s="141">
        <f>F142/G142*100</f>
        <v>0</v>
      </c>
    </row>
    <row r="143" ht="17.25" customHeight="1" spans="1:12">
      <c r="A143" s="227" t="s">
        <v>363</v>
      </c>
      <c r="B143" s="230"/>
      <c r="C143" s="230"/>
      <c r="D143" s="230"/>
      <c r="E143" s="230">
        <v>20138</v>
      </c>
      <c r="F143" s="228">
        <f>SUM(F144:F148)</f>
        <v>2367</v>
      </c>
      <c r="G143" s="228">
        <f>SUM(G144:G148)</f>
        <v>2022</v>
      </c>
      <c r="H143" s="229">
        <f>SUM(H144:H147)</f>
        <v>281</v>
      </c>
      <c r="I143" s="229"/>
      <c r="J143" s="229"/>
      <c r="K143" s="229"/>
      <c r="L143" s="141">
        <f>F143/G143*100</f>
        <v>117.06</v>
      </c>
    </row>
    <row r="144" ht="17.25" customHeight="1" spans="1:12">
      <c r="A144" s="230" t="s">
        <v>364</v>
      </c>
      <c r="B144" s="230"/>
      <c r="C144" s="230"/>
      <c r="D144" s="230"/>
      <c r="E144" s="230">
        <v>2013804</v>
      </c>
      <c r="F144" s="231">
        <v>1522</v>
      </c>
      <c r="G144" s="228">
        <v>1259.31</v>
      </c>
      <c r="H144" s="229">
        <v>240</v>
      </c>
      <c r="I144" s="230"/>
      <c r="J144" s="229"/>
      <c r="K144" s="229"/>
      <c r="L144" s="141">
        <f>F144/G144*100</f>
        <v>120.86</v>
      </c>
    </row>
    <row r="145" ht="17.25" customHeight="1" spans="1:12">
      <c r="A145" s="230" t="s">
        <v>365</v>
      </c>
      <c r="B145" s="230"/>
      <c r="C145" s="230"/>
      <c r="D145" s="230"/>
      <c r="E145" s="230">
        <v>2013805</v>
      </c>
      <c r="F145" s="231">
        <f>615+30</f>
        <v>645</v>
      </c>
      <c r="G145" s="228">
        <v>570</v>
      </c>
      <c r="H145" s="229">
        <v>10</v>
      </c>
      <c r="I145" s="230"/>
      <c r="J145" s="229"/>
      <c r="K145" s="229"/>
      <c r="L145" s="141">
        <f>F145/G145*100</f>
        <v>113.16</v>
      </c>
    </row>
    <row r="146" ht="17.25" customHeight="1" spans="1:12">
      <c r="A146" s="230" t="s">
        <v>272</v>
      </c>
      <c r="B146" s="230"/>
      <c r="C146" s="230"/>
      <c r="D146" s="230"/>
      <c r="E146" s="230">
        <v>2013806</v>
      </c>
      <c r="F146" s="231"/>
      <c r="G146" s="228"/>
      <c r="H146" s="229">
        <v>10</v>
      </c>
      <c r="I146" s="230"/>
      <c r="J146" s="229"/>
      <c r="K146" s="229"/>
      <c r="L146" s="141"/>
    </row>
    <row r="147" ht="17.25" customHeight="1" spans="1:12">
      <c r="A147" s="230" t="s">
        <v>161</v>
      </c>
      <c r="B147" s="230"/>
      <c r="C147" s="230"/>
      <c r="D147" s="230"/>
      <c r="E147" s="230">
        <v>2013850</v>
      </c>
      <c r="F147" s="231">
        <v>32</v>
      </c>
      <c r="G147" s="228">
        <v>34.93</v>
      </c>
      <c r="H147" s="229">
        <v>21</v>
      </c>
      <c r="I147" s="230"/>
      <c r="J147" s="229"/>
      <c r="K147" s="229"/>
      <c r="L147" s="141">
        <f>F147/G147*100</f>
        <v>91.61</v>
      </c>
    </row>
    <row r="148" ht="17.25" customHeight="1" spans="1:12">
      <c r="A148" s="230" t="s">
        <v>366</v>
      </c>
      <c r="B148" s="230"/>
      <c r="C148" s="230"/>
      <c r="D148" s="230"/>
      <c r="E148" s="230"/>
      <c r="F148" s="231">
        <v>168</v>
      </c>
      <c r="G148" s="228">
        <v>158.12</v>
      </c>
      <c r="H148" s="229"/>
      <c r="I148" s="230"/>
      <c r="J148" s="229"/>
      <c r="K148" s="229"/>
      <c r="L148" s="141">
        <f>F148/G148*100</f>
        <v>106.25</v>
      </c>
    </row>
    <row r="149" ht="17.25" customHeight="1" spans="1:12">
      <c r="A149" s="227" t="s">
        <v>367</v>
      </c>
      <c r="B149" s="230"/>
      <c r="C149" s="230" t="str">
        <f>B149&amp;A149</f>
        <v>    其他一般公共服务支出(款)</v>
      </c>
      <c r="D149" s="230" t="s">
        <v>367</v>
      </c>
      <c r="E149" s="230">
        <v>20199</v>
      </c>
      <c r="F149" s="228">
        <f>SUM(F150)</f>
        <v>1009</v>
      </c>
      <c r="G149" s="228">
        <f>SUM(G150)</f>
        <v>821</v>
      </c>
      <c r="H149" s="229">
        <f>H150</f>
        <v>710</v>
      </c>
      <c r="I149" s="229"/>
      <c r="J149" s="229">
        <f>J150</f>
        <v>862</v>
      </c>
      <c r="K149" s="229"/>
      <c r="L149" s="141">
        <f>F149/G149*100</f>
        <v>122.9</v>
      </c>
    </row>
    <row r="150" ht="17.25" customHeight="1" spans="1:12">
      <c r="A150" s="230" t="s">
        <v>368</v>
      </c>
      <c r="B150" s="230" t="s">
        <v>369</v>
      </c>
      <c r="C150" s="230" t="str">
        <f>B150&amp;A150</f>
        <v>其他一般公共服务支出(款)      其他一般公共服务支出(项)</v>
      </c>
      <c r="D150" s="230" t="s">
        <v>370</v>
      </c>
      <c r="E150" s="230">
        <v>2019999</v>
      </c>
      <c r="F150" s="231">
        <v>1009</v>
      </c>
      <c r="G150" s="228">
        <v>820.86</v>
      </c>
      <c r="H150" s="229">
        <v>710</v>
      </c>
      <c r="I150" s="230"/>
      <c r="J150" s="229">
        <v>862</v>
      </c>
      <c r="K150" s="229"/>
      <c r="L150" s="141">
        <f>F150/G150*100</f>
        <v>122.92</v>
      </c>
    </row>
    <row r="151" ht="17.25" customHeight="1" spans="1:12">
      <c r="A151" s="227" t="s">
        <v>371</v>
      </c>
      <c r="B151" s="230"/>
      <c r="C151" s="230"/>
      <c r="D151" s="230"/>
      <c r="E151" s="230"/>
      <c r="F151" s="231">
        <f>F152+F162</f>
        <v>505</v>
      </c>
      <c r="G151" s="228"/>
      <c r="H151" s="229"/>
      <c r="I151" s="230"/>
      <c r="J151" s="229"/>
      <c r="K151" s="229"/>
      <c r="L151" s="141"/>
    </row>
    <row r="152" ht="17.25" customHeight="1" spans="1:12">
      <c r="A152" s="227" t="s">
        <v>372</v>
      </c>
      <c r="B152" s="230"/>
      <c r="C152" s="230"/>
      <c r="D152" s="230"/>
      <c r="E152" s="230"/>
      <c r="F152" s="231">
        <f>SUM(F153:F161)</f>
        <v>316</v>
      </c>
      <c r="G152" s="228"/>
      <c r="H152" s="229"/>
      <c r="I152" s="230"/>
      <c r="J152" s="229"/>
      <c r="K152" s="229"/>
      <c r="L152" s="141"/>
    </row>
    <row r="153" ht="17.25" customHeight="1" spans="1:12">
      <c r="A153" s="230" t="s">
        <v>373</v>
      </c>
      <c r="B153" s="230"/>
      <c r="C153" s="230"/>
      <c r="D153" s="230"/>
      <c r="E153" s="230"/>
      <c r="F153" s="231">
        <v>95</v>
      </c>
      <c r="G153" s="228"/>
      <c r="H153" s="229"/>
      <c r="I153" s="230"/>
      <c r="J153" s="229"/>
      <c r="K153" s="229"/>
      <c r="L153" s="141"/>
    </row>
    <row r="154" ht="17.25" customHeight="1" spans="1:12">
      <c r="A154" s="230" t="s">
        <v>374</v>
      </c>
      <c r="B154" s="230"/>
      <c r="C154" s="230"/>
      <c r="D154" s="230"/>
      <c r="E154" s="230"/>
      <c r="F154" s="231"/>
      <c r="G154" s="228"/>
      <c r="H154" s="229"/>
      <c r="I154" s="230"/>
      <c r="J154" s="229"/>
      <c r="K154" s="229"/>
      <c r="L154" s="141"/>
    </row>
    <row r="155" ht="17.25" customHeight="1" spans="1:12">
      <c r="A155" s="230" t="s">
        <v>375</v>
      </c>
      <c r="B155" s="230"/>
      <c r="C155" s="230"/>
      <c r="D155" s="230"/>
      <c r="E155" s="230"/>
      <c r="F155" s="231">
        <v>88</v>
      </c>
      <c r="G155" s="228"/>
      <c r="H155" s="229"/>
      <c r="I155" s="230"/>
      <c r="J155" s="229"/>
      <c r="K155" s="229"/>
      <c r="L155" s="141"/>
    </row>
    <row r="156" ht="17.25" customHeight="1" spans="1:12">
      <c r="A156" s="230" t="s">
        <v>376</v>
      </c>
      <c r="B156" s="230"/>
      <c r="C156" s="230"/>
      <c r="D156" s="230"/>
      <c r="E156" s="230"/>
      <c r="F156" s="231"/>
      <c r="G156" s="228"/>
      <c r="H156" s="229"/>
      <c r="I156" s="230"/>
      <c r="J156" s="229"/>
      <c r="K156" s="229"/>
      <c r="L156" s="141"/>
    </row>
    <row r="157" ht="17.25" customHeight="1" spans="1:12">
      <c r="A157" s="230" t="s">
        <v>377</v>
      </c>
      <c r="B157" s="230"/>
      <c r="C157" s="230"/>
      <c r="D157" s="230"/>
      <c r="E157" s="230"/>
      <c r="F157" s="231">
        <v>10</v>
      </c>
      <c r="G157" s="228"/>
      <c r="H157" s="229"/>
      <c r="I157" s="230"/>
      <c r="J157" s="229"/>
      <c r="K157" s="229"/>
      <c r="L157" s="141"/>
    </row>
    <row r="158" ht="17.25" customHeight="1" spans="1:12">
      <c r="A158" s="230" t="s">
        <v>378</v>
      </c>
      <c r="B158" s="230"/>
      <c r="C158" s="230"/>
      <c r="D158" s="230"/>
      <c r="E158" s="230"/>
      <c r="F158" s="231"/>
      <c r="G158" s="228"/>
      <c r="H158" s="229"/>
      <c r="I158" s="230"/>
      <c r="J158" s="229"/>
      <c r="K158" s="229"/>
      <c r="L158" s="141"/>
    </row>
    <row r="159" ht="17.25" customHeight="1" spans="1:12">
      <c r="A159" s="230" t="s">
        <v>379</v>
      </c>
      <c r="B159" s="230"/>
      <c r="C159" s="230"/>
      <c r="D159" s="230"/>
      <c r="E159" s="230"/>
      <c r="F159" s="231">
        <v>117</v>
      </c>
      <c r="G159" s="228"/>
      <c r="H159" s="229"/>
      <c r="I159" s="230"/>
      <c r="J159" s="229"/>
      <c r="K159" s="229"/>
      <c r="L159" s="141"/>
    </row>
    <row r="160" ht="17.25" customHeight="1" spans="1:12">
      <c r="A160" s="230" t="s">
        <v>380</v>
      </c>
      <c r="B160" s="230"/>
      <c r="C160" s="230"/>
      <c r="D160" s="230"/>
      <c r="E160" s="230"/>
      <c r="F160" s="231"/>
      <c r="G160" s="228"/>
      <c r="H160" s="229"/>
      <c r="I160" s="230"/>
      <c r="J160" s="229"/>
      <c r="K160" s="229"/>
      <c r="L160" s="141"/>
    </row>
    <row r="161" ht="17.25" customHeight="1" spans="1:12">
      <c r="A161" s="230" t="s">
        <v>381</v>
      </c>
      <c r="B161" s="230"/>
      <c r="C161" s="230"/>
      <c r="D161" s="230"/>
      <c r="E161" s="230"/>
      <c r="F161" s="231">
        <v>6</v>
      </c>
      <c r="G161" s="228"/>
      <c r="H161" s="229"/>
      <c r="I161" s="230"/>
      <c r="J161" s="229"/>
      <c r="K161" s="229"/>
      <c r="L161" s="141"/>
    </row>
    <row r="162" ht="17.25" customHeight="1" spans="1:12">
      <c r="A162" s="227" t="s">
        <v>382</v>
      </c>
      <c r="B162" s="230"/>
      <c r="C162" s="230"/>
      <c r="D162" s="230"/>
      <c r="E162" s="230"/>
      <c r="F162" s="231">
        <f>F163</f>
        <v>189</v>
      </c>
      <c r="G162" s="228"/>
      <c r="H162" s="229"/>
      <c r="I162" s="230"/>
      <c r="J162" s="229"/>
      <c r="K162" s="229"/>
      <c r="L162" s="141"/>
    </row>
    <row r="163" ht="17.25" customHeight="1" spans="1:12">
      <c r="A163" s="230" t="s">
        <v>383</v>
      </c>
      <c r="B163" s="230"/>
      <c r="C163" s="230"/>
      <c r="D163" s="230"/>
      <c r="E163" s="230"/>
      <c r="F163" s="231">
        <v>189</v>
      </c>
      <c r="G163" s="228"/>
      <c r="H163" s="229"/>
      <c r="I163" s="230"/>
      <c r="J163" s="229"/>
      <c r="K163" s="229"/>
      <c r="L163" s="141"/>
    </row>
    <row r="164" ht="17.25" customHeight="1" spans="1:12">
      <c r="A164" s="227" t="s">
        <v>384</v>
      </c>
      <c r="B164" s="230"/>
      <c r="C164" s="230" t="str">
        <f t="shared" ref="C164:C227" si="34">B164&amp;A164</f>
        <v>三、公共安全支出</v>
      </c>
      <c r="D164" s="230" t="s">
        <v>385</v>
      </c>
      <c r="E164" s="230">
        <v>204</v>
      </c>
      <c r="F164" s="228">
        <f>SUM(F165+F175+F225+F282+F204+F216)</f>
        <v>8490</v>
      </c>
      <c r="G164" s="228">
        <f>SUM(G165+G175+G225+G282)</f>
        <v>6581</v>
      </c>
      <c r="H164" s="229">
        <f>H165+H175+H225+H282+H204</f>
        <v>7635</v>
      </c>
      <c r="I164" s="229">
        <f>I165+I175+I225+I282+I204</f>
        <v>20</v>
      </c>
      <c r="J164" s="229">
        <f>J165+J175+J225+J282</f>
        <v>8697</v>
      </c>
      <c r="K164" s="229">
        <f>K165+K175+K225+K282</f>
        <v>23</v>
      </c>
      <c r="L164" s="141">
        <f>F164/G164*100</f>
        <v>129.01</v>
      </c>
    </row>
    <row r="165" ht="17.25" customHeight="1" spans="1:12">
      <c r="A165" s="227" t="s">
        <v>386</v>
      </c>
      <c r="B165" s="230"/>
      <c r="C165" s="230" t="str">
        <f>B165&amp;A165</f>
        <v>    武装警察部队</v>
      </c>
      <c r="D165" s="230" t="s">
        <v>387</v>
      </c>
      <c r="E165" s="230">
        <v>20401</v>
      </c>
      <c r="F165" s="228">
        <f t="shared" ref="F165:K165" si="35">SUM(F166:F174)</f>
        <v>100</v>
      </c>
      <c r="G165" s="228">
        <f>SUM(G166:G174)</f>
        <v>100</v>
      </c>
      <c r="H165" s="229">
        <f>SUM(H166:H174)</f>
        <v>50</v>
      </c>
      <c r="I165" s="229">
        <f>SUM(I166:I174)</f>
        <v>0</v>
      </c>
      <c r="J165" s="229">
        <f>SUM(J166:J174)</f>
        <v>1370</v>
      </c>
      <c r="K165" s="229">
        <f>SUM(K166:K174)</f>
        <v>0</v>
      </c>
      <c r="L165" s="141">
        <f>F165/G165*100</f>
        <v>100</v>
      </c>
    </row>
    <row r="166" ht="17.25" customHeight="1" spans="1:12">
      <c r="A166" s="230" t="s">
        <v>388</v>
      </c>
      <c r="B166" s="230" t="s">
        <v>389</v>
      </c>
      <c r="C166" s="230" t="str">
        <f>B166&amp;A166</f>
        <v>武装警察      武装警察部队</v>
      </c>
      <c r="D166" s="230" t="s">
        <v>390</v>
      </c>
      <c r="E166" s="230">
        <v>2040101</v>
      </c>
      <c r="F166" s="231"/>
      <c r="G166" s="228"/>
      <c r="H166" s="229"/>
      <c r="I166" s="230"/>
      <c r="J166" s="229"/>
      <c r="K166" s="229"/>
      <c r="L166" s="141"/>
    </row>
    <row r="167" ht="17.25" customHeight="1" spans="1:12">
      <c r="A167" s="230" t="s">
        <v>391</v>
      </c>
      <c r="B167" s="230" t="s">
        <v>389</v>
      </c>
      <c r="C167" s="230" t="str">
        <f>B167&amp;A167</f>
        <v>武装警察      边防</v>
      </c>
      <c r="D167" s="230" t="s">
        <v>392</v>
      </c>
      <c r="E167" s="230">
        <v>2040102</v>
      </c>
      <c r="F167" s="231"/>
      <c r="G167" s="228"/>
      <c r="H167" s="229"/>
      <c r="I167" s="229"/>
      <c r="J167" s="229">
        <v>33</v>
      </c>
      <c r="K167" s="229"/>
      <c r="L167" s="141"/>
    </row>
    <row r="168" ht="17.25" customHeight="1" spans="1:12">
      <c r="A168" s="230" t="s">
        <v>393</v>
      </c>
      <c r="B168" s="230" t="s">
        <v>389</v>
      </c>
      <c r="C168" s="230" t="str">
        <f>B168&amp;A168</f>
        <v>武装警察      消防</v>
      </c>
      <c r="D168" s="230" t="s">
        <v>394</v>
      </c>
      <c r="E168" s="230">
        <v>2040103</v>
      </c>
      <c r="F168" s="231"/>
      <c r="G168" s="228"/>
      <c r="H168" s="229"/>
      <c r="I168" s="229"/>
      <c r="J168" s="229">
        <v>909</v>
      </c>
      <c r="K168" s="229"/>
      <c r="L168" s="141"/>
    </row>
    <row r="169" ht="17.25" customHeight="1" spans="1:12">
      <c r="A169" s="230" t="s">
        <v>395</v>
      </c>
      <c r="B169" s="230" t="s">
        <v>389</v>
      </c>
      <c r="C169" s="230" t="str">
        <f>B169&amp;A169</f>
        <v>武装警察      警卫</v>
      </c>
      <c r="D169" s="230" t="s">
        <v>396</v>
      </c>
      <c r="E169" s="230">
        <v>2040104</v>
      </c>
      <c r="F169" s="231"/>
      <c r="G169" s="228"/>
      <c r="H169" s="229"/>
      <c r="I169" s="229"/>
      <c r="J169" s="229"/>
      <c r="K169" s="229"/>
      <c r="L169" s="141"/>
    </row>
    <row r="170" ht="17.25" customHeight="1" spans="1:12">
      <c r="A170" s="230" t="s">
        <v>397</v>
      </c>
      <c r="B170" s="230" t="s">
        <v>389</v>
      </c>
      <c r="C170" s="230" t="str">
        <f>B170&amp;A170</f>
        <v>武装警察      黄金</v>
      </c>
      <c r="D170" s="230" t="s">
        <v>398</v>
      </c>
      <c r="E170" s="230">
        <v>2040105</v>
      </c>
      <c r="F170" s="231"/>
      <c r="G170" s="228"/>
      <c r="H170" s="229"/>
      <c r="I170" s="229"/>
      <c r="J170" s="229"/>
      <c r="K170" s="229"/>
      <c r="L170" s="141"/>
    </row>
    <row r="171" ht="17.25" customHeight="1" spans="1:12">
      <c r="A171" s="230" t="s">
        <v>399</v>
      </c>
      <c r="B171" s="230" t="s">
        <v>389</v>
      </c>
      <c r="C171" s="230" t="str">
        <f>B171&amp;A171</f>
        <v>武装警察      森林</v>
      </c>
      <c r="D171" s="230" t="s">
        <v>400</v>
      </c>
      <c r="E171" s="230">
        <v>2040106</v>
      </c>
      <c r="F171" s="231"/>
      <c r="G171" s="228"/>
      <c r="H171" s="229"/>
      <c r="I171" s="229"/>
      <c r="J171" s="229"/>
      <c r="K171" s="229"/>
      <c r="L171" s="141"/>
    </row>
    <row r="172" ht="17.25" customHeight="1" spans="1:12">
      <c r="A172" s="230" t="s">
        <v>401</v>
      </c>
      <c r="B172" s="230" t="s">
        <v>389</v>
      </c>
      <c r="C172" s="230" t="str">
        <f>B172&amp;A172</f>
        <v>武装警察      水电</v>
      </c>
      <c r="D172" s="230" t="s">
        <v>402</v>
      </c>
      <c r="E172" s="230">
        <v>2040107</v>
      </c>
      <c r="F172" s="231"/>
      <c r="G172" s="228"/>
      <c r="H172" s="229"/>
      <c r="I172" s="229"/>
      <c r="J172" s="229"/>
      <c r="K172" s="229"/>
      <c r="L172" s="141"/>
    </row>
    <row r="173" ht="17.25" customHeight="1" spans="1:12">
      <c r="A173" s="230" t="s">
        <v>403</v>
      </c>
      <c r="B173" s="230" t="s">
        <v>389</v>
      </c>
      <c r="C173" s="230" t="str">
        <f>B173&amp;A173</f>
        <v>武装警察      交通</v>
      </c>
      <c r="D173" s="230" t="s">
        <v>404</v>
      </c>
      <c r="E173" s="230">
        <v>2040108</v>
      </c>
      <c r="F173" s="231"/>
      <c r="G173" s="228"/>
      <c r="H173" s="229"/>
      <c r="I173" s="229"/>
      <c r="J173" s="229"/>
      <c r="K173" s="229"/>
      <c r="L173" s="141"/>
    </row>
    <row r="174" ht="17.25" customHeight="1" spans="1:12">
      <c r="A174" s="230" t="s">
        <v>405</v>
      </c>
      <c r="B174" s="230" t="s">
        <v>389</v>
      </c>
      <c r="C174" s="230" t="str">
        <f>B174&amp;A174</f>
        <v>武装警察      其他武装警察部队支出</v>
      </c>
      <c r="D174" s="230" t="s">
        <v>406</v>
      </c>
      <c r="E174" s="230">
        <v>2040199</v>
      </c>
      <c r="F174" s="231">
        <v>100</v>
      </c>
      <c r="G174" s="228">
        <v>100</v>
      </c>
      <c r="H174" s="229">
        <v>50</v>
      </c>
      <c r="I174" s="230"/>
      <c r="J174" s="229">
        <v>428</v>
      </c>
      <c r="K174" s="229"/>
      <c r="L174" s="141">
        <f>F174/G174*100</f>
        <v>100</v>
      </c>
    </row>
    <row r="175" ht="17.25" customHeight="1" spans="1:12">
      <c r="A175" s="227" t="s">
        <v>407</v>
      </c>
      <c r="B175" s="230"/>
      <c r="C175" s="230" t="str">
        <f>B175&amp;A175</f>
        <v>    公安</v>
      </c>
      <c r="D175" s="230" t="s">
        <v>407</v>
      </c>
      <c r="E175" s="230">
        <v>20402</v>
      </c>
      <c r="F175" s="228">
        <f t="shared" ref="F175:K175" si="36">SUM(F176:F196)</f>
        <v>4128</v>
      </c>
      <c r="G175" s="228">
        <f>SUM(G176:G196)</f>
        <v>2352</v>
      </c>
      <c r="H175" s="229">
        <f>SUM(H176:H196)</f>
        <v>2815</v>
      </c>
      <c r="I175" s="229">
        <f>SUM(I176:I196)</f>
        <v>0</v>
      </c>
      <c r="J175" s="229">
        <f>SUM(J176:J196)</f>
        <v>2700</v>
      </c>
      <c r="K175" s="229">
        <f>SUM(K176:K196)</f>
        <v>0</v>
      </c>
      <c r="L175" s="141">
        <f>F175/G175*100</f>
        <v>175.51</v>
      </c>
    </row>
    <row r="176" ht="17.25" customHeight="1" spans="1:12">
      <c r="A176" s="230" t="s">
        <v>152</v>
      </c>
      <c r="B176" s="230" t="s">
        <v>408</v>
      </c>
      <c r="C176" s="230" t="str">
        <f>B176&amp;A176</f>
        <v>公安      行政运行</v>
      </c>
      <c r="D176" s="230" t="s">
        <v>409</v>
      </c>
      <c r="E176" s="230">
        <v>2040201</v>
      </c>
      <c r="F176" s="231"/>
      <c r="G176" s="228"/>
      <c r="H176" s="229">
        <v>784</v>
      </c>
      <c r="I176" s="230"/>
      <c r="J176" s="229">
        <v>10</v>
      </c>
      <c r="K176" s="229"/>
      <c r="L176" s="141"/>
    </row>
    <row r="177" ht="17.25" customHeight="1" spans="1:12">
      <c r="A177" s="230" t="s">
        <v>168</v>
      </c>
      <c r="B177" s="230" t="s">
        <v>408</v>
      </c>
      <c r="C177" s="230" t="str">
        <f>B177&amp;A177</f>
        <v>公安      一般行政管理事务</v>
      </c>
      <c r="D177" s="230" t="s">
        <v>410</v>
      </c>
      <c r="E177" s="230">
        <v>2040202</v>
      </c>
      <c r="F177" s="231"/>
      <c r="G177" s="228"/>
      <c r="H177" s="229"/>
      <c r="I177" s="230"/>
      <c r="J177" s="229"/>
      <c r="K177" s="229"/>
      <c r="L177" s="141"/>
    </row>
    <row r="178" ht="17.25" customHeight="1" spans="1:12">
      <c r="A178" s="230" t="s">
        <v>183</v>
      </c>
      <c r="B178" s="230" t="s">
        <v>408</v>
      </c>
      <c r="C178" s="230" t="str">
        <f>B178&amp;A178</f>
        <v>公安      机关服务</v>
      </c>
      <c r="D178" s="230" t="s">
        <v>411</v>
      </c>
      <c r="E178" s="230">
        <v>2040203</v>
      </c>
      <c r="F178" s="231"/>
      <c r="G178" s="228"/>
      <c r="H178" s="229"/>
      <c r="I178" s="230"/>
      <c r="J178" s="229"/>
      <c r="K178" s="229"/>
      <c r="L178" s="141"/>
    </row>
    <row r="179" ht="17.25" customHeight="1" spans="1:12">
      <c r="A179" s="230" t="s">
        <v>412</v>
      </c>
      <c r="B179" s="230" t="s">
        <v>408</v>
      </c>
      <c r="C179" s="230" t="str">
        <f>B179&amp;A179</f>
        <v>公安      治安管理</v>
      </c>
      <c r="D179" s="230" t="s">
        <v>413</v>
      </c>
      <c r="E179" s="230">
        <v>2040204</v>
      </c>
      <c r="F179" s="231"/>
      <c r="G179" s="228"/>
      <c r="H179" s="229"/>
      <c r="I179" s="229"/>
      <c r="J179" s="229">
        <v>506</v>
      </c>
      <c r="K179" s="229"/>
      <c r="L179" s="141"/>
    </row>
    <row r="180" ht="17.25" customHeight="1" spans="1:12">
      <c r="A180" s="230" t="s">
        <v>414</v>
      </c>
      <c r="B180" s="230" t="s">
        <v>408</v>
      </c>
      <c r="C180" s="230" t="str">
        <f>B180&amp;A180</f>
        <v>公安      国内安全保卫</v>
      </c>
      <c r="D180" s="230" t="s">
        <v>415</v>
      </c>
      <c r="E180" s="230">
        <v>2040205</v>
      </c>
      <c r="F180" s="231"/>
      <c r="G180" s="228"/>
      <c r="H180" s="229"/>
      <c r="I180" s="229"/>
      <c r="J180" s="229"/>
      <c r="K180" s="229"/>
      <c r="L180" s="141"/>
    </row>
    <row r="181" ht="17.25" customHeight="1" spans="1:12">
      <c r="A181" s="230" t="s">
        <v>416</v>
      </c>
      <c r="B181" s="230" t="s">
        <v>408</v>
      </c>
      <c r="C181" s="230" t="str">
        <f>B181&amp;A181</f>
        <v>公安      刑事侦查</v>
      </c>
      <c r="D181" s="230" t="s">
        <v>417</v>
      </c>
      <c r="E181" s="230">
        <v>2040206</v>
      </c>
      <c r="F181" s="231"/>
      <c r="G181" s="228"/>
      <c r="H181" s="229"/>
      <c r="I181" s="229"/>
      <c r="J181" s="229">
        <v>10</v>
      </c>
      <c r="K181" s="229"/>
      <c r="L181" s="141"/>
    </row>
    <row r="182" ht="17.25" customHeight="1" spans="1:12">
      <c r="A182" s="230" t="s">
        <v>418</v>
      </c>
      <c r="B182" s="230" t="s">
        <v>408</v>
      </c>
      <c r="C182" s="230" t="str">
        <f>B182&amp;A182</f>
        <v>公安      经济犯罪侦查</v>
      </c>
      <c r="D182" s="230" t="s">
        <v>419</v>
      </c>
      <c r="E182" s="230">
        <v>2040207</v>
      </c>
      <c r="F182" s="231"/>
      <c r="G182" s="228"/>
      <c r="H182" s="229"/>
      <c r="I182" s="229"/>
      <c r="J182" s="229"/>
      <c r="K182" s="229"/>
      <c r="L182" s="141"/>
    </row>
    <row r="183" ht="17.25" customHeight="1" spans="1:12">
      <c r="A183" s="230" t="s">
        <v>420</v>
      </c>
      <c r="B183" s="230" t="s">
        <v>408</v>
      </c>
      <c r="C183" s="230" t="str">
        <f>B183&amp;A183</f>
        <v>公安      出入境管理</v>
      </c>
      <c r="D183" s="230" t="s">
        <v>421</v>
      </c>
      <c r="E183" s="230">
        <v>2040208</v>
      </c>
      <c r="F183" s="231"/>
      <c r="G183" s="228"/>
      <c r="H183" s="229"/>
      <c r="I183" s="229"/>
      <c r="J183" s="229"/>
      <c r="K183" s="229"/>
      <c r="L183" s="141"/>
    </row>
    <row r="184" ht="17.25" customHeight="1" spans="1:12">
      <c r="A184" s="230" t="s">
        <v>422</v>
      </c>
      <c r="B184" s="230" t="s">
        <v>408</v>
      </c>
      <c r="C184" s="230" t="str">
        <f>B184&amp;A184</f>
        <v>公安      行动技术管理</v>
      </c>
      <c r="D184" s="230" t="s">
        <v>423</v>
      </c>
      <c r="E184" s="230">
        <v>2040209</v>
      </c>
      <c r="F184" s="231"/>
      <c r="G184" s="228"/>
      <c r="H184" s="229"/>
      <c r="I184" s="229"/>
      <c r="J184" s="229"/>
      <c r="K184" s="229"/>
      <c r="L184" s="141"/>
    </row>
    <row r="185" ht="17.25" customHeight="1" spans="1:12">
      <c r="A185" s="230" t="s">
        <v>424</v>
      </c>
      <c r="B185" s="230" t="s">
        <v>408</v>
      </c>
      <c r="C185" s="230" t="str">
        <f>B185&amp;A185</f>
        <v>公安      防范和处理邪教犯罪</v>
      </c>
      <c r="D185" s="230" t="s">
        <v>425</v>
      </c>
      <c r="E185" s="230">
        <v>2040210</v>
      </c>
      <c r="F185" s="231"/>
      <c r="G185" s="228"/>
      <c r="H185" s="229"/>
      <c r="I185" s="229"/>
      <c r="J185" s="229"/>
      <c r="K185" s="229"/>
      <c r="L185" s="141"/>
    </row>
    <row r="186" ht="17.25" customHeight="1" spans="1:12">
      <c r="A186" s="230" t="s">
        <v>426</v>
      </c>
      <c r="B186" s="230" t="s">
        <v>408</v>
      </c>
      <c r="C186" s="230" t="str">
        <f>B186&amp;A186</f>
        <v>公安      禁毒管理</v>
      </c>
      <c r="D186" s="230" t="s">
        <v>427</v>
      </c>
      <c r="E186" s="230">
        <v>2040211</v>
      </c>
      <c r="F186" s="231"/>
      <c r="G186" s="228"/>
      <c r="H186" s="229"/>
      <c r="I186" s="229"/>
      <c r="J186" s="229">
        <v>45</v>
      </c>
      <c r="K186" s="229"/>
      <c r="L186" s="141"/>
    </row>
    <row r="187" ht="17.25" customHeight="1" spans="1:12">
      <c r="A187" s="230" t="s">
        <v>428</v>
      </c>
      <c r="B187" s="230" t="s">
        <v>408</v>
      </c>
      <c r="C187" s="230" t="str">
        <f>B187&amp;A187</f>
        <v>公安      道路交通管理</v>
      </c>
      <c r="D187" s="230" t="s">
        <v>429</v>
      </c>
      <c r="E187" s="230">
        <v>2040212</v>
      </c>
      <c r="F187" s="231"/>
      <c r="G187" s="228"/>
      <c r="H187" s="229"/>
      <c r="I187" s="229"/>
      <c r="J187" s="229">
        <v>512</v>
      </c>
      <c r="K187" s="229"/>
      <c r="L187" s="141"/>
    </row>
    <row r="188" ht="17.25" customHeight="1" spans="1:12">
      <c r="A188" s="230" t="s">
        <v>430</v>
      </c>
      <c r="B188" s="230" t="s">
        <v>408</v>
      </c>
      <c r="C188" s="230" t="str">
        <f>B188&amp;A188</f>
        <v>公安      网络侦控管理</v>
      </c>
      <c r="D188" s="230" t="s">
        <v>431</v>
      </c>
      <c r="E188" s="230">
        <v>2040213</v>
      </c>
      <c r="F188" s="231"/>
      <c r="G188" s="228"/>
      <c r="H188" s="229"/>
      <c r="I188" s="229"/>
      <c r="J188" s="229"/>
      <c r="K188" s="229"/>
      <c r="L188" s="141"/>
    </row>
    <row r="189" ht="17.25" customHeight="1" spans="1:12">
      <c r="A189" s="230" t="s">
        <v>432</v>
      </c>
      <c r="B189" s="230" t="s">
        <v>408</v>
      </c>
      <c r="C189" s="230" t="str">
        <f>B189&amp;A189</f>
        <v>公安      反恐怖</v>
      </c>
      <c r="D189" s="230" t="s">
        <v>433</v>
      </c>
      <c r="E189" s="230">
        <v>2040214</v>
      </c>
      <c r="F189" s="231"/>
      <c r="G189" s="228"/>
      <c r="H189" s="229"/>
      <c r="I189" s="229"/>
      <c r="J189" s="229"/>
      <c r="K189" s="229"/>
      <c r="L189" s="141"/>
    </row>
    <row r="190" ht="17.25" customHeight="1" spans="1:12">
      <c r="A190" s="230" t="s">
        <v>434</v>
      </c>
      <c r="B190" s="230" t="s">
        <v>408</v>
      </c>
      <c r="C190" s="230" t="str">
        <f>B190&amp;A190</f>
        <v>公安      居民身份证管理</v>
      </c>
      <c r="D190" s="230" t="s">
        <v>435</v>
      </c>
      <c r="E190" s="230">
        <v>2040215</v>
      </c>
      <c r="F190" s="231"/>
      <c r="G190" s="228"/>
      <c r="H190" s="229"/>
      <c r="I190" s="229"/>
      <c r="J190" s="229"/>
      <c r="K190" s="229"/>
      <c r="L190" s="141"/>
    </row>
    <row r="191" ht="17.25" customHeight="1" spans="1:12">
      <c r="A191" s="230" t="s">
        <v>436</v>
      </c>
      <c r="B191" s="230" t="s">
        <v>408</v>
      </c>
      <c r="C191" s="230" t="str">
        <f>B191&amp;A191</f>
        <v>公安      网络运行及维护</v>
      </c>
      <c r="D191" s="230" t="s">
        <v>437</v>
      </c>
      <c r="E191" s="230">
        <v>2040216</v>
      </c>
      <c r="F191" s="231"/>
      <c r="G191" s="228"/>
      <c r="H191" s="229"/>
      <c r="I191" s="229"/>
      <c r="J191" s="229"/>
      <c r="K191" s="229"/>
      <c r="L191" s="141"/>
    </row>
    <row r="192" ht="17.25" customHeight="1" spans="1:12">
      <c r="A192" s="230" t="s">
        <v>438</v>
      </c>
      <c r="B192" s="230" t="s">
        <v>408</v>
      </c>
      <c r="C192" s="230" t="str">
        <f>B192&amp;A192</f>
        <v>公安      拘押收教场所管理</v>
      </c>
      <c r="D192" s="230" t="s">
        <v>439</v>
      </c>
      <c r="E192" s="230">
        <v>2040217</v>
      </c>
      <c r="F192" s="231"/>
      <c r="G192" s="228"/>
      <c r="H192" s="229"/>
      <c r="I192" s="229"/>
      <c r="J192" s="229">
        <v>322</v>
      </c>
      <c r="K192" s="229"/>
      <c r="L192" s="141"/>
    </row>
    <row r="193" ht="17.25" customHeight="1" spans="1:12">
      <c r="A193" s="230" t="s">
        <v>440</v>
      </c>
      <c r="B193" s="230" t="s">
        <v>408</v>
      </c>
      <c r="C193" s="230" t="str">
        <f>B193&amp;A193</f>
        <v>公安      警犬繁育及训养</v>
      </c>
      <c r="D193" s="230" t="s">
        <v>441</v>
      </c>
      <c r="E193" s="230">
        <v>2040218</v>
      </c>
      <c r="F193" s="231"/>
      <c r="G193" s="228"/>
      <c r="H193" s="229"/>
      <c r="I193" s="229"/>
      <c r="J193" s="229"/>
      <c r="K193" s="229"/>
      <c r="L193" s="141"/>
    </row>
    <row r="194" ht="17.25" customHeight="1" spans="1:12">
      <c r="A194" s="230" t="s">
        <v>216</v>
      </c>
      <c r="B194" s="230" t="s">
        <v>408</v>
      </c>
      <c r="C194" s="230" t="str">
        <f>B194&amp;A194</f>
        <v>公安      信息化建设</v>
      </c>
      <c r="D194" s="230" t="s">
        <v>442</v>
      </c>
      <c r="E194" s="230">
        <v>2040219</v>
      </c>
      <c r="F194" s="231"/>
      <c r="G194" s="228"/>
      <c r="H194" s="229"/>
      <c r="I194" s="230"/>
      <c r="J194" s="229"/>
      <c r="K194" s="229"/>
      <c r="L194" s="141"/>
    </row>
    <row r="195" ht="17.25" customHeight="1" spans="1:12">
      <c r="A195" s="230" t="s">
        <v>161</v>
      </c>
      <c r="B195" s="230" t="s">
        <v>408</v>
      </c>
      <c r="C195" s="230" t="str">
        <f>B195&amp;A195</f>
        <v>公安      事业运行</v>
      </c>
      <c r="D195" s="230" t="s">
        <v>443</v>
      </c>
      <c r="E195" s="230">
        <v>2040250</v>
      </c>
      <c r="F195" s="231">
        <v>547</v>
      </c>
      <c r="G195" s="228">
        <v>412.95</v>
      </c>
      <c r="H195" s="229">
        <v>410</v>
      </c>
      <c r="I195" s="230"/>
      <c r="J195" s="229">
        <v>115</v>
      </c>
      <c r="K195" s="229"/>
      <c r="L195" s="141">
        <f>F195/G195*100</f>
        <v>132.46</v>
      </c>
    </row>
    <row r="196" ht="17.25" customHeight="1" spans="1:12">
      <c r="A196" s="230" t="s">
        <v>444</v>
      </c>
      <c r="B196" s="230" t="s">
        <v>408</v>
      </c>
      <c r="C196" s="230" t="str">
        <f>B196&amp;A196</f>
        <v>公安      其他公安支出</v>
      </c>
      <c r="D196" s="230" t="s">
        <v>445</v>
      </c>
      <c r="E196" s="230">
        <v>2040299</v>
      </c>
      <c r="F196" s="231">
        <v>3581</v>
      </c>
      <c r="G196" s="228">
        <v>1939.18</v>
      </c>
      <c r="H196" s="229">
        <v>1621</v>
      </c>
      <c r="I196" s="230"/>
      <c r="J196" s="229">
        <v>1180</v>
      </c>
      <c r="K196" s="229"/>
      <c r="L196" s="141">
        <f>F196/G196*100</f>
        <v>184.67</v>
      </c>
    </row>
    <row r="197" ht="17.25" customHeight="1" spans="1:12">
      <c r="A197" s="227" t="s">
        <v>446</v>
      </c>
      <c r="B197" s="230"/>
      <c r="C197" s="230" t="str">
        <f>B197&amp;A197</f>
        <v>    国家安全</v>
      </c>
      <c r="D197" s="230" t="s">
        <v>446</v>
      </c>
      <c r="E197" s="230">
        <v>20403</v>
      </c>
      <c r="F197" s="231"/>
      <c r="G197" s="228">
        <f>SUM(G198:G203)</f>
        <v>0</v>
      </c>
      <c r="H197" s="229"/>
      <c r="I197" s="229"/>
      <c r="J197" s="229"/>
      <c r="K197" s="229"/>
      <c r="L197" s="141"/>
    </row>
    <row r="198" ht="17.25" customHeight="1" spans="1:12">
      <c r="A198" s="230" t="s">
        <v>152</v>
      </c>
      <c r="B198" s="230" t="s">
        <v>447</v>
      </c>
      <c r="C198" s="230" t="str">
        <f>B198&amp;A198</f>
        <v>国家安全      行政运行</v>
      </c>
      <c r="D198" s="230" t="s">
        <v>448</v>
      </c>
      <c r="E198" s="230">
        <v>2040301</v>
      </c>
      <c r="F198" s="231"/>
      <c r="G198" s="228"/>
      <c r="H198" s="229"/>
      <c r="I198" s="230"/>
      <c r="J198" s="229"/>
      <c r="K198" s="229"/>
      <c r="L198" s="141"/>
    </row>
    <row r="199" ht="17.25" customHeight="1" spans="1:12">
      <c r="A199" s="230" t="s">
        <v>168</v>
      </c>
      <c r="B199" s="230" t="s">
        <v>447</v>
      </c>
      <c r="C199" s="230" t="str">
        <f>B199&amp;A199</f>
        <v>国家安全      一般行政管理事务</v>
      </c>
      <c r="D199" s="230" t="s">
        <v>449</v>
      </c>
      <c r="E199" s="230">
        <v>2040302</v>
      </c>
      <c r="F199" s="231"/>
      <c r="G199" s="228"/>
      <c r="H199" s="229"/>
      <c r="I199" s="230"/>
      <c r="J199" s="229"/>
      <c r="K199" s="229"/>
      <c r="L199" s="141"/>
    </row>
    <row r="200" ht="17.25" customHeight="1" spans="1:12">
      <c r="A200" s="230" t="s">
        <v>183</v>
      </c>
      <c r="B200" s="230" t="s">
        <v>447</v>
      </c>
      <c r="C200" s="230" t="str">
        <f>B200&amp;A200</f>
        <v>国家安全      机关服务</v>
      </c>
      <c r="D200" s="230" t="s">
        <v>450</v>
      </c>
      <c r="E200" s="230">
        <v>2040303</v>
      </c>
      <c r="F200" s="231"/>
      <c r="G200" s="228"/>
      <c r="H200" s="229"/>
      <c r="I200" s="230"/>
      <c r="J200" s="229"/>
      <c r="K200" s="229"/>
      <c r="L200" s="141"/>
    </row>
    <row r="201" ht="17.25" customHeight="1" spans="1:12">
      <c r="A201" s="230" t="s">
        <v>451</v>
      </c>
      <c r="B201" s="230" t="s">
        <v>447</v>
      </c>
      <c r="C201" s="230" t="str">
        <f>B201&amp;A201</f>
        <v>国家安全      安全业务</v>
      </c>
      <c r="D201" s="230" t="s">
        <v>452</v>
      </c>
      <c r="E201" s="230">
        <v>2040304</v>
      </c>
      <c r="F201" s="231"/>
      <c r="G201" s="228"/>
      <c r="H201" s="229"/>
      <c r="I201" s="230"/>
      <c r="J201" s="229"/>
      <c r="K201" s="229"/>
      <c r="L201" s="141"/>
    </row>
    <row r="202" ht="17.25" customHeight="1" spans="1:12">
      <c r="A202" s="230" t="s">
        <v>161</v>
      </c>
      <c r="B202" s="230" t="s">
        <v>447</v>
      </c>
      <c r="C202" s="230" t="str">
        <f>B202&amp;A202</f>
        <v>国家安全      事业运行</v>
      </c>
      <c r="D202" s="230" t="s">
        <v>453</v>
      </c>
      <c r="E202" s="230">
        <v>2040350</v>
      </c>
      <c r="F202" s="231"/>
      <c r="G202" s="228"/>
      <c r="H202" s="229"/>
      <c r="I202" s="230"/>
      <c r="J202" s="229"/>
      <c r="K202" s="229"/>
      <c r="L202" s="141"/>
    </row>
    <row r="203" ht="17.25" customHeight="1" spans="1:12">
      <c r="A203" s="230" t="s">
        <v>454</v>
      </c>
      <c r="B203" s="230" t="s">
        <v>447</v>
      </c>
      <c r="C203" s="230" t="str">
        <f>B203&amp;A203</f>
        <v>国家安全      其他国家安全支出</v>
      </c>
      <c r="D203" s="230" t="s">
        <v>455</v>
      </c>
      <c r="E203" s="230">
        <v>2040399</v>
      </c>
      <c r="F203" s="231"/>
      <c r="G203" s="228"/>
      <c r="H203" s="229"/>
      <c r="I203" s="230"/>
      <c r="J203" s="229"/>
      <c r="K203" s="229"/>
      <c r="L203" s="141"/>
    </row>
    <row r="204" ht="17.25" customHeight="1" spans="1:12">
      <c r="A204" s="227" t="s">
        <v>456</v>
      </c>
      <c r="B204" s="230"/>
      <c r="C204" s="230" t="str">
        <f>B204&amp;A204</f>
        <v>    检察</v>
      </c>
      <c r="D204" s="230" t="s">
        <v>456</v>
      </c>
      <c r="E204" s="230">
        <v>20404</v>
      </c>
      <c r="F204" s="231">
        <f>F205</f>
        <v>40</v>
      </c>
      <c r="G204" s="228">
        <f>SUM(G205:G215)</f>
        <v>0</v>
      </c>
      <c r="H204" s="229">
        <f>SUM(H205:H215)</f>
        <v>100</v>
      </c>
      <c r="I204" s="229"/>
      <c r="J204" s="229"/>
      <c r="K204" s="229"/>
      <c r="L204" s="141"/>
    </row>
    <row r="205" ht="17.25" customHeight="1" spans="1:12">
      <c r="A205" s="230" t="s">
        <v>152</v>
      </c>
      <c r="B205" s="230" t="s">
        <v>457</v>
      </c>
      <c r="C205" s="230" t="str">
        <f>B205&amp;A205</f>
        <v>检察      行政运行</v>
      </c>
      <c r="D205" s="230" t="s">
        <v>458</v>
      </c>
      <c r="E205" s="230">
        <v>2040401</v>
      </c>
      <c r="F205" s="231">
        <v>40</v>
      </c>
      <c r="G205" s="228"/>
      <c r="H205" s="229">
        <v>100</v>
      </c>
      <c r="I205" s="230"/>
      <c r="J205" s="229"/>
      <c r="K205" s="229"/>
      <c r="L205" s="141"/>
    </row>
    <row r="206" ht="17.25" customHeight="1" spans="1:12">
      <c r="A206" s="230" t="s">
        <v>168</v>
      </c>
      <c r="B206" s="230" t="s">
        <v>457</v>
      </c>
      <c r="C206" s="230" t="str">
        <f>B206&amp;A206</f>
        <v>检察      一般行政管理事务</v>
      </c>
      <c r="D206" s="230" t="s">
        <v>459</v>
      </c>
      <c r="E206" s="230">
        <v>2040402</v>
      </c>
      <c r="F206" s="231"/>
      <c r="G206" s="228"/>
      <c r="H206" s="229"/>
      <c r="I206" s="230"/>
      <c r="J206" s="229"/>
      <c r="K206" s="229"/>
      <c r="L206" s="141"/>
    </row>
    <row r="207" ht="17.25" customHeight="1" spans="1:12">
      <c r="A207" s="230" t="s">
        <v>183</v>
      </c>
      <c r="B207" s="230" t="s">
        <v>457</v>
      </c>
      <c r="C207" s="230" t="str">
        <f>B207&amp;A207</f>
        <v>检察      机关服务</v>
      </c>
      <c r="D207" s="230" t="s">
        <v>460</v>
      </c>
      <c r="E207" s="230">
        <v>2040403</v>
      </c>
      <c r="F207" s="231"/>
      <c r="G207" s="228"/>
      <c r="H207" s="229"/>
      <c r="I207" s="230"/>
      <c r="J207" s="229"/>
      <c r="K207" s="229"/>
      <c r="L207" s="141"/>
    </row>
    <row r="208" ht="17.25" customHeight="1" spans="1:12">
      <c r="A208" s="230" t="s">
        <v>461</v>
      </c>
      <c r="B208" s="230" t="s">
        <v>457</v>
      </c>
      <c r="C208" s="230" t="str">
        <f>B208&amp;A208</f>
        <v>检察      查办和预防职务犯罪</v>
      </c>
      <c r="D208" s="230" t="s">
        <v>462</v>
      </c>
      <c r="E208" s="230">
        <v>2040404</v>
      </c>
      <c r="F208" s="231"/>
      <c r="G208" s="228"/>
      <c r="H208" s="229"/>
      <c r="I208" s="229"/>
      <c r="J208" s="229"/>
      <c r="K208" s="229"/>
      <c r="L208" s="141"/>
    </row>
    <row r="209" ht="17.25" customHeight="1" spans="1:12">
      <c r="A209" s="230" t="s">
        <v>463</v>
      </c>
      <c r="B209" s="230" t="s">
        <v>457</v>
      </c>
      <c r="C209" s="230" t="str">
        <f>B209&amp;A209</f>
        <v>检察      公诉和审判监督</v>
      </c>
      <c r="D209" s="230" t="s">
        <v>464</v>
      </c>
      <c r="E209" s="230">
        <v>2040405</v>
      </c>
      <c r="F209" s="231"/>
      <c r="G209" s="228"/>
      <c r="H209" s="229"/>
      <c r="I209" s="229"/>
      <c r="J209" s="229"/>
      <c r="K209" s="229"/>
      <c r="L209" s="141"/>
    </row>
    <row r="210" ht="17.25" customHeight="1" spans="1:12">
      <c r="A210" s="230" t="s">
        <v>465</v>
      </c>
      <c r="B210" s="230" t="s">
        <v>457</v>
      </c>
      <c r="C210" s="230" t="str">
        <f>B210&amp;A210</f>
        <v>检察      侦查监督</v>
      </c>
      <c r="D210" s="230" t="s">
        <v>466</v>
      </c>
      <c r="E210" s="230">
        <v>2040406</v>
      </c>
      <c r="F210" s="231"/>
      <c r="G210" s="228"/>
      <c r="H210" s="229"/>
      <c r="I210" s="229"/>
      <c r="J210" s="229"/>
      <c r="K210" s="229"/>
      <c r="L210" s="141"/>
    </row>
    <row r="211" ht="17.25" customHeight="1" spans="1:12">
      <c r="A211" s="230" t="s">
        <v>467</v>
      </c>
      <c r="B211" s="230" t="s">
        <v>457</v>
      </c>
      <c r="C211" s="230" t="str">
        <f>B211&amp;A211</f>
        <v>检察      执行监督</v>
      </c>
      <c r="D211" s="230" t="s">
        <v>468</v>
      </c>
      <c r="E211" s="230">
        <v>2040407</v>
      </c>
      <c r="F211" s="231"/>
      <c r="G211" s="228"/>
      <c r="H211" s="229"/>
      <c r="I211" s="229"/>
      <c r="J211" s="229"/>
      <c r="K211" s="229"/>
      <c r="L211" s="141"/>
    </row>
    <row r="212" ht="17.25" customHeight="1" spans="1:12">
      <c r="A212" s="230" t="s">
        <v>469</v>
      </c>
      <c r="B212" s="230" t="s">
        <v>457</v>
      </c>
      <c r="C212" s="230" t="str">
        <f>B212&amp;A212</f>
        <v>检察      控告申诉</v>
      </c>
      <c r="D212" s="230" t="s">
        <v>470</v>
      </c>
      <c r="E212" s="230">
        <v>2040408</v>
      </c>
      <c r="F212" s="231"/>
      <c r="G212" s="228"/>
      <c r="H212" s="229"/>
      <c r="I212" s="229"/>
      <c r="J212" s="229"/>
      <c r="K212" s="229"/>
      <c r="L212" s="141"/>
    </row>
    <row r="213" ht="17.25" customHeight="1" spans="1:12">
      <c r="A213" s="230" t="s">
        <v>471</v>
      </c>
      <c r="B213" s="230" t="s">
        <v>457</v>
      </c>
      <c r="C213" s="230" t="str">
        <f>B213&amp;A213</f>
        <v>检察      “两房”建设</v>
      </c>
      <c r="D213" s="230" t="s">
        <v>472</v>
      </c>
      <c r="E213" s="230">
        <v>2040409</v>
      </c>
      <c r="F213" s="231"/>
      <c r="G213" s="228"/>
      <c r="H213" s="229"/>
      <c r="I213" s="230"/>
      <c r="J213" s="229"/>
      <c r="K213" s="229"/>
      <c r="L213" s="141"/>
    </row>
    <row r="214" ht="17.25" customHeight="1" spans="1:12">
      <c r="A214" s="230" t="s">
        <v>161</v>
      </c>
      <c r="B214" s="230" t="s">
        <v>457</v>
      </c>
      <c r="C214" s="230" t="str">
        <f>B214&amp;A214</f>
        <v>检察      事业运行</v>
      </c>
      <c r="D214" s="230" t="s">
        <v>473</v>
      </c>
      <c r="E214" s="230">
        <v>2040450</v>
      </c>
      <c r="F214" s="231"/>
      <c r="G214" s="228"/>
      <c r="H214" s="229"/>
      <c r="I214" s="230"/>
      <c r="J214" s="229"/>
      <c r="K214" s="229"/>
      <c r="L214" s="141"/>
    </row>
    <row r="215" ht="17.25" customHeight="1" spans="1:12">
      <c r="A215" s="230" t="s">
        <v>474</v>
      </c>
      <c r="B215" s="230" t="s">
        <v>457</v>
      </c>
      <c r="C215" s="230" t="str">
        <f>B215&amp;A215</f>
        <v>检察      其他检察支出</v>
      </c>
      <c r="D215" s="230" t="s">
        <v>475</v>
      </c>
      <c r="E215" s="230">
        <v>2040499</v>
      </c>
      <c r="F215" s="231"/>
      <c r="G215" s="228"/>
      <c r="H215" s="229"/>
      <c r="I215" s="230"/>
      <c r="J215" s="229"/>
      <c r="K215" s="229"/>
      <c r="L215" s="141"/>
    </row>
    <row r="216" ht="17.25" customHeight="1" spans="1:12">
      <c r="A216" s="227" t="s">
        <v>476</v>
      </c>
      <c r="B216" s="230"/>
      <c r="C216" s="230" t="str">
        <f>B216&amp;A216</f>
        <v>    法院</v>
      </c>
      <c r="D216" s="230" t="s">
        <v>476</v>
      </c>
      <c r="E216" s="230">
        <v>20405</v>
      </c>
      <c r="F216" s="231">
        <v>10</v>
      </c>
      <c r="G216" s="228">
        <f>SUM(G217:G224)</f>
        <v>0</v>
      </c>
      <c r="H216" s="229"/>
      <c r="I216" s="229"/>
      <c r="J216" s="229"/>
      <c r="K216" s="229"/>
      <c r="L216" s="141"/>
    </row>
    <row r="217" ht="17.25" customHeight="1" spans="1:12">
      <c r="A217" s="230" t="s">
        <v>152</v>
      </c>
      <c r="B217" s="230" t="s">
        <v>477</v>
      </c>
      <c r="C217" s="230" t="str">
        <f>B217&amp;A217</f>
        <v>法院      行政运行</v>
      </c>
      <c r="D217" s="230" t="s">
        <v>478</v>
      </c>
      <c r="E217" s="230">
        <v>2040501</v>
      </c>
      <c r="F217" s="231"/>
      <c r="G217" s="228"/>
      <c r="H217" s="229"/>
      <c r="I217" s="230"/>
      <c r="J217" s="229"/>
      <c r="K217" s="229"/>
      <c r="L217" s="141"/>
    </row>
    <row r="218" ht="17.25" customHeight="1" spans="1:12">
      <c r="A218" s="230" t="s">
        <v>168</v>
      </c>
      <c r="B218" s="230" t="s">
        <v>477</v>
      </c>
      <c r="C218" s="230" t="str">
        <f>B218&amp;A218</f>
        <v>法院      一般行政管理事务</v>
      </c>
      <c r="D218" s="230" t="s">
        <v>479</v>
      </c>
      <c r="E218" s="230">
        <v>2040502</v>
      </c>
      <c r="F218" s="231"/>
      <c r="G218" s="228"/>
      <c r="H218" s="229"/>
      <c r="I218" s="230"/>
      <c r="J218" s="229"/>
      <c r="K218" s="229"/>
      <c r="L218" s="141"/>
    </row>
    <row r="219" ht="17.25" customHeight="1" spans="1:12">
      <c r="A219" s="230" t="s">
        <v>183</v>
      </c>
      <c r="B219" s="230" t="s">
        <v>477</v>
      </c>
      <c r="C219" s="230" t="str">
        <f>B219&amp;A219</f>
        <v>法院      机关服务</v>
      </c>
      <c r="D219" s="230" t="s">
        <v>480</v>
      </c>
      <c r="E219" s="230">
        <v>2040503</v>
      </c>
      <c r="F219" s="231"/>
      <c r="G219" s="228"/>
      <c r="H219" s="229"/>
      <c r="I219" s="230"/>
      <c r="J219" s="229"/>
      <c r="K219" s="229"/>
      <c r="L219" s="141"/>
    </row>
    <row r="220" ht="17.25" customHeight="1" spans="1:12">
      <c r="A220" s="230" t="s">
        <v>481</v>
      </c>
      <c r="B220" s="230" t="s">
        <v>477</v>
      </c>
      <c r="C220" s="230" t="str">
        <f>B220&amp;A220</f>
        <v>法院      案件审判</v>
      </c>
      <c r="D220" s="230" t="s">
        <v>482</v>
      </c>
      <c r="E220" s="230">
        <v>2040504</v>
      </c>
      <c r="F220" s="231"/>
      <c r="G220" s="228"/>
      <c r="H220" s="229"/>
      <c r="I220" s="230"/>
      <c r="J220" s="229"/>
      <c r="K220" s="229"/>
      <c r="L220" s="141"/>
    </row>
    <row r="221" ht="17.25" customHeight="1" spans="1:12">
      <c r="A221" s="230" t="s">
        <v>483</v>
      </c>
      <c r="B221" s="230" t="s">
        <v>477</v>
      </c>
      <c r="C221" s="230" t="str">
        <f>B221&amp;A221</f>
        <v>法院      案件执行</v>
      </c>
      <c r="D221" s="230" t="s">
        <v>484</v>
      </c>
      <c r="E221" s="230">
        <v>2040505</v>
      </c>
      <c r="F221" s="231"/>
      <c r="G221" s="228"/>
      <c r="H221" s="229"/>
      <c r="I221" s="230"/>
      <c r="J221" s="229"/>
      <c r="K221" s="229"/>
      <c r="L221" s="141"/>
    </row>
    <row r="222" ht="17.25" customHeight="1" spans="1:12">
      <c r="A222" s="230" t="s">
        <v>485</v>
      </c>
      <c r="B222" s="230" t="s">
        <v>477</v>
      </c>
      <c r="C222" s="230" t="str">
        <f>B222&amp;A222</f>
        <v>法院      “两庭”建设</v>
      </c>
      <c r="D222" s="230" t="s">
        <v>486</v>
      </c>
      <c r="E222" s="230">
        <v>2040506</v>
      </c>
      <c r="F222" s="231"/>
      <c r="G222" s="228"/>
      <c r="H222" s="229"/>
      <c r="I222" s="230"/>
      <c r="J222" s="229"/>
      <c r="K222" s="229"/>
      <c r="L222" s="141"/>
    </row>
    <row r="223" ht="17.25" customHeight="1" spans="1:12">
      <c r="A223" s="230" t="s">
        <v>161</v>
      </c>
      <c r="B223" s="230" t="s">
        <v>477</v>
      </c>
      <c r="C223" s="230" t="str">
        <f>B223&amp;A223</f>
        <v>法院      事业运行</v>
      </c>
      <c r="D223" s="230" t="s">
        <v>487</v>
      </c>
      <c r="E223" s="230">
        <v>2040550</v>
      </c>
      <c r="F223" s="231"/>
      <c r="G223" s="228"/>
      <c r="H223" s="229"/>
      <c r="I223" s="230"/>
      <c r="J223" s="229"/>
      <c r="K223" s="229"/>
      <c r="L223" s="141"/>
    </row>
    <row r="224" ht="17.25" customHeight="1" spans="1:12">
      <c r="A224" s="230" t="s">
        <v>488</v>
      </c>
      <c r="B224" s="230" t="s">
        <v>477</v>
      </c>
      <c r="C224" s="230" t="str">
        <f>B224&amp;A224</f>
        <v>法院      其他法院支出</v>
      </c>
      <c r="D224" s="230" t="s">
        <v>489</v>
      </c>
      <c r="E224" s="230">
        <v>2040599</v>
      </c>
      <c r="F224" s="231">
        <v>10</v>
      </c>
      <c r="G224" s="228"/>
      <c r="H224" s="229"/>
      <c r="I224" s="230"/>
      <c r="J224" s="229"/>
      <c r="K224" s="229"/>
      <c r="L224" s="141"/>
    </row>
    <row r="225" ht="17.25" customHeight="1" spans="1:12">
      <c r="A225" s="227" t="s">
        <v>490</v>
      </c>
      <c r="B225" s="230"/>
      <c r="C225" s="230" t="str">
        <f>B225&amp;A225</f>
        <v>    司法</v>
      </c>
      <c r="D225" s="230" t="s">
        <v>490</v>
      </c>
      <c r="E225" s="230">
        <v>20406</v>
      </c>
      <c r="F225" s="228">
        <f t="shared" ref="F225:K225" si="37">SUM(F226:F238)</f>
        <v>1110</v>
      </c>
      <c r="G225" s="228">
        <f>SUM(G226:G238)</f>
        <v>968</v>
      </c>
      <c r="H225" s="229">
        <f>SUM(H226:H238)</f>
        <v>788</v>
      </c>
      <c r="I225" s="229">
        <f>SUM(I226:I238)</f>
        <v>20</v>
      </c>
      <c r="J225" s="229">
        <f>SUM(J226:J238)</f>
        <v>928</v>
      </c>
      <c r="K225" s="229">
        <f>SUM(K226:K238)</f>
        <v>23</v>
      </c>
      <c r="L225" s="141">
        <f t="shared" ref="L225:L238" si="38">F225/G225*100</f>
        <v>114.67</v>
      </c>
    </row>
    <row r="226" ht="17.25" customHeight="1" spans="1:12">
      <c r="A226" s="230" t="s">
        <v>152</v>
      </c>
      <c r="B226" s="230" t="s">
        <v>491</v>
      </c>
      <c r="C226" s="230" t="str">
        <f>B226&amp;A226</f>
        <v>司法      行政运行</v>
      </c>
      <c r="D226" s="230" t="s">
        <v>492</v>
      </c>
      <c r="E226" s="230">
        <v>2040601</v>
      </c>
      <c r="F226" s="231">
        <v>717</v>
      </c>
      <c r="G226" s="228">
        <v>608.13</v>
      </c>
      <c r="H226" s="229">
        <v>548</v>
      </c>
      <c r="I226" s="230"/>
      <c r="J226" s="229">
        <v>555</v>
      </c>
      <c r="K226" s="229"/>
      <c r="L226" s="141">
        <f>F226/G226*100</f>
        <v>117.9</v>
      </c>
    </row>
    <row r="227" ht="17.25" customHeight="1" spans="1:12">
      <c r="A227" s="230" t="s">
        <v>168</v>
      </c>
      <c r="B227" s="230" t="s">
        <v>491</v>
      </c>
      <c r="C227" s="230" t="str">
        <f>B227&amp;A227</f>
        <v>司法      一般行政管理事务</v>
      </c>
      <c r="D227" s="230" t="s">
        <v>493</v>
      </c>
      <c r="E227" s="230">
        <v>2040602</v>
      </c>
      <c r="F227" s="231"/>
      <c r="G227" s="228"/>
      <c r="H227" s="229"/>
      <c r="I227" s="230"/>
      <c r="J227" s="229"/>
      <c r="K227" s="229"/>
      <c r="L227" s="141"/>
    </row>
    <row r="228" ht="17.25" customHeight="1" spans="1:12">
      <c r="A228" s="230" t="s">
        <v>183</v>
      </c>
      <c r="B228" s="230" t="s">
        <v>491</v>
      </c>
      <c r="C228" s="230" t="str">
        <f t="shared" ref="C228:C291" si="39">B228&amp;A228</f>
        <v>司法      机关服务</v>
      </c>
      <c r="D228" s="230" t="s">
        <v>494</v>
      </c>
      <c r="E228" s="230">
        <v>2040603</v>
      </c>
      <c r="F228" s="231"/>
      <c r="G228" s="228"/>
      <c r="H228" s="229"/>
      <c r="I228" s="230"/>
      <c r="J228" s="229"/>
      <c r="K228" s="229"/>
      <c r="L228" s="141"/>
    </row>
    <row r="229" ht="17.25" customHeight="1" spans="1:12">
      <c r="A229" s="230" t="s">
        <v>495</v>
      </c>
      <c r="B229" s="230" t="s">
        <v>491</v>
      </c>
      <c r="C229" s="230" t="str">
        <f>B229&amp;A229</f>
        <v>司法      基层司法业务</v>
      </c>
      <c r="D229" s="230" t="s">
        <v>496</v>
      </c>
      <c r="E229" s="230">
        <v>2040604</v>
      </c>
      <c r="F229" s="231">
        <v>81</v>
      </c>
      <c r="G229" s="228">
        <v>67</v>
      </c>
      <c r="H229" s="229">
        <v>61</v>
      </c>
      <c r="I229" s="230"/>
      <c r="J229" s="229">
        <v>43</v>
      </c>
      <c r="K229" s="229"/>
      <c r="L229" s="141">
        <f>F229/G229*100</f>
        <v>120.9</v>
      </c>
    </row>
    <row r="230" ht="17.25" customHeight="1" spans="1:12">
      <c r="A230" s="230" t="s">
        <v>497</v>
      </c>
      <c r="B230" s="230" t="s">
        <v>491</v>
      </c>
      <c r="C230" s="230" t="str">
        <f>B230&amp;A230</f>
        <v>司法      普法宣传</v>
      </c>
      <c r="D230" s="230" t="s">
        <v>498</v>
      </c>
      <c r="E230" s="230">
        <v>2040605</v>
      </c>
      <c r="F230" s="231">
        <v>23</v>
      </c>
      <c r="G230" s="228">
        <v>22.8</v>
      </c>
      <c r="H230" s="229">
        <v>25</v>
      </c>
      <c r="I230" s="230"/>
      <c r="J230" s="229">
        <v>173</v>
      </c>
      <c r="K230" s="229"/>
      <c r="L230" s="141">
        <f>F230/G230*100</f>
        <v>100.88</v>
      </c>
    </row>
    <row r="231" ht="17.25" customHeight="1" spans="1:12">
      <c r="A231" s="230" t="s">
        <v>499</v>
      </c>
      <c r="B231" s="230" t="s">
        <v>491</v>
      </c>
      <c r="C231" s="230" t="str">
        <f>B231&amp;A231</f>
        <v>司法      律师公证管理</v>
      </c>
      <c r="D231" s="230" t="s">
        <v>500</v>
      </c>
      <c r="E231" s="230">
        <v>2040606</v>
      </c>
      <c r="F231" s="231">
        <v>51</v>
      </c>
      <c r="G231" s="228">
        <v>45.56</v>
      </c>
      <c r="H231" s="229">
        <v>51</v>
      </c>
      <c r="I231" s="230"/>
      <c r="J231" s="229">
        <v>56</v>
      </c>
      <c r="K231" s="229"/>
      <c r="L231" s="141">
        <f>F231/G231*100</f>
        <v>111.94</v>
      </c>
    </row>
    <row r="232" ht="17.25" customHeight="1" spans="1:12">
      <c r="A232" s="230" t="s">
        <v>501</v>
      </c>
      <c r="B232" s="230" t="s">
        <v>491</v>
      </c>
      <c r="C232" s="230" t="str">
        <f>B232&amp;A232</f>
        <v>司法      公共法律服务</v>
      </c>
      <c r="D232" s="230" t="s">
        <v>502</v>
      </c>
      <c r="E232" s="230">
        <v>2040607</v>
      </c>
      <c r="F232" s="231">
        <f>62+6</f>
        <v>68</v>
      </c>
      <c r="G232" s="228">
        <f>55.13+11</f>
        <v>66</v>
      </c>
      <c r="H232" s="229">
        <v>30</v>
      </c>
      <c r="I232" s="230">
        <f>IF(ISERROR(VLOOKUP(E232,[5]省市专项一般预算!$L$5:$T$42,9,FALSE)),"",VLOOKUP(E232,[5]省市专项一般预算!$L$5:$T$42,9,FALSE))</f>
        <v>2</v>
      </c>
      <c r="J232" s="229">
        <v>28</v>
      </c>
      <c r="K232" s="229">
        <v>5</v>
      </c>
      <c r="L232" s="141">
        <f>F232/G232*100</f>
        <v>103.03</v>
      </c>
    </row>
    <row r="233" ht="17.25" customHeight="1" spans="1:12">
      <c r="A233" s="230" t="s">
        <v>503</v>
      </c>
      <c r="B233" s="230" t="s">
        <v>491</v>
      </c>
      <c r="C233" s="230" t="str">
        <f>B233&amp;A233</f>
        <v>司法      国家统一法律职业资格考试</v>
      </c>
      <c r="D233" s="230" t="s">
        <v>504</v>
      </c>
      <c r="E233" s="230">
        <v>2040608</v>
      </c>
      <c r="F233" s="231"/>
      <c r="G233" s="228"/>
      <c r="H233" s="229"/>
      <c r="I233" s="230"/>
      <c r="J233" s="229"/>
      <c r="K233" s="229"/>
      <c r="L233" s="141"/>
    </row>
    <row r="234" ht="17.25" customHeight="1" spans="1:12">
      <c r="A234" s="230" t="s">
        <v>505</v>
      </c>
      <c r="B234" s="230" t="s">
        <v>491</v>
      </c>
      <c r="C234" s="230" t="str">
        <f>B234&amp;A234</f>
        <v>司法      仲裁</v>
      </c>
      <c r="D234" s="230" t="s">
        <v>506</v>
      </c>
      <c r="E234" s="230">
        <v>2040609</v>
      </c>
      <c r="F234" s="231"/>
      <c r="G234" s="228"/>
      <c r="H234" s="229"/>
      <c r="I234" s="230"/>
      <c r="J234" s="229"/>
      <c r="K234" s="229"/>
      <c r="L234" s="141"/>
    </row>
    <row r="235" ht="17.25" customHeight="1" spans="1:12">
      <c r="A235" s="230" t="s">
        <v>507</v>
      </c>
      <c r="B235" s="230" t="s">
        <v>491</v>
      </c>
      <c r="C235" s="230" t="str">
        <f>B235&amp;A235</f>
        <v>司法      社区矫正</v>
      </c>
      <c r="D235" s="230" t="s">
        <v>508</v>
      </c>
      <c r="E235" s="230">
        <v>2040610</v>
      </c>
      <c r="F235" s="231">
        <f>129+17</f>
        <v>146</v>
      </c>
      <c r="G235" s="228">
        <f>118.43+17</f>
        <v>135</v>
      </c>
      <c r="H235" s="229">
        <v>49</v>
      </c>
      <c r="I235" s="230">
        <f>IF(ISERROR(VLOOKUP(E235,[5]省市专项一般预算!$L$5:$T$42,9,FALSE)),"",VLOOKUP(E235,[5]省市专项一般预算!$L$5:$T$42,9,FALSE))</f>
        <v>18</v>
      </c>
      <c r="J235" s="229">
        <v>49</v>
      </c>
      <c r="K235" s="229">
        <v>18</v>
      </c>
      <c r="L235" s="141">
        <f>F235/G235*100</f>
        <v>108.15</v>
      </c>
    </row>
    <row r="236" ht="17.25" customHeight="1" spans="1:12">
      <c r="A236" s="230" t="s">
        <v>509</v>
      </c>
      <c r="B236" s="230" t="s">
        <v>491</v>
      </c>
      <c r="C236" s="230" t="str">
        <f>B236&amp;A236</f>
        <v>司法      司法鉴定</v>
      </c>
      <c r="D236" s="230" t="s">
        <v>510</v>
      </c>
      <c r="E236" s="230">
        <v>2040611</v>
      </c>
      <c r="F236" s="231"/>
      <c r="G236" s="228"/>
      <c r="H236" s="229"/>
      <c r="I236" s="230"/>
      <c r="J236" s="229"/>
      <c r="K236" s="229"/>
      <c r="L236" s="141"/>
    </row>
    <row r="237" ht="17.25" customHeight="1" spans="1:12">
      <c r="A237" s="230" t="s">
        <v>161</v>
      </c>
      <c r="B237" s="230" t="s">
        <v>491</v>
      </c>
      <c r="C237" s="230" t="str">
        <f>B237&amp;A237</f>
        <v>司法      事业运行</v>
      </c>
      <c r="D237" s="230" t="s">
        <v>511</v>
      </c>
      <c r="E237" s="230">
        <v>2040650</v>
      </c>
      <c r="F237" s="231"/>
      <c r="G237" s="228"/>
      <c r="H237" s="229"/>
      <c r="I237" s="230"/>
      <c r="J237" s="229"/>
      <c r="K237" s="229"/>
      <c r="L237" s="141"/>
    </row>
    <row r="238" ht="17.25" customHeight="1" spans="1:12">
      <c r="A238" s="230" t="s">
        <v>512</v>
      </c>
      <c r="B238" s="230" t="s">
        <v>491</v>
      </c>
      <c r="C238" s="230" t="str">
        <f>B238&amp;A238</f>
        <v>司法      其他司法支出</v>
      </c>
      <c r="D238" s="230" t="s">
        <v>513</v>
      </c>
      <c r="E238" s="230">
        <v>2040699</v>
      </c>
      <c r="F238" s="231">
        <v>24</v>
      </c>
      <c r="G238" s="228">
        <v>23.5</v>
      </c>
      <c r="H238" s="229">
        <v>24</v>
      </c>
      <c r="I238" s="230"/>
      <c r="J238" s="229">
        <v>24</v>
      </c>
      <c r="K238" s="229"/>
      <c r="L238" s="141">
        <f>F238/G238*100</f>
        <v>102.13</v>
      </c>
    </row>
    <row r="239" ht="17.25" customHeight="1" spans="1:12">
      <c r="A239" s="227" t="s">
        <v>514</v>
      </c>
      <c r="B239" s="230"/>
      <c r="C239" s="230" t="str">
        <f>B239&amp;A239</f>
        <v>    监狱</v>
      </c>
      <c r="D239" s="230" t="s">
        <v>514</v>
      </c>
      <c r="E239" s="230">
        <v>20407</v>
      </c>
      <c r="F239" s="231"/>
      <c r="G239" s="228">
        <f>SUM(G240:G247)</f>
        <v>0</v>
      </c>
      <c r="H239" s="229"/>
      <c r="I239" s="229"/>
      <c r="J239" s="229"/>
      <c r="K239" s="229"/>
      <c r="L239" s="141"/>
    </row>
    <row r="240" ht="17.25" customHeight="1" spans="1:12">
      <c r="A240" s="230" t="s">
        <v>152</v>
      </c>
      <c r="B240" s="230" t="s">
        <v>515</v>
      </c>
      <c r="C240" s="230" t="str">
        <f>B240&amp;A240</f>
        <v>监狱      行政运行</v>
      </c>
      <c r="D240" s="230" t="s">
        <v>516</v>
      </c>
      <c r="E240" s="230">
        <v>2040701</v>
      </c>
      <c r="F240" s="231"/>
      <c r="G240" s="228"/>
      <c r="H240" s="229"/>
      <c r="I240" s="230"/>
      <c r="J240" s="229"/>
      <c r="K240" s="229"/>
      <c r="L240" s="141"/>
    </row>
    <row r="241" ht="17.25" customHeight="1" spans="1:12">
      <c r="A241" s="230" t="s">
        <v>168</v>
      </c>
      <c r="B241" s="230" t="s">
        <v>515</v>
      </c>
      <c r="C241" s="230" t="str">
        <f>B241&amp;A241</f>
        <v>监狱      一般行政管理事务</v>
      </c>
      <c r="D241" s="230" t="s">
        <v>517</v>
      </c>
      <c r="E241" s="230">
        <v>2040702</v>
      </c>
      <c r="F241" s="231"/>
      <c r="G241" s="228"/>
      <c r="H241" s="229"/>
      <c r="I241" s="230"/>
      <c r="J241" s="229"/>
      <c r="K241" s="229"/>
      <c r="L241" s="141"/>
    </row>
    <row r="242" ht="17.25" customHeight="1" spans="1:12">
      <c r="A242" s="230" t="s">
        <v>183</v>
      </c>
      <c r="B242" s="230" t="s">
        <v>515</v>
      </c>
      <c r="C242" s="230" t="str">
        <f>B242&amp;A242</f>
        <v>监狱      机关服务</v>
      </c>
      <c r="D242" s="230" t="s">
        <v>518</v>
      </c>
      <c r="E242" s="230">
        <v>2040703</v>
      </c>
      <c r="F242" s="231"/>
      <c r="G242" s="228"/>
      <c r="H242" s="229"/>
      <c r="I242" s="230"/>
      <c r="J242" s="229"/>
      <c r="K242" s="229"/>
      <c r="L242" s="141"/>
    </row>
    <row r="243" ht="17.25" customHeight="1" spans="1:12">
      <c r="A243" s="230" t="s">
        <v>519</v>
      </c>
      <c r="B243" s="230" t="s">
        <v>515</v>
      </c>
      <c r="C243" s="230" t="str">
        <f>B243&amp;A243</f>
        <v>监狱      犯人生活</v>
      </c>
      <c r="D243" s="230" t="s">
        <v>520</v>
      </c>
      <c r="E243" s="230">
        <v>2040704</v>
      </c>
      <c r="F243" s="231"/>
      <c r="G243" s="228"/>
      <c r="H243" s="229"/>
      <c r="I243" s="230"/>
      <c r="J243" s="229"/>
      <c r="K243" s="229"/>
      <c r="L243" s="141"/>
    </row>
    <row r="244" ht="17.25" customHeight="1" spans="1:12">
      <c r="A244" s="230" t="s">
        <v>521</v>
      </c>
      <c r="B244" s="230" t="s">
        <v>515</v>
      </c>
      <c r="C244" s="230" t="str">
        <f>B244&amp;A244</f>
        <v>监狱      犯人改造</v>
      </c>
      <c r="D244" s="230" t="s">
        <v>522</v>
      </c>
      <c r="E244" s="230">
        <v>2040705</v>
      </c>
      <c r="F244" s="231"/>
      <c r="G244" s="228"/>
      <c r="H244" s="229"/>
      <c r="I244" s="230"/>
      <c r="J244" s="229"/>
      <c r="K244" s="229"/>
      <c r="L244" s="141"/>
    </row>
    <row r="245" ht="17.25" customHeight="1" spans="1:12">
      <c r="A245" s="230" t="s">
        <v>523</v>
      </c>
      <c r="B245" s="230" t="s">
        <v>515</v>
      </c>
      <c r="C245" s="230" t="str">
        <f>B245&amp;A245</f>
        <v>监狱      狱政设施建设</v>
      </c>
      <c r="D245" s="230" t="s">
        <v>524</v>
      </c>
      <c r="E245" s="230">
        <v>2040706</v>
      </c>
      <c r="F245" s="231"/>
      <c r="G245" s="228"/>
      <c r="H245" s="229"/>
      <c r="I245" s="230"/>
      <c r="J245" s="229"/>
      <c r="K245" s="229"/>
      <c r="L245" s="141"/>
    </row>
    <row r="246" ht="17.25" customHeight="1" spans="1:12">
      <c r="A246" s="230" t="s">
        <v>161</v>
      </c>
      <c r="B246" s="230" t="s">
        <v>515</v>
      </c>
      <c r="C246" s="230" t="str">
        <f>B246&amp;A246</f>
        <v>监狱      事业运行</v>
      </c>
      <c r="D246" s="230" t="s">
        <v>525</v>
      </c>
      <c r="E246" s="230">
        <v>2040750</v>
      </c>
      <c r="F246" s="231"/>
      <c r="G246" s="228"/>
      <c r="H246" s="229"/>
      <c r="I246" s="230"/>
      <c r="J246" s="229"/>
      <c r="K246" s="229"/>
      <c r="L246" s="141"/>
    </row>
    <row r="247" ht="17.25" customHeight="1" spans="1:12">
      <c r="A247" s="230" t="s">
        <v>526</v>
      </c>
      <c r="B247" s="230" t="s">
        <v>515</v>
      </c>
      <c r="C247" s="230" t="str">
        <f>B247&amp;A247</f>
        <v>监狱      其他监狱支出</v>
      </c>
      <c r="D247" s="230" t="s">
        <v>527</v>
      </c>
      <c r="E247" s="230">
        <v>2040799</v>
      </c>
      <c r="F247" s="231"/>
      <c r="G247" s="228"/>
      <c r="H247" s="229"/>
      <c r="I247" s="230"/>
      <c r="J247" s="229"/>
      <c r="K247" s="229"/>
      <c r="L247" s="141"/>
    </row>
    <row r="248" ht="17.25" customHeight="1" spans="1:12">
      <c r="A248" s="227" t="s">
        <v>528</v>
      </c>
      <c r="B248" s="230"/>
      <c r="C248" s="230" t="str">
        <f>B248&amp;A248</f>
        <v>    强制隔离戒毒</v>
      </c>
      <c r="D248" s="230" t="s">
        <v>528</v>
      </c>
      <c r="E248" s="230">
        <v>20408</v>
      </c>
      <c r="F248" s="231"/>
      <c r="G248" s="228">
        <f>SUM(G249:G256)</f>
        <v>0</v>
      </c>
      <c r="H248" s="229"/>
      <c r="I248" s="229"/>
      <c r="J248" s="229"/>
      <c r="K248" s="229"/>
      <c r="L248" s="141"/>
    </row>
    <row r="249" ht="17.25" customHeight="1" spans="1:12">
      <c r="A249" s="230" t="s">
        <v>152</v>
      </c>
      <c r="B249" s="230" t="s">
        <v>529</v>
      </c>
      <c r="C249" s="230" t="str">
        <f>B249&amp;A249</f>
        <v>强制隔离戒毒      行政运行</v>
      </c>
      <c r="D249" s="230" t="s">
        <v>530</v>
      </c>
      <c r="E249" s="230">
        <v>2040801</v>
      </c>
      <c r="F249" s="231"/>
      <c r="G249" s="228"/>
      <c r="H249" s="229"/>
      <c r="I249" s="230"/>
      <c r="J249" s="229"/>
      <c r="K249" s="229"/>
      <c r="L249" s="141"/>
    </row>
    <row r="250" ht="17.25" customHeight="1" spans="1:12">
      <c r="A250" s="230" t="s">
        <v>168</v>
      </c>
      <c r="B250" s="230" t="s">
        <v>529</v>
      </c>
      <c r="C250" s="230" t="str">
        <f>B250&amp;A250</f>
        <v>强制隔离戒毒      一般行政管理事务</v>
      </c>
      <c r="D250" s="230" t="s">
        <v>531</v>
      </c>
      <c r="E250" s="230">
        <v>2040802</v>
      </c>
      <c r="F250" s="231"/>
      <c r="G250" s="228"/>
      <c r="H250" s="229"/>
      <c r="I250" s="230"/>
      <c r="J250" s="229"/>
      <c r="K250" s="229"/>
      <c r="L250" s="141"/>
    </row>
    <row r="251" ht="17.25" customHeight="1" spans="1:12">
      <c r="A251" s="230" t="s">
        <v>183</v>
      </c>
      <c r="B251" s="230" t="s">
        <v>529</v>
      </c>
      <c r="C251" s="230" t="str">
        <f>B251&amp;A251</f>
        <v>强制隔离戒毒      机关服务</v>
      </c>
      <c r="D251" s="230" t="s">
        <v>532</v>
      </c>
      <c r="E251" s="230">
        <v>2040803</v>
      </c>
      <c r="F251" s="231"/>
      <c r="G251" s="228"/>
      <c r="H251" s="229"/>
      <c r="I251" s="230"/>
      <c r="J251" s="229"/>
      <c r="K251" s="229"/>
      <c r="L251" s="141"/>
    </row>
    <row r="252" ht="17.25" customHeight="1" spans="1:12">
      <c r="A252" s="230" t="s">
        <v>533</v>
      </c>
      <c r="B252" s="230" t="s">
        <v>529</v>
      </c>
      <c r="C252" s="230" t="str">
        <f>B252&amp;A252</f>
        <v>强制隔离戒毒      强制隔离戒毒人员生活</v>
      </c>
      <c r="D252" s="230" t="s">
        <v>534</v>
      </c>
      <c r="E252" s="230">
        <v>2040804</v>
      </c>
      <c r="F252" s="231"/>
      <c r="G252" s="228"/>
      <c r="H252" s="229"/>
      <c r="I252" s="230"/>
      <c r="J252" s="229"/>
      <c r="K252" s="229"/>
      <c r="L252" s="141"/>
    </row>
    <row r="253" ht="17.25" customHeight="1" spans="1:12">
      <c r="A253" s="230" t="s">
        <v>535</v>
      </c>
      <c r="B253" s="230" t="s">
        <v>529</v>
      </c>
      <c r="C253" s="230" t="str">
        <f>B253&amp;A253</f>
        <v>强制隔离戒毒      强制隔离戒毒人员教育</v>
      </c>
      <c r="D253" s="230" t="s">
        <v>536</v>
      </c>
      <c r="E253" s="230">
        <v>2040805</v>
      </c>
      <c r="F253" s="231"/>
      <c r="G253" s="228"/>
      <c r="H253" s="229"/>
      <c r="I253" s="230"/>
      <c r="J253" s="229"/>
      <c r="K253" s="229"/>
      <c r="L253" s="141"/>
    </row>
    <row r="254" ht="17.25" customHeight="1" spans="1:12">
      <c r="A254" s="230" t="s">
        <v>537</v>
      </c>
      <c r="B254" s="230" t="s">
        <v>529</v>
      </c>
      <c r="C254" s="230" t="str">
        <f>B254&amp;A254</f>
        <v>强制隔离戒毒      所政设施建设</v>
      </c>
      <c r="D254" s="230" t="s">
        <v>538</v>
      </c>
      <c r="E254" s="230">
        <v>2040806</v>
      </c>
      <c r="F254" s="231"/>
      <c r="G254" s="228"/>
      <c r="H254" s="229"/>
      <c r="I254" s="230"/>
      <c r="J254" s="229"/>
      <c r="K254" s="229"/>
      <c r="L254" s="141"/>
    </row>
    <row r="255" ht="17.25" customHeight="1" spans="1:12">
      <c r="A255" s="230" t="s">
        <v>161</v>
      </c>
      <c r="B255" s="230" t="s">
        <v>529</v>
      </c>
      <c r="C255" s="230" t="str">
        <f>B255&amp;A255</f>
        <v>强制隔离戒毒      事业运行</v>
      </c>
      <c r="D255" s="230" t="s">
        <v>539</v>
      </c>
      <c r="E255" s="230">
        <v>2040850</v>
      </c>
      <c r="F255" s="231"/>
      <c r="G255" s="228"/>
      <c r="H255" s="229"/>
      <c r="I255" s="230"/>
      <c r="J255" s="229"/>
      <c r="K255" s="229"/>
      <c r="L255" s="141"/>
    </row>
    <row r="256" ht="17.25" customHeight="1" spans="1:12">
      <c r="A256" s="230" t="s">
        <v>540</v>
      </c>
      <c r="B256" s="230" t="s">
        <v>529</v>
      </c>
      <c r="C256" s="230" t="str">
        <f>B256&amp;A256</f>
        <v>强制隔离戒毒      其他强制隔离戒毒支出</v>
      </c>
      <c r="D256" s="230" t="s">
        <v>541</v>
      </c>
      <c r="E256" s="230">
        <v>2040899</v>
      </c>
      <c r="F256" s="231"/>
      <c r="G256" s="228"/>
      <c r="H256" s="229"/>
      <c r="I256" s="230"/>
      <c r="J256" s="229"/>
      <c r="K256" s="229"/>
      <c r="L256" s="141"/>
    </row>
    <row r="257" ht="17.25" customHeight="1" spans="1:12">
      <c r="A257" s="227" t="s">
        <v>542</v>
      </c>
      <c r="B257" s="230"/>
      <c r="C257" s="230" t="str">
        <f>B257&amp;A257</f>
        <v>    国家保密</v>
      </c>
      <c r="D257" s="230" t="s">
        <v>542</v>
      </c>
      <c r="E257" s="230">
        <v>20409</v>
      </c>
      <c r="F257" s="231"/>
      <c r="G257" s="228">
        <f>SUM(G258:G264)</f>
        <v>0</v>
      </c>
      <c r="H257" s="229"/>
      <c r="I257" s="229"/>
      <c r="J257" s="229"/>
      <c r="K257" s="229"/>
      <c r="L257" s="141"/>
    </row>
    <row r="258" ht="17.25" customHeight="1" spans="1:12">
      <c r="A258" s="230" t="s">
        <v>152</v>
      </c>
      <c r="B258" s="230" t="s">
        <v>543</v>
      </c>
      <c r="C258" s="230" t="str">
        <f>B258&amp;A258</f>
        <v>国家保密      行政运行</v>
      </c>
      <c r="D258" s="230" t="s">
        <v>544</v>
      </c>
      <c r="E258" s="230">
        <v>2040901</v>
      </c>
      <c r="F258" s="231"/>
      <c r="G258" s="228"/>
      <c r="H258" s="229"/>
      <c r="I258" s="230"/>
      <c r="J258" s="229"/>
      <c r="K258" s="229"/>
      <c r="L258" s="141"/>
    </row>
    <row r="259" ht="17.25" customHeight="1" spans="1:12">
      <c r="A259" s="230" t="s">
        <v>168</v>
      </c>
      <c r="B259" s="230" t="s">
        <v>543</v>
      </c>
      <c r="C259" s="230" t="str">
        <f>B259&amp;A259</f>
        <v>国家保密      一般行政管理事务</v>
      </c>
      <c r="D259" s="230" t="s">
        <v>545</v>
      </c>
      <c r="E259" s="230">
        <v>2040902</v>
      </c>
      <c r="F259" s="231"/>
      <c r="G259" s="228"/>
      <c r="H259" s="229"/>
      <c r="I259" s="230"/>
      <c r="J259" s="229"/>
      <c r="K259" s="229"/>
      <c r="L259" s="141"/>
    </row>
    <row r="260" ht="17.25" customHeight="1" spans="1:12">
      <c r="A260" s="230" t="s">
        <v>183</v>
      </c>
      <c r="B260" s="230" t="s">
        <v>543</v>
      </c>
      <c r="C260" s="230" t="str">
        <f>B260&amp;A260</f>
        <v>国家保密      机关服务</v>
      </c>
      <c r="D260" s="230" t="s">
        <v>546</v>
      </c>
      <c r="E260" s="230">
        <v>2040903</v>
      </c>
      <c r="F260" s="231"/>
      <c r="G260" s="228"/>
      <c r="H260" s="229"/>
      <c r="I260" s="230"/>
      <c r="J260" s="229"/>
      <c r="K260" s="229"/>
      <c r="L260" s="141"/>
    </row>
    <row r="261" ht="17.25" customHeight="1" spans="1:12">
      <c r="A261" s="230" t="s">
        <v>547</v>
      </c>
      <c r="B261" s="230" t="s">
        <v>543</v>
      </c>
      <c r="C261" s="230" t="str">
        <f>B261&amp;A261</f>
        <v>国家保密      保密技术</v>
      </c>
      <c r="D261" s="230" t="s">
        <v>548</v>
      </c>
      <c r="E261" s="230">
        <v>2040904</v>
      </c>
      <c r="F261" s="231"/>
      <c r="G261" s="228"/>
      <c r="H261" s="229"/>
      <c r="I261" s="230"/>
      <c r="J261" s="229"/>
      <c r="K261" s="229"/>
      <c r="L261" s="141"/>
    </row>
    <row r="262" ht="17.25" customHeight="1" spans="1:12">
      <c r="A262" s="230" t="s">
        <v>549</v>
      </c>
      <c r="B262" s="230" t="s">
        <v>543</v>
      </c>
      <c r="C262" s="230" t="str">
        <f>B262&amp;A262</f>
        <v>国家保密      保密管理</v>
      </c>
      <c r="D262" s="230" t="s">
        <v>550</v>
      </c>
      <c r="E262" s="230">
        <v>2040905</v>
      </c>
      <c r="F262" s="231"/>
      <c r="G262" s="228"/>
      <c r="H262" s="229"/>
      <c r="I262" s="230"/>
      <c r="J262" s="229"/>
      <c r="K262" s="229"/>
      <c r="L262" s="141"/>
    </row>
    <row r="263" ht="17.25" customHeight="1" spans="1:12">
      <c r="A263" s="230" t="s">
        <v>161</v>
      </c>
      <c r="B263" s="230" t="s">
        <v>543</v>
      </c>
      <c r="C263" s="230" t="str">
        <f>B263&amp;A263</f>
        <v>国家保密      事业运行</v>
      </c>
      <c r="D263" s="230" t="s">
        <v>551</v>
      </c>
      <c r="E263" s="230">
        <v>2040950</v>
      </c>
      <c r="F263" s="231"/>
      <c r="G263" s="228"/>
      <c r="H263" s="229"/>
      <c r="I263" s="230"/>
      <c r="J263" s="229"/>
      <c r="K263" s="229"/>
      <c r="L263" s="141"/>
    </row>
    <row r="264" ht="17.25" customHeight="1" spans="1:12">
      <c r="A264" s="230" t="s">
        <v>552</v>
      </c>
      <c r="B264" s="230" t="s">
        <v>543</v>
      </c>
      <c r="C264" s="230" t="str">
        <f>B264&amp;A264</f>
        <v>国家保密      其他国家保密支出</v>
      </c>
      <c r="D264" s="230" t="s">
        <v>553</v>
      </c>
      <c r="E264" s="230">
        <v>2040999</v>
      </c>
      <c r="F264" s="231"/>
      <c r="G264" s="228"/>
      <c r="H264" s="229"/>
      <c r="I264" s="230"/>
      <c r="J264" s="229"/>
      <c r="K264" s="229"/>
      <c r="L264" s="141"/>
    </row>
    <row r="265" ht="17.25" customHeight="1" spans="1:12">
      <c r="A265" s="227" t="s">
        <v>554</v>
      </c>
      <c r="B265" s="230"/>
      <c r="C265" s="230" t="str">
        <f>B265&amp;A265</f>
        <v>    缉私警察</v>
      </c>
      <c r="D265" s="230" t="s">
        <v>554</v>
      </c>
      <c r="E265" s="230">
        <v>20410</v>
      </c>
      <c r="F265" s="231"/>
      <c r="G265" s="228">
        <f>SUM(G266:G272)</f>
        <v>0</v>
      </c>
      <c r="H265" s="229"/>
      <c r="I265" s="229"/>
      <c r="J265" s="229"/>
      <c r="K265" s="229"/>
      <c r="L265" s="141"/>
    </row>
    <row r="266" ht="17.25" customHeight="1" spans="1:12">
      <c r="A266" s="230" t="s">
        <v>152</v>
      </c>
      <c r="B266" s="230" t="s">
        <v>555</v>
      </c>
      <c r="C266" s="230" t="str">
        <f>B266&amp;A266</f>
        <v>缉私警察      行政运行</v>
      </c>
      <c r="D266" s="230" t="s">
        <v>556</v>
      </c>
      <c r="E266" s="230">
        <v>2041001</v>
      </c>
      <c r="F266" s="231"/>
      <c r="G266" s="228"/>
      <c r="H266" s="229"/>
      <c r="I266" s="230"/>
      <c r="J266" s="229"/>
      <c r="K266" s="229"/>
      <c r="L266" s="141"/>
    </row>
    <row r="267" ht="17.25" customHeight="1" spans="1:12">
      <c r="A267" s="230" t="s">
        <v>168</v>
      </c>
      <c r="B267" s="230" t="s">
        <v>555</v>
      </c>
      <c r="C267" s="230" t="str">
        <f>B267&amp;A267</f>
        <v>缉私警察      一般行政管理事务</v>
      </c>
      <c r="D267" s="230" t="s">
        <v>557</v>
      </c>
      <c r="E267" s="230">
        <v>2041002</v>
      </c>
      <c r="F267" s="231"/>
      <c r="G267" s="228"/>
      <c r="H267" s="229"/>
      <c r="I267" s="230"/>
      <c r="J267" s="229"/>
      <c r="K267" s="229"/>
      <c r="L267" s="141"/>
    </row>
    <row r="268" ht="17.25" customHeight="1" spans="1:12">
      <c r="A268" s="230" t="s">
        <v>558</v>
      </c>
      <c r="B268" s="230" t="s">
        <v>555</v>
      </c>
      <c r="C268" s="230" t="str">
        <f>B268&amp;A268</f>
        <v>缉私警察      专项缉私活动支出</v>
      </c>
      <c r="D268" s="230" t="s">
        <v>559</v>
      </c>
      <c r="E268" s="230">
        <v>2041003</v>
      </c>
      <c r="F268" s="231"/>
      <c r="G268" s="228"/>
      <c r="H268" s="229"/>
      <c r="I268" s="229"/>
      <c r="J268" s="229"/>
      <c r="K268" s="229"/>
      <c r="L268" s="141"/>
    </row>
    <row r="269" ht="17.25" customHeight="1" spans="1:12">
      <c r="A269" s="230" t="s">
        <v>560</v>
      </c>
      <c r="B269" s="230" t="s">
        <v>555</v>
      </c>
      <c r="C269" s="230" t="str">
        <f>B269&amp;A269</f>
        <v>缉私警察      缉私情报</v>
      </c>
      <c r="D269" s="230" t="s">
        <v>561</v>
      </c>
      <c r="E269" s="230">
        <v>2041004</v>
      </c>
      <c r="F269" s="231"/>
      <c r="G269" s="228"/>
      <c r="H269" s="229"/>
      <c r="I269" s="229"/>
      <c r="J269" s="229"/>
      <c r="K269" s="229"/>
      <c r="L269" s="141"/>
    </row>
    <row r="270" ht="17.25" customHeight="1" spans="1:12">
      <c r="A270" s="230" t="s">
        <v>562</v>
      </c>
      <c r="B270" s="230" t="s">
        <v>555</v>
      </c>
      <c r="C270" s="230" t="str">
        <f>B270&amp;A270</f>
        <v>缉私警察      禁毒及缉毒</v>
      </c>
      <c r="D270" s="230" t="s">
        <v>563</v>
      </c>
      <c r="E270" s="230">
        <v>2041005</v>
      </c>
      <c r="F270" s="231"/>
      <c r="G270" s="228"/>
      <c r="H270" s="229"/>
      <c r="I270" s="229"/>
      <c r="J270" s="229"/>
      <c r="K270" s="229"/>
      <c r="L270" s="141"/>
    </row>
    <row r="271" ht="17.25" customHeight="1" spans="1:12">
      <c r="A271" s="230" t="s">
        <v>216</v>
      </c>
      <c r="B271" s="230" t="s">
        <v>555</v>
      </c>
      <c r="C271" s="230" t="str">
        <f>B271&amp;A271</f>
        <v>缉私警察      信息化建设</v>
      </c>
      <c r="D271" s="230" t="s">
        <v>564</v>
      </c>
      <c r="E271" s="230">
        <v>2041006</v>
      </c>
      <c r="F271" s="231"/>
      <c r="G271" s="228"/>
      <c r="H271" s="229"/>
      <c r="I271" s="230"/>
      <c r="J271" s="229"/>
      <c r="K271" s="229"/>
      <c r="L271" s="141"/>
    </row>
    <row r="272" ht="17.25" customHeight="1" spans="1:12">
      <c r="A272" s="230" t="s">
        <v>565</v>
      </c>
      <c r="B272" s="230" t="s">
        <v>555</v>
      </c>
      <c r="C272" s="230" t="str">
        <f>B272&amp;A272</f>
        <v>缉私警察      其他缉私警察支出</v>
      </c>
      <c r="D272" s="230" t="s">
        <v>566</v>
      </c>
      <c r="E272" s="230">
        <v>2041099</v>
      </c>
      <c r="F272" s="231"/>
      <c r="G272" s="228"/>
      <c r="H272" s="229"/>
      <c r="I272" s="230"/>
      <c r="J272" s="229"/>
      <c r="K272" s="229"/>
      <c r="L272" s="141"/>
    </row>
    <row r="273" ht="17.25" customHeight="1" spans="1:12">
      <c r="A273" s="227" t="s">
        <v>567</v>
      </c>
      <c r="B273" s="230"/>
      <c r="C273" s="230" t="str">
        <f>B273&amp;A273</f>
        <v>    海警</v>
      </c>
      <c r="D273" s="230" t="s">
        <v>567</v>
      </c>
      <c r="E273" s="230">
        <v>20411</v>
      </c>
      <c r="F273" s="231"/>
      <c r="G273" s="228">
        <f>SUM(G274:G281)</f>
        <v>0</v>
      </c>
      <c r="H273" s="229"/>
      <c r="I273" s="229"/>
      <c r="J273" s="229"/>
      <c r="K273" s="229"/>
      <c r="L273" s="141"/>
    </row>
    <row r="274" ht="17.25" customHeight="1" spans="1:12">
      <c r="A274" s="230" t="s">
        <v>568</v>
      </c>
      <c r="B274" s="230" t="s">
        <v>569</v>
      </c>
      <c r="C274" s="230" t="str">
        <f>B274&amp;A274</f>
        <v>海警      公安现役基本支出</v>
      </c>
      <c r="D274" s="230" t="s">
        <v>570</v>
      </c>
      <c r="E274" s="230">
        <v>2041101</v>
      </c>
      <c r="F274" s="231"/>
      <c r="G274" s="228"/>
      <c r="H274" s="229"/>
      <c r="I274" s="229"/>
      <c r="J274" s="229"/>
      <c r="K274" s="229"/>
      <c r="L274" s="141"/>
    </row>
    <row r="275" ht="17.25" customHeight="1" spans="1:12">
      <c r="A275" s="230" t="s">
        <v>152</v>
      </c>
      <c r="B275" s="230" t="s">
        <v>569</v>
      </c>
      <c r="C275" s="230" t="str">
        <f>B275&amp;A275</f>
        <v>海警      行政运行</v>
      </c>
      <c r="D275" s="230" t="s">
        <v>571</v>
      </c>
      <c r="E275" s="230">
        <v>2041102</v>
      </c>
      <c r="F275" s="231"/>
      <c r="G275" s="228"/>
      <c r="H275" s="229"/>
      <c r="I275" s="229"/>
      <c r="J275" s="229"/>
      <c r="K275" s="229"/>
      <c r="L275" s="141"/>
    </row>
    <row r="276" ht="17.25" customHeight="1" spans="1:12">
      <c r="A276" s="230" t="s">
        <v>572</v>
      </c>
      <c r="B276" s="230" t="s">
        <v>569</v>
      </c>
      <c r="C276" s="230" t="str">
        <f>B276&amp;A276</f>
        <v>海警      一般管理事务</v>
      </c>
      <c r="D276" s="230" t="s">
        <v>573</v>
      </c>
      <c r="E276" s="230">
        <v>2041103</v>
      </c>
      <c r="F276" s="231"/>
      <c r="G276" s="228"/>
      <c r="H276" s="229"/>
      <c r="I276" s="229"/>
      <c r="J276" s="229"/>
      <c r="K276" s="229"/>
      <c r="L276" s="141"/>
    </row>
    <row r="277" ht="17.25" customHeight="1" spans="1:12">
      <c r="A277" s="230" t="s">
        <v>574</v>
      </c>
      <c r="B277" s="230" t="s">
        <v>569</v>
      </c>
      <c r="C277" s="230" t="str">
        <f>B277&amp;A277</f>
        <v>海警      维权执法业务</v>
      </c>
      <c r="D277" s="230" t="s">
        <v>575</v>
      </c>
      <c r="E277" s="230">
        <v>2041104</v>
      </c>
      <c r="F277" s="231"/>
      <c r="G277" s="228"/>
      <c r="H277" s="229"/>
      <c r="I277" s="229"/>
      <c r="J277" s="229"/>
      <c r="K277" s="229"/>
      <c r="L277" s="141"/>
    </row>
    <row r="278" ht="17.25" customHeight="1" spans="1:12">
      <c r="A278" s="230" t="s">
        <v>576</v>
      </c>
      <c r="B278" s="230" t="s">
        <v>569</v>
      </c>
      <c r="C278" s="230" t="str">
        <f>B278&amp;A278</f>
        <v>海警      装备建设和运行维护</v>
      </c>
      <c r="D278" s="230" t="s">
        <v>577</v>
      </c>
      <c r="E278" s="230">
        <v>2041105</v>
      </c>
      <c r="F278" s="231"/>
      <c r="G278" s="228"/>
      <c r="H278" s="229"/>
      <c r="I278" s="229"/>
      <c r="J278" s="229"/>
      <c r="K278" s="229"/>
      <c r="L278" s="141"/>
    </row>
    <row r="279" ht="17.25" customHeight="1" spans="1:12">
      <c r="A279" s="230" t="s">
        <v>578</v>
      </c>
      <c r="B279" s="230" t="s">
        <v>569</v>
      </c>
      <c r="C279" s="230" t="str">
        <f>B279&amp;A279</f>
        <v>海警      信息化建设及运行维护</v>
      </c>
      <c r="D279" s="230" t="s">
        <v>579</v>
      </c>
      <c r="E279" s="230">
        <v>2041106</v>
      </c>
      <c r="F279" s="231"/>
      <c r="G279" s="228"/>
      <c r="H279" s="229"/>
      <c r="I279" s="229"/>
      <c r="J279" s="229"/>
      <c r="K279" s="229"/>
      <c r="L279" s="141"/>
    </row>
    <row r="280" ht="17.25" customHeight="1" spans="1:12">
      <c r="A280" s="230" t="s">
        <v>580</v>
      </c>
      <c r="B280" s="230" t="s">
        <v>569</v>
      </c>
      <c r="C280" s="230" t="str">
        <f>B280&amp;A280</f>
        <v>海警      基础设施建设及维护</v>
      </c>
      <c r="D280" s="230" t="s">
        <v>581</v>
      </c>
      <c r="E280" s="230">
        <v>2041107</v>
      </c>
      <c r="F280" s="231"/>
      <c r="G280" s="228"/>
      <c r="H280" s="229"/>
      <c r="I280" s="229"/>
      <c r="J280" s="229"/>
      <c r="K280" s="229"/>
      <c r="L280" s="141"/>
    </row>
    <row r="281" ht="17.25" customHeight="1" spans="1:12">
      <c r="A281" s="230" t="s">
        <v>582</v>
      </c>
      <c r="B281" s="230" t="s">
        <v>569</v>
      </c>
      <c r="C281" s="230" t="str">
        <f>B281&amp;A281</f>
        <v>海警      其他海警支出</v>
      </c>
      <c r="D281" s="230" t="s">
        <v>583</v>
      </c>
      <c r="E281" s="230">
        <v>2041108</v>
      </c>
      <c r="F281" s="231"/>
      <c r="G281" s="228"/>
      <c r="H281" s="229"/>
      <c r="I281" s="229"/>
      <c r="J281" s="229"/>
      <c r="K281" s="229"/>
      <c r="L281" s="141"/>
    </row>
    <row r="282" ht="17.25" customHeight="1" spans="1:12">
      <c r="A282" s="227" t="s">
        <v>584</v>
      </c>
      <c r="B282" s="230"/>
      <c r="C282" s="230" t="str">
        <f>B282&amp;A282</f>
        <v>    其他公共安全支出(款)</v>
      </c>
      <c r="D282" s="230" t="s">
        <v>584</v>
      </c>
      <c r="E282" s="230">
        <v>20499</v>
      </c>
      <c r="F282" s="228">
        <f>SUM(F283:F284)</f>
        <v>3102</v>
      </c>
      <c r="G282" s="228">
        <f>SUM(G283:G284)</f>
        <v>3161</v>
      </c>
      <c r="H282" s="229">
        <f>SUM(H283)</f>
        <v>3882</v>
      </c>
      <c r="I282" s="229"/>
      <c r="J282" s="229">
        <v>3699</v>
      </c>
      <c r="K282" s="229"/>
      <c r="L282" s="141">
        <f t="shared" ref="L282:L325" si="40">F282/G282*100</f>
        <v>98.13</v>
      </c>
    </row>
    <row r="283" ht="17.25" customHeight="1" spans="1:12">
      <c r="A283" s="230" t="s">
        <v>585</v>
      </c>
      <c r="B283" s="230" t="s">
        <v>586</v>
      </c>
      <c r="C283" s="230" t="str">
        <f>B283&amp;A283</f>
        <v>其他公共安全支出(款)      其他公共安全支出(项)</v>
      </c>
      <c r="D283" s="230" t="s">
        <v>587</v>
      </c>
      <c r="E283" s="230">
        <v>2049901</v>
      </c>
      <c r="F283" s="231">
        <v>3102</v>
      </c>
      <c r="G283" s="228">
        <v>3161.48</v>
      </c>
      <c r="H283" s="229">
        <v>3882</v>
      </c>
      <c r="I283" s="230"/>
      <c r="J283" s="229">
        <v>3699</v>
      </c>
      <c r="K283" s="229"/>
      <c r="L283" s="141">
        <f>F283/G283*100</f>
        <v>98.12</v>
      </c>
    </row>
    <row r="284" ht="17.25" customHeight="1" spans="1:12">
      <c r="A284" s="230" t="s">
        <v>588</v>
      </c>
      <c r="B284" s="230" t="s">
        <v>586</v>
      </c>
      <c r="C284" s="230" t="str">
        <f>B284&amp;A284</f>
        <v>其他公共安全支出(款)      其他消防</v>
      </c>
      <c r="D284" s="230" t="s">
        <v>589</v>
      </c>
      <c r="E284" s="230">
        <v>2049902</v>
      </c>
      <c r="F284" s="231"/>
      <c r="G284" s="228"/>
      <c r="H284" s="229"/>
      <c r="I284" s="229"/>
      <c r="J284" s="229"/>
      <c r="K284" s="229"/>
      <c r="L284" s="141"/>
    </row>
    <row r="285" ht="17.25" customHeight="1" spans="1:12">
      <c r="A285" s="227" t="s">
        <v>590</v>
      </c>
      <c r="B285" s="230"/>
      <c r="C285" s="230" t="str">
        <f>B285&amp;A285</f>
        <v>三、教育支出</v>
      </c>
      <c r="D285" s="230" t="s">
        <v>590</v>
      </c>
      <c r="E285" s="230">
        <v>205</v>
      </c>
      <c r="F285" s="228">
        <f>SUM(F286+F290+F296+F299+F303+F305)</f>
        <v>88990</v>
      </c>
      <c r="G285" s="228">
        <f>SUM(G286+G290+G296+G299+G303+G305)</f>
        <v>80577</v>
      </c>
      <c r="H285" s="229">
        <f t="shared" ref="H285:K285" si="41">H286+H290+H296+H299+H303+H305</f>
        <v>76415</v>
      </c>
      <c r="I285" s="229">
        <f>I286+I290+I296+I299+I303+I305</f>
        <v>2775</v>
      </c>
      <c r="J285" s="229">
        <f>J286+J290+J296+J299+J303+J305</f>
        <v>69573</v>
      </c>
      <c r="K285" s="229">
        <f>K286+K290+K296+K299+K303+K305</f>
        <v>1588</v>
      </c>
      <c r="L285" s="141">
        <f>F285/G285*100</f>
        <v>110.44</v>
      </c>
    </row>
    <row r="286" ht="17.25" customHeight="1" spans="1:12">
      <c r="A286" s="227" t="s">
        <v>591</v>
      </c>
      <c r="B286" s="230"/>
      <c r="C286" s="230" t="str">
        <f>B286&amp;A286</f>
        <v>    教育管理事务</v>
      </c>
      <c r="D286" s="230" t="s">
        <v>591</v>
      </c>
      <c r="E286" s="230">
        <v>20501</v>
      </c>
      <c r="F286" s="228">
        <f t="shared" ref="F286:J286" si="42">SUM(F287:F289)</f>
        <v>487</v>
      </c>
      <c r="G286" s="228">
        <f>SUM(G287:G289)</f>
        <v>650</v>
      </c>
      <c r="H286" s="229">
        <v>643</v>
      </c>
      <c r="I286" s="229"/>
      <c r="J286" s="229">
        <f>SUM(J287:J289)</f>
        <v>754</v>
      </c>
      <c r="K286" s="229"/>
      <c r="L286" s="141">
        <f>F286/G286*100</f>
        <v>74.92</v>
      </c>
    </row>
    <row r="287" ht="17.25" customHeight="1" spans="1:12">
      <c r="A287" s="230" t="s">
        <v>152</v>
      </c>
      <c r="B287" s="230" t="s">
        <v>592</v>
      </c>
      <c r="C287" s="230" t="str">
        <f>B287&amp;A287</f>
        <v>教育管理事务      行政运行</v>
      </c>
      <c r="D287" s="230" t="s">
        <v>593</v>
      </c>
      <c r="E287" s="230">
        <v>2050101</v>
      </c>
      <c r="F287" s="231">
        <v>134</v>
      </c>
      <c r="G287" s="228">
        <v>118.43</v>
      </c>
      <c r="H287" s="229">
        <v>113</v>
      </c>
      <c r="I287" s="230"/>
      <c r="J287" s="229">
        <v>133</v>
      </c>
      <c r="K287" s="229"/>
      <c r="L287" s="141">
        <f>F287/G287*100</f>
        <v>113.15</v>
      </c>
    </row>
    <row r="288" ht="17.25" customHeight="1" spans="1:12">
      <c r="A288" s="230" t="s">
        <v>168</v>
      </c>
      <c r="B288" s="230" t="s">
        <v>592</v>
      </c>
      <c r="C288" s="230" t="str">
        <f>B288&amp;A288</f>
        <v>教育管理事务      一般行政管理事务</v>
      </c>
      <c r="D288" s="230" t="s">
        <v>594</v>
      </c>
      <c r="E288" s="230">
        <v>2050102</v>
      </c>
      <c r="F288" s="231"/>
      <c r="G288" s="228"/>
      <c r="H288" s="229">
        <v>39</v>
      </c>
      <c r="I288" s="230"/>
      <c r="J288" s="229">
        <v>50</v>
      </c>
      <c r="K288" s="229"/>
      <c r="L288" s="141"/>
    </row>
    <row r="289" ht="17.25" customHeight="1" spans="1:12">
      <c r="A289" s="230" t="s">
        <v>595</v>
      </c>
      <c r="B289" s="230" t="s">
        <v>592</v>
      </c>
      <c r="C289" s="230" t="str">
        <f>B289&amp;A289</f>
        <v>教育管理事务      其他教育管理事务支出</v>
      </c>
      <c r="D289" s="230" t="s">
        <v>596</v>
      </c>
      <c r="E289" s="230">
        <v>2050199</v>
      </c>
      <c r="F289" s="231">
        <v>353</v>
      </c>
      <c r="G289" s="228">
        <v>531.14</v>
      </c>
      <c r="H289" s="229">
        <v>491</v>
      </c>
      <c r="I289" s="230"/>
      <c r="J289" s="229">
        <v>571</v>
      </c>
      <c r="K289" s="229"/>
      <c r="L289" s="141">
        <f>F289/G289*100</f>
        <v>66.46</v>
      </c>
    </row>
    <row r="290" ht="17.25" customHeight="1" spans="1:12">
      <c r="A290" s="227" t="s">
        <v>597</v>
      </c>
      <c r="B290" s="230"/>
      <c r="C290" s="230" t="str">
        <f>B290&amp;A290</f>
        <v>    普通教育</v>
      </c>
      <c r="D290" s="230" t="s">
        <v>597</v>
      </c>
      <c r="E290" s="230">
        <v>20502</v>
      </c>
      <c r="F290" s="228">
        <f t="shared" ref="F290:K290" si="43">SUM(F291:F295)</f>
        <v>83629</v>
      </c>
      <c r="G290" s="228">
        <f>SUM(G291:G295)</f>
        <v>73251</v>
      </c>
      <c r="H290" s="229">
        <f>SUM(H291:H295)</f>
        <v>69663</v>
      </c>
      <c r="I290" s="229">
        <f>SUM(I291:I295)</f>
        <v>2570</v>
      </c>
      <c r="J290" s="229">
        <f>SUM(J291:J295)</f>
        <v>63054</v>
      </c>
      <c r="K290" s="229">
        <f>SUM(K291:K295)</f>
        <v>1442</v>
      </c>
      <c r="L290" s="141">
        <f>F290/G290*100</f>
        <v>114.17</v>
      </c>
    </row>
    <row r="291" ht="17.25" customHeight="1" spans="1:12">
      <c r="A291" s="230" t="s">
        <v>598</v>
      </c>
      <c r="B291" s="230" t="s">
        <v>599</v>
      </c>
      <c r="C291" s="230" t="str">
        <f>B291&amp;A291</f>
        <v>普通教育      学前教育</v>
      </c>
      <c r="D291" s="230" t="s">
        <v>600</v>
      </c>
      <c r="E291" s="230">
        <v>2050201</v>
      </c>
      <c r="F291" s="231">
        <f>3990+257</f>
        <v>4247</v>
      </c>
      <c r="G291" s="228">
        <f>1504.21+356</f>
        <v>1860</v>
      </c>
      <c r="H291" s="229">
        <v>1358</v>
      </c>
      <c r="I291" s="230">
        <v>231</v>
      </c>
      <c r="J291" s="229">
        <v>839</v>
      </c>
      <c r="K291" s="229">
        <v>310</v>
      </c>
      <c r="L291" s="141">
        <f>F291/G291*100</f>
        <v>228.33</v>
      </c>
    </row>
    <row r="292" ht="17.25" customHeight="1" spans="1:12">
      <c r="A292" s="230" t="s">
        <v>601</v>
      </c>
      <c r="B292" s="230" t="s">
        <v>599</v>
      </c>
      <c r="C292" s="230" t="str">
        <f t="shared" ref="C292:C358" si="44">B292&amp;A292</f>
        <v>普通教育      小学教育</v>
      </c>
      <c r="D292" s="230" t="s">
        <v>602</v>
      </c>
      <c r="E292" s="230">
        <v>2050202</v>
      </c>
      <c r="F292" s="231">
        <v>30579</v>
      </c>
      <c r="G292" s="228">
        <v>25741.07</v>
      </c>
      <c r="H292" s="229">
        <v>16217</v>
      </c>
      <c r="I292" s="230"/>
      <c r="J292" s="229">
        <v>26433</v>
      </c>
      <c r="K292" s="229"/>
      <c r="L292" s="141">
        <f>F292/G292*100</f>
        <v>118.79</v>
      </c>
    </row>
    <row r="293" ht="17.25" customHeight="1" spans="1:12">
      <c r="A293" s="230" t="s">
        <v>603</v>
      </c>
      <c r="B293" s="230" t="s">
        <v>599</v>
      </c>
      <c r="C293" s="230" t="str">
        <f>B293&amp;A293</f>
        <v>普通教育      初中教育</v>
      </c>
      <c r="D293" s="230" t="s">
        <v>604</v>
      </c>
      <c r="E293" s="230">
        <v>2050203</v>
      </c>
      <c r="F293" s="231">
        <v>20016</v>
      </c>
      <c r="G293" s="228">
        <v>17859</v>
      </c>
      <c r="H293" s="229">
        <v>10928</v>
      </c>
      <c r="I293" s="230"/>
      <c r="J293" s="229">
        <v>16822</v>
      </c>
      <c r="K293" s="229"/>
      <c r="L293" s="141">
        <f>F293/G293*100</f>
        <v>112.08</v>
      </c>
    </row>
    <row r="294" ht="17.25" customHeight="1" spans="1:12">
      <c r="A294" s="230" t="s">
        <v>605</v>
      </c>
      <c r="B294" s="230" t="s">
        <v>599</v>
      </c>
      <c r="C294" s="230" t="str">
        <f>B294&amp;A294</f>
        <v>普通教育      高中教育</v>
      </c>
      <c r="D294" s="230" t="s">
        <v>606</v>
      </c>
      <c r="E294" s="230">
        <v>2050204</v>
      </c>
      <c r="F294" s="231">
        <f>8488+311</f>
        <v>8799</v>
      </c>
      <c r="G294" s="228">
        <v>8423.58</v>
      </c>
      <c r="H294" s="229">
        <v>6237</v>
      </c>
      <c r="I294" s="230"/>
      <c r="J294" s="229">
        <v>7562</v>
      </c>
      <c r="K294" s="229">
        <v>34</v>
      </c>
      <c r="L294" s="141">
        <f>F294/G294*100</f>
        <v>104.46</v>
      </c>
    </row>
    <row r="295" ht="17.25" customHeight="1" spans="1:12">
      <c r="A295" s="230" t="s">
        <v>607</v>
      </c>
      <c r="B295" s="230" t="s">
        <v>599</v>
      </c>
      <c r="C295" s="230" t="str">
        <f>B295&amp;A295</f>
        <v>普通教育      其他普通教育支出</v>
      </c>
      <c r="D295" s="230" t="s">
        <v>608</v>
      </c>
      <c r="E295" s="230">
        <v>2050299</v>
      </c>
      <c r="F295" s="231">
        <v>19988</v>
      </c>
      <c r="G295" s="228">
        <v>19367</v>
      </c>
      <c r="H295" s="229">
        <v>34923</v>
      </c>
      <c r="I295" s="230">
        <f>IF(ISERROR(VLOOKUP(E295,[5]省市专项一般预算!$L$5:$T$42,9,FALSE)),"",VLOOKUP(E295,[5]省市专项一般预算!$L$5:$T$42,9,FALSE))</f>
        <v>2339</v>
      </c>
      <c r="J295" s="229">
        <v>11398</v>
      </c>
      <c r="K295" s="229">
        <v>1098</v>
      </c>
      <c r="L295" s="141">
        <f>F295/G295*100</f>
        <v>103.21</v>
      </c>
    </row>
    <row r="296" ht="17.25" customHeight="1" spans="1:12">
      <c r="A296" s="227" t="s">
        <v>609</v>
      </c>
      <c r="B296" s="230"/>
      <c r="C296" s="230" t="str">
        <f>B296&amp;A296</f>
        <v>    职业教育</v>
      </c>
      <c r="D296" s="230" t="s">
        <v>609</v>
      </c>
      <c r="E296" s="230">
        <v>20503</v>
      </c>
      <c r="F296" s="228">
        <f t="shared" ref="F296:K296" si="45">SUM(F297:F298)</f>
        <v>3499</v>
      </c>
      <c r="G296" s="228">
        <f>SUM(G297:G298)</f>
        <v>2978</v>
      </c>
      <c r="H296" s="229">
        <f>SUM(H297:H298)</f>
        <v>2733</v>
      </c>
      <c r="I296" s="229">
        <f>SUM(I297:I298)</f>
        <v>0</v>
      </c>
      <c r="J296" s="229">
        <f>SUM(J297:J298)</f>
        <v>2560</v>
      </c>
      <c r="K296" s="229">
        <f>SUM(K297:K298)</f>
        <v>0</v>
      </c>
      <c r="L296" s="141">
        <f>F296/G296*100</f>
        <v>117.49</v>
      </c>
    </row>
    <row r="297" ht="17.25" customHeight="1" spans="1:12">
      <c r="A297" s="230" t="s">
        <v>610</v>
      </c>
      <c r="B297" s="230" t="s">
        <v>611</v>
      </c>
      <c r="C297" s="230" t="str">
        <f>B297&amp;A297</f>
        <v>职业教育      中等职业教育</v>
      </c>
      <c r="D297" s="230" t="s">
        <v>612</v>
      </c>
      <c r="E297" s="230">
        <v>2050302</v>
      </c>
      <c r="F297" s="231">
        <v>3499</v>
      </c>
      <c r="G297" s="228">
        <v>2977.91</v>
      </c>
      <c r="H297" s="229">
        <v>2733</v>
      </c>
      <c r="I297" s="230"/>
      <c r="J297" s="229">
        <v>2560</v>
      </c>
      <c r="K297" s="229"/>
      <c r="L297" s="141">
        <f>F297/G297*100</f>
        <v>117.5</v>
      </c>
    </row>
    <row r="298" ht="17.25" customHeight="1" spans="1:12">
      <c r="A298" s="230" t="s">
        <v>613</v>
      </c>
      <c r="B298" s="230" t="s">
        <v>611</v>
      </c>
      <c r="C298" s="230" t="str">
        <f>B298&amp;A298</f>
        <v>职业教育      其他职业教育支出</v>
      </c>
      <c r="D298" s="230" t="s">
        <v>614</v>
      </c>
      <c r="E298" s="230">
        <v>2050399</v>
      </c>
      <c r="F298" s="231"/>
      <c r="G298" s="228"/>
      <c r="H298" s="229"/>
      <c r="I298" s="230"/>
      <c r="J298" s="229"/>
      <c r="K298" s="229"/>
      <c r="L298" s="141"/>
    </row>
    <row r="299" ht="17.25" customHeight="1" spans="1:12">
      <c r="A299" s="227" t="s">
        <v>615</v>
      </c>
      <c r="B299" s="230"/>
      <c r="C299" s="230" t="str">
        <f>B299&amp;A299</f>
        <v>    进修及培训</v>
      </c>
      <c r="D299" s="230" t="s">
        <v>615</v>
      </c>
      <c r="E299" s="230">
        <v>20508</v>
      </c>
      <c r="F299" s="228">
        <f t="shared" ref="F299:K299" si="46">SUM(F300:F302)</f>
        <v>1375</v>
      </c>
      <c r="G299" s="228">
        <f>SUM(G300:G302)</f>
        <v>1146</v>
      </c>
      <c r="H299" s="229">
        <f>SUM(H300:H302)</f>
        <v>1059</v>
      </c>
      <c r="I299" s="229">
        <f>SUM(I300:I302)</f>
        <v>0</v>
      </c>
      <c r="J299" s="229">
        <f>SUM(J300:J302)</f>
        <v>1082</v>
      </c>
      <c r="K299" s="229">
        <f>SUM(K300:K302)</f>
        <v>0</v>
      </c>
      <c r="L299" s="141">
        <f>F299/G299*100</f>
        <v>119.98</v>
      </c>
    </row>
    <row r="300" ht="17.25" customHeight="1" spans="1:12">
      <c r="A300" s="230" t="s">
        <v>616</v>
      </c>
      <c r="B300" s="230" t="s">
        <v>617</v>
      </c>
      <c r="C300" s="230" t="str">
        <f>B300&amp;A300</f>
        <v>进修及培训      教师进修</v>
      </c>
      <c r="D300" s="230" t="s">
        <v>618</v>
      </c>
      <c r="E300" s="230">
        <v>2050801</v>
      </c>
      <c r="F300" s="231">
        <v>734</v>
      </c>
      <c r="G300" s="228">
        <v>579.53</v>
      </c>
      <c r="H300" s="229">
        <v>521</v>
      </c>
      <c r="I300" s="230"/>
      <c r="J300" s="229">
        <v>600</v>
      </c>
      <c r="K300" s="229"/>
      <c r="L300" s="141">
        <f>F300/G300*100</f>
        <v>126.65</v>
      </c>
    </row>
    <row r="301" ht="17.25" customHeight="1" spans="1:12">
      <c r="A301" s="230" t="s">
        <v>619</v>
      </c>
      <c r="B301" s="230" t="s">
        <v>617</v>
      </c>
      <c r="C301" s="230" t="str">
        <f>B301&amp;A301</f>
        <v>进修及培训      干部教育</v>
      </c>
      <c r="D301" s="230" t="s">
        <v>620</v>
      </c>
      <c r="E301" s="230">
        <v>2050802</v>
      </c>
      <c r="F301" s="231">
        <v>269</v>
      </c>
      <c r="G301" s="228">
        <v>246</v>
      </c>
      <c r="H301" s="229">
        <v>248</v>
      </c>
      <c r="I301" s="230"/>
      <c r="J301" s="229">
        <v>225</v>
      </c>
      <c r="K301" s="229"/>
      <c r="L301" s="141">
        <f>F301/G301*100</f>
        <v>109.35</v>
      </c>
    </row>
    <row r="302" ht="17.25" customHeight="1" spans="1:12">
      <c r="A302" s="230" t="s">
        <v>621</v>
      </c>
      <c r="B302" s="230" t="s">
        <v>617</v>
      </c>
      <c r="C302" s="230" t="str">
        <f>B302&amp;A302</f>
        <v>进修及培训      其他进修及培训</v>
      </c>
      <c r="D302" s="230" t="s">
        <v>622</v>
      </c>
      <c r="E302" s="230">
        <v>2050899</v>
      </c>
      <c r="F302" s="231">
        <v>372</v>
      </c>
      <c r="G302" s="228">
        <v>320.42</v>
      </c>
      <c r="H302" s="229">
        <v>290</v>
      </c>
      <c r="I302" s="230"/>
      <c r="J302" s="229">
        <v>257</v>
      </c>
      <c r="K302" s="229"/>
      <c r="L302" s="141">
        <f>F302/G302*100</f>
        <v>116.1</v>
      </c>
    </row>
    <row r="303" ht="17.25" customHeight="1" spans="1:12">
      <c r="A303" s="227" t="s">
        <v>623</v>
      </c>
      <c r="B303" s="230"/>
      <c r="C303" s="230" t="str">
        <f>B303&amp;A303</f>
        <v>    教育费附加安排的支出</v>
      </c>
      <c r="D303" s="230" t="s">
        <v>623</v>
      </c>
      <c r="E303" s="230">
        <v>20509</v>
      </c>
      <c r="F303" s="231"/>
      <c r="G303" s="228">
        <f>SUM(G304)</f>
        <v>2342</v>
      </c>
      <c r="H303" s="229">
        <f>H304</f>
        <v>2317</v>
      </c>
      <c r="I303" s="229"/>
      <c r="J303" s="229">
        <f>J304</f>
        <v>2123</v>
      </c>
      <c r="K303" s="229"/>
      <c r="L303" s="141">
        <f>F303/G303*100</f>
        <v>0</v>
      </c>
    </row>
    <row r="304" ht="17.25" customHeight="1" spans="1:12">
      <c r="A304" s="230" t="s">
        <v>624</v>
      </c>
      <c r="B304" s="230" t="s">
        <v>625</v>
      </c>
      <c r="C304" s="230" t="str">
        <f>B304&amp;A304</f>
        <v>教育费附加安排的支出      其他教育费附加安排的支出</v>
      </c>
      <c r="D304" s="230" t="s">
        <v>626</v>
      </c>
      <c r="E304" s="230">
        <v>2050999</v>
      </c>
      <c r="F304" s="231"/>
      <c r="G304" s="228">
        <v>2342</v>
      </c>
      <c r="H304" s="229">
        <v>2317</v>
      </c>
      <c r="I304" s="230"/>
      <c r="J304" s="229">
        <v>2123</v>
      </c>
      <c r="K304" s="229"/>
      <c r="L304" s="141">
        <f>F304/G304*100</f>
        <v>0</v>
      </c>
    </row>
    <row r="305" ht="17.25" customHeight="1" spans="1:12">
      <c r="A305" s="227" t="s">
        <v>627</v>
      </c>
      <c r="B305" s="230"/>
      <c r="C305" s="230" t="str">
        <f>B305&amp;A305</f>
        <v>    其他教育支出（款）</v>
      </c>
      <c r="D305" s="230" t="s">
        <v>627</v>
      </c>
      <c r="E305" s="230">
        <v>20599</v>
      </c>
      <c r="F305" s="231"/>
      <c r="G305" s="228">
        <f>SUM(G306)</f>
        <v>210</v>
      </c>
      <c r="H305" s="229">
        <f t="shared" ref="H305:K305" si="47">H306</f>
        <v>0</v>
      </c>
      <c r="I305" s="229">
        <f>I306</f>
        <v>205</v>
      </c>
      <c r="J305" s="229">
        <f>J306</f>
        <v>0</v>
      </c>
      <c r="K305" s="229">
        <f>K306</f>
        <v>146</v>
      </c>
      <c r="L305" s="141">
        <f>F305/G305*100</f>
        <v>0</v>
      </c>
    </row>
    <row r="306" ht="17.25" customHeight="1" spans="1:12">
      <c r="A306" s="230" t="s">
        <v>628</v>
      </c>
      <c r="B306" s="230" t="s">
        <v>629</v>
      </c>
      <c r="C306" s="230" t="str">
        <f>B306&amp;A306</f>
        <v>其他教育支出（款）      其他教育支出(项)</v>
      </c>
      <c r="D306" s="230" t="s">
        <v>630</v>
      </c>
      <c r="E306" s="238">
        <v>2059999</v>
      </c>
      <c r="F306" s="239"/>
      <c r="G306" s="228">
        <f>210</f>
        <v>210</v>
      </c>
      <c r="H306" s="229"/>
      <c r="I306" s="230">
        <f>IF(ISERROR(VLOOKUP(E306,[5]省市专项一般预算!$L$5:$T$42,9,FALSE)),"",VLOOKUP(E306,[5]省市专项一般预算!$L$5:$T$42,9,FALSE))</f>
        <v>205</v>
      </c>
      <c r="J306" s="229"/>
      <c r="K306" s="229">
        <v>146</v>
      </c>
      <c r="L306" s="141">
        <f>F306/G306*100</f>
        <v>0</v>
      </c>
    </row>
    <row r="307" ht="17.25" customHeight="1" spans="1:12">
      <c r="A307" s="227" t="s">
        <v>631</v>
      </c>
      <c r="B307" s="230"/>
      <c r="C307" s="230" t="str">
        <f>B307&amp;A307</f>
        <v>四、科学技术支出</v>
      </c>
      <c r="D307" s="230" t="s">
        <v>631</v>
      </c>
      <c r="E307" s="230">
        <v>206</v>
      </c>
      <c r="F307" s="228">
        <f>F308+F312+F314+F319+F321+F323+F327+F329</f>
        <v>5300</v>
      </c>
      <c r="G307" s="228">
        <f>G308+G312+G314+G319+G321+G323+G327+G329</f>
        <v>5045</v>
      </c>
      <c r="H307" s="229">
        <f t="shared" ref="H307:K307" si="48">H308+H314+H321+H323+H329+H319+H327+H312</f>
        <v>3347</v>
      </c>
      <c r="I307" s="229">
        <f>I308+I314+I321+I323+I329+I319+I327+I312</f>
        <v>0</v>
      </c>
      <c r="J307" s="229">
        <f>J308+J314+J321+J323+J329+J319+J327+J312</f>
        <v>3352</v>
      </c>
      <c r="K307" s="229">
        <f>K308+K314+K321+K323+K329+K319+K327+K312</f>
        <v>88</v>
      </c>
      <c r="L307" s="141">
        <f>F307/G307*100</f>
        <v>105.05</v>
      </c>
    </row>
    <row r="308" ht="17.25" customHeight="1" spans="1:12">
      <c r="A308" s="227" t="s">
        <v>632</v>
      </c>
      <c r="B308" s="230"/>
      <c r="C308" s="230" t="str">
        <f>B308&amp;A308</f>
        <v>    科学技术管理事务</v>
      </c>
      <c r="D308" s="230" t="s">
        <v>632</v>
      </c>
      <c r="E308" s="230">
        <v>20601</v>
      </c>
      <c r="F308" s="228">
        <f>F309+F310+F311</f>
        <v>95</v>
      </c>
      <c r="G308" s="228">
        <f>G309+G310</f>
        <v>64</v>
      </c>
      <c r="H308" s="229">
        <f>SUM(H309:H310)</f>
        <v>63</v>
      </c>
      <c r="I308" s="229"/>
      <c r="J308" s="229">
        <f>SUM(J309:J310)</f>
        <v>77</v>
      </c>
      <c r="K308" s="229"/>
      <c r="L308" s="141">
        <f>F308/G308*100</f>
        <v>148.44</v>
      </c>
    </row>
    <row r="309" ht="17.25" customHeight="1" spans="1:12">
      <c r="A309" s="230" t="s">
        <v>152</v>
      </c>
      <c r="B309" s="230" t="s">
        <v>633</v>
      </c>
      <c r="C309" s="230" t="str">
        <f>B309&amp;A309</f>
        <v>科学技术管理事务      行政运行</v>
      </c>
      <c r="D309" s="230" t="s">
        <v>634</v>
      </c>
      <c r="E309" s="230">
        <v>2060101</v>
      </c>
      <c r="F309" s="231">
        <v>71</v>
      </c>
      <c r="G309" s="228">
        <v>61.86</v>
      </c>
      <c r="H309" s="229">
        <v>58</v>
      </c>
      <c r="I309" s="230"/>
      <c r="J309" s="229">
        <v>70</v>
      </c>
      <c r="K309" s="229"/>
      <c r="L309" s="141">
        <f>F309/G309*100</f>
        <v>114.78</v>
      </c>
    </row>
    <row r="310" ht="17.25" customHeight="1" spans="1:12">
      <c r="A310" s="230" t="s">
        <v>168</v>
      </c>
      <c r="B310" s="230" t="s">
        <v>633</v>
      </c>
      <c r="C310" s="230" t="str">
        <f>B310&amp;A310</f>
        <v>科学技术管理事务      一般行政管理事务</v>
      </c>
      <c r="D310" s="230" t="s">
        <v>635</v>
      </c>
      <c r="E310" s="230">
        <v>2060102</v>
      </c>
      <c r="F310" s="231">
        <v>5</v>
      </c>
      <c r="G310" s="228">
        <v>2</v>
      </c>
      <c r="H310" s="229">
        <v>5</v>
      </c>
      <c r="I310" s="230"/>
      <c r="J310" s="229">
        <v>7</v>
      </c>
      <c r="K310" s="229"/>
      <c r="L310" s="141">
        <f>F310/G310*100</f>
        <v>250</v>
      </c>
    </row>
    <row r="311" ht="17.25" customHeight="1" spans="1:12">
      <c r="A311" s="230" t="s">
        <v>183</v>
      </c>
      <c r="B311" s="230"/>
      <c r="C311" s="230"/>
      <c r="D311" s="230"/>
      <c r="E311" s="230"/>
      <c r="F311" s="231">
        <v>19</v>
      </c>
      <c r="G311" s="228"/>
      <c r="H311" s="229"/>
      <c r="I311" s="230"/>
      <c r="J311" s="229"/>
      <c r="K311" s="229"/>
      <c r="L311" s="141"/>
    </row>
    <row r="312" ht="17.25" customHeight="1" spans="1:12">
      <c r="A312" s="227" t="s">
        <v>636</v>
      </c>
      <c r="B312" s="230"/>
      <c r="C312" s="230" t="str">
        <f>B312&amp;A312</f>
        <v>    应用研究</v>
      </c>
      <c r="D312" s="230" t="s">
        <v>636</v>
      </c>
      <c r="E312" s="230">
        <v>20603</v>
      </c>
      <c r="F312" s="231"/>
      <c r="G312" s="228"/>
      <c r="H312" s="229"/>
      <c r="I312" s="229"/>
      <c r="J312" s="229"/>
      <c r="K312" s="229"/>
      <c r="L312" s="141"/>
    </row>
    <row r="313" ht="17.25" customHeight="1" spans="1:12">
      <c r="A313" s="230" t="s">
        <v>637</v>
      </c>
      <c r="B313" s="230" t="s">
        <v>638</v>
      </c>
      <c r="C313" s="230" t="str">
        <f>B313&amp;A313</f>
        <v>应用研究      社会公益研究</v>
      </c>
      <c r="D313" s="230" t="s">
        <v>639</v>
      </c>
      <c r="E313" s="230">
        <v>2060302</v>
      </c>
      <c r="F313" s="231"/>
      <c r="G313" s="228"/>
      <c r="H313" s="229"/>
      <c r="I313" s="230"/>
      <c r="J313" s="229"/>
      <c r="K313" s="229"/>
      <c r="L313" s="141"/>
    </row>
    <row r="314" ht="17.25" customHeight="1" spans="1:12">
      <c r="A314" s="227" t="s">
        <v>640</v>
      </c>
      <c r="B314" s="230"/>
      <c r="C314" s="230" t="str">
        <f>B314&amp;A314</f>
        <v>    技术研究与开发</v>
      </c>
      <c r="D314" s="230" t="s">
        <v>640</v>
      </c>
      <c r="E314" s="230">
        <v>20604</v>
      </c>
      <c r="F314" s="228">
        <f>F315+F316+F317+F318</f>
        <v>1276</v>
      </c>
      <c r="G314" s="228">
        <f>G315+G316+G317+G318</f>
        <v>1508</v>
      </c>
      <c r="H314" s="229">
        <f t="shared" ref="H314:K314" si="49">SUM(H315:H318)</f>
        <v>3119</v>
      </c>
      <c r="I314" s="229">
        <f>SUM(I315:I318)</f>
        <v>0</v>
      </c>
      <c r="J314" s="229">
        <f>SUM(J315:J318)</f>
        <v>3108</v>
      </c>
      <c r="K314" s="229">
        <f>SUM(K315:K318)</f>
        <v>80</v>
      </c>
      <c r="L314" s="141">
        <f>F314/G314*100</f>
        <v>84.62</v>
      </c>
    </row>
    <row r="315" ht="17.25" customHeight="1" spans="1:12">
      <c r="A315" s="230" t="s">
        <v>641</v>
      </c>
      <c r="B315" s="230" t="s">
        <v>642</v>
      </c>
      <c r="C315" s="230" t="str">
        <f>B315&amp;A315</f>
        <v>技术研究与开发      机构运行</v>
      </c>
      <c r="D315" s="230" t="s">
        <v>643</v>
      </c>
      <c r="E315" s="230">
        <v>2060401</v>
      </c>
      <c r="F315" s="231">
        <v>76</v>
      </c>
      <c r="G315" s="228">
        <v>57.77</v>
      </c>
      <c r="H315" s="229">
        <v>69</v>
      </c>
      <c r="I315" s="230"/>
      <c r="J315" s="229">
        <v>78</v>
      </c>
      <c r="K315" s="229"/>
      <c r="L315" s="141">
        <f>F315/G315*100</f>
        <v>131.56</v>
      </c>
    </row>
    <row r="316" ht="17.25" customHeight="1" spans="1:12">
      <c r="A316" s="230" t="s">
        <v>644</v>
      </c>
      <c r="B316" s="230" t="s">
        <v>642</v>
      </c>
      <c r="C316" s="230" t="str">
        <f>B316&amp;A316</f>
        <v>技术研究与开发      产业技术研究与开发</v>
      </c>
      <c r="D316" s="230" t="s">
        <v>645</v>
      </c>
      <c r="E316" s="230">
        <v>2060403</v>
      </c>
      <c r="F316" s="231"/>
      <c r="G316" s="228"/>
      <c r="H316" s="229">
        <v>3050</v>
      </c>
      <c r="I316" s="230"/>
      <c r="J316" s="229">
        <v>3030</v>
      </c>
      <c r="K316" s="229">
        <v>20</v>
      </c>
      <c r="L316" s="141"/>
    </row>
    <row r="317" ht="17.25" customHeight="1" spans="1:12">
      <c r="A317" s="230" t="s">
        <v>646</v>
      </c>
      <c r="B317" s="230" t="s">
        <v>642</v>
      </c>
      <c r="C317" s="230" t="str">
        <f>B317&amp;A317</f>
        <v>技术研究与开发      科技成果转化与扩散</v>
      </c>
      <c r="D317" s="230" t="s">
        <v>647</v>
      </c>
      <c r="E317" s="230">
        <v>2060404</v>
      </c>
      <c r="F317" s="231"/>
      <c r="G317" s="228"/>
      <c r="H317" s="229"/>
      <c r="I317" s="230"/>
      <c r="J317" s="229"/>
      <c r="K317" s="229">
        <v>60</v>
      </c>
      <c r="L317" s="141"/>
    </row>
    <row r="318" ht="17.25" customHeight="1" spans="1:12">
      <c r="A318" s="230" t="s">
        <v>648</v>
      </c>
      <c r="B318" s="230" t="s">
        <v>642</v>
      </c>
      <c r="C318" s="230" t="str">
        <f>B318&amp;A318</f>
        <v>技术研究与开发      其他技术研究与开发支出</v>
      </c>
      <c r="D318" s="230" t="s">
        <v>649</v>
      </c>
      <c r="E318" s="230">
        <v>2060499</v>
      </c>
      <c r="F318" s="231">
        <v>1200</v>
      </c>
      <c r="G318" s="228">
        <v>1450</v>
      </c>
      <c r="H318" s="229"/>
      <c r="I318" s="230"/>
      <c r="J318" s="229"/>
      <c r="K318" s="229"/>
      <c r="L318" s="141">
        <f>F318/G318*100</f>
        <v>82.76</v>
      </c>
    </row>
    <row r="319" ht="17.25" customHeight="1" spans="1:12">
      <c r="A319" s="227" t="s">
        <v>650</v>
      </c>
      <c r="B319" s="230"/>
      <c r="C319" s="230" t="str">
        <f>B319&amp;A319</f>
        <v>    科技条件与服务</v>
      </c>
      <c r="D319" s="230" t="s">
        <v>650</v>
      </c>
      <c r="E319" s="230">
        <v>20605</v>
      </c>
      <c r="F319" s="231"/>
      <c r="G319" s="228"/>
      <c r="H319" s="229">
        <f t="shared" ref="H319:K319" si="50">H320</f>
        <v>0</v>
      </c>
      <c r="I319" s="229">
        <f>I320</f>
        <v>0</v>
      </c>
      <c r="J319" s="229">
        <f>J320</f>
        <v>0</v>
      </c>
      <c r="K319" s="229">
        <f>K320</f>
        <v>8</v>
      </c>
      <c r="L319" s="141"/>
    </row>
    <row r="320" ht="17.25" customHeight="1" spans="1:12">
      <c r="A320" s="230" t="s">
        <v>651</v>
      </c>
      <c r="B320" s="230" t="s">
        <v>652</v>
      </c>
      <c r="C320" s="230" t="str">
        <f>B320&amp;A320</f>
        <v>科技条件与服务      科技条件专项</v>
      </c>
      <c r="D320" s="230" t="s">
        <v>653</v>
      </c>
      <c r="E320" s="230">
        <v>2060503</v>
      </c>
      <c r="F320" s="231"/>
      <c r="G320" s="228"/>
      <c r="H320" s="229"/>
      <c r="I320" s="230"/>
      <c r="J320" s="229"/>
      <c r="K320" s="229">
        <v>8</v>
      </c>
      <c r="L320" s="141"/>
    </row>
    <row r="321" ht="17.25" customHeight="1" spans="1:12">
      <c r="A321" s="227" t="s">
        <v>654</v>
      </c>
      <c r="B321" s="230"/>
      <c r="C321" s="230" t="str">
        <f>B321&amp;A321</f>
        <v>    社会科学</v>
      </c>
      <c r="D321" s="230" t="s">
        <v>654</v>
      </c>
      <c r="E321" s="230">
        <v>20606</v>
      </c>
      <c r="F321" s="228">
        <f>F322</f>
        <v>41</v>
      </c>
      <c r="G321" s="228">
        <f>G322</f>
        <v>32</v>
      </c>
      <c r="H321" s="229">
        <f t="shared" ref="H321:K321" si="51">SUM(H322)</f>
        <v>39</v>
      </c>
      <c r="I321" s="229">
        <f>SUM(I322)</f>
        <v>0</v>
      </c>
      <c r="J321" s="229">
        <f>SUM(J322)</f>
        <v>41</v>
      </c>
      <c r="K321" s="229">
        <f>SUM(K322)</f>
        <v>0</v>
      </c>
      <c r="L321" s="141">
        <f>F321/G321*100</f>
        <v>128.13</v>
      </c>
    </row>
    <row r="322" ht="17.25" customHeight="1" spans="1:12">
      <c r="A322" s="230" t="s">
        <v>655</v>
      </c>
      <c r="B322" s="230" t="s">
        <v>656</v>
      </c>
      <c r="C322" s="230" t="str">
        <f>B322&amp;A322</f>
        <v>社会科学      社会科学研究机构</v>
      </c>
      <c r="D322" s="230" t="s">
        <v>657</v>
      </c>
      <c r="E322" s="230">
        <v>2060601</v>
      </c>
      <c r="F322" s="231">
        <v>41</v>
      </c>
      <c r="G322" s="228">
        <v>31.9</v>
      </c>
      <c r="H322" s="229">
        <v>39</v>
      </c>
      <c r="I322" s="230"/>
      <c r="J322" s="229">
        <v>41</v>
      </c>
      <c r="K322" s="229"/>
      <c r="L322" s="141">
        <f>F322/G322*100</f>
        <v>128.53</v>
      </c>
    </row>
    <row r="323" ht="17.25" customHeight="1" spans="1:12">
      <c r="A323" s="227" t="s">
        <v>658</v>
      </c>
      <c r="B323" s="230"/>
      <c r="C323" s="230" t="str">
        <f>B323&amp;A323</f>
        <v>    科学技术普及</v>
      </c>
      <c r="D323" s="230" t="s">
        <v>658</v>
      </c>
      <c r="E323" s="230">
        <v>20607</v>
      </c>
      <c r="F323" s="228">
        <f>F324+F325</f>
        <v>111</v>
      </c>
      <c r="G323" s="228">
        <f>G324+G325</f>
        <v>112</v>
      </c>
      <c r="H323" s="229">
        <f t="shared" ref="H323:K323" si="52">SUM(H324:H326)</f>
        <v>126</v>
      </c>
      <c r="I323" s="229">
        <f>SUM(I324:I326)</f>
        <v>0</v>
      </c>
      <c r="J323" s="229">
        <f>SUM(J324:J326)</f>
        <v>126</v>
      </c>
      <c r="K323" s="229">
        <f>SUM(K324:K326)</f>
        <v>0</v>
      </c>
      <c r="L323" s="141">
        <f>F323/G323*100</f>
        <v>99.11</v>
      </c>
    </row>
    <row r="324" ht="17.25" customHeight="1" spans="1:12">
      <c r="A324" s="230" t="s">
        <v>641</v>
      </c>
      <c r="B324" s="230" t="s">
        <v>659</v>
      </c>
      <c r="C324" s="230" t="str">
        <f>B324&amp;A324</f>
        <v>科学技术普及      机构运行</v>
      </c>
      <c r="D324" s="230" t="s">
        <v>660</v>
      </c>
      <c r="E324" s="230">
        <v>2060701</v>
      </c>
      <c r="F324" s="231">
        <v>61</v>
      </c>
      <c r="G324" s="228">
        <v>61.57</v>
      </c>
      <c r="H324" s="229">
        <v>76</v>
      </c>
      <c r="I324" s="230"/>
      <c r="J324" s="229">
        <v>76</v>
      </c>
      <c r="K324" s="229"/>
      <c r="L324" s="141">
        <f>F324/G324*100</f>
        <v>99.07</v>
      </c>
    </row>
    <row r="325" ht="17.25" customHeight="1" spans="1:12">
      <c r="A325" s="230" t="s">
        <v>661</v>
      </c>
      <c r="B325" s="230" t="s">
        <v>659</v>
      </c>
      <c r="C325" s="230" t="str">
        <f>B325&amp;A325</f>
        <v>科学技术普及      科普活动</v>
      </c>
      <c r="D325" s="230" t="s">
        <v>662</v>
      </c>
      <c r="E325" s="230">
        <v>2060702</v>
      </c>
      <c r="F325" s="231">
        <v>50</v>
      </c>
      <c r="G325" s="228">
        <v>50</v>
      </c>
      <c r="H325" s="229">
        <v>50</v>
      </c>
      <c r="I325" s="230"/>
      <c r="J325" s="229">
        <v>50</v>
      </c>
      <c r="K325" s="229"/>
      <c r="L325" s="141">
        <f>F325/G325*100</f>
        <v>100</v>
      </c>
    </row>
    <row r="326" ht="17.25" customHeight="1" spans="1:12">
      <c r="A326" s="230" t="s">
        <v>663</v>
      </c>
      <c r="B326" s="230" t="s">
        <v>659</v>
      </c>
      <c r="C326" s="230" t="str">
        <f>B326&amp;A326</f>
        <v>科学技术普及      其他科学技术普及支出</v>
      </c>
      <c r="D326" s="230" t="s">
        <v>664</v>
      </c>
      <c r="E326" s="230">
        <v>2060799</v>
      </c>
      <c r="F326" s="231"/>
      <c r="G326" s="228"/>
      <c r="H326" s="229"/>
      <c r="I326" s="230"/>
      <c r="J326" s="229"/>
      <c r="K326" s="229"/>
      <c r="L326" s="141"/>
    </row>
    <row r="327" ht="17.25" customHeight="1" spans="1:12">
      <c r="A327" s="227" t="s">
        <v>665</v>
      </c>
      <c r="B327" s="230"/>
      <c r="C327" s="230" t="str">
        <f>B327&amp;A327</f>
        <v>    科技交流与合作</v>
      </c>
      <c r="D327" s="230" t="s">
        <v>665</v>
      </c>
      <c r="E327" s="230">
        <v>20608</v>
      </c>
      <c r="F327" s="231"/>
      <c r="G327" s="228"/>
      <c r="H327" s="229">
        <f t="shared" ref="H327:K327" si="53">H328</f>
        <v>0</v>
      </c>
      <c r="I327" s="229">
        <f>I328</f>
        <v>0</v>
      </c>
      <c r="J327" s="229">
        <f>J328</f>
        <v>0</v>
      </c>
      <c r="K327" s="229">
        <f>K328</f>
        <v>0</v>
      </c>
      <c r="L327" s="141"/>
    </row>
    <row r="328" ht="17.25" customHeight="1" spans="1:12">
      <c r="A328" s="240" t="s">
        <v>666</v>
      </c>
      <c r="B328" s="230" t="s">
        <v>667</v>
      </c>
      <c r="C328" s="230" t="str">
        <f>B328&amp;A328</f>
        <v>科技交流与合作 国际交流与合作</v>
      </c>
      <c r="D328" s="230" t="s">
        <v>668</v>
      </c>
      <c r="E328" s="230">
        <v>2060801</v>
      </c>
      <c r="F328" s="231"/>
      <c r="G328" s="228"/>
      <c r="H328" s="229"/>
      <c r="I328" s="230"/>
      <c r="J328" s="229"/>
      <c r="K328" s="229"/>
      <c r="L328" s="141"/>
    </row>
    <row r="329" ht="17.25" customHeight="1" spans="1:12">
      <c r="A329" s="227" t="s">
        <v>669</v>
      </c>
      <c r="B329" s="230"/>
      <c r="C329" s="230" t="str">
        <f>B329&amp;A329</f>
        <v>    其他科学技术支出</v>
      </c>
      <c r="D329" s="230" t="s">
        <v>669</v>
      </c>
      <c r="E329" s="230">
        <v>20699</v>
      </c>
      <c r="F329" s="228">
        <f t="shared" ref="F329:K329" si="54">F330</f>
        <v>3777</v>
      </c>
      <c r="G329" s="228">
        <f>G330</f>
        <v>3329</v>
      </c>
      <c r="H329" s="229">
        <f>H330</f>
        <v>0</v>
      </c>
      <c r="I329" s="229">
        <f>I330</f>
        <v>0</v>
      </c>
      <c r="J329" s="229">
        <f>J330</f>
        <v>0</v>
      </c>
      <c r="K329" s="229">
        <f>K330</f>
        <v>0</v>
      </c>
      <c r="L329" s="141">
        <f t="shared" ref="L329:L389" si="55">F329/G329*100</f>
        <v>113.46</v>
      </c>
    </row>
    <row r="330" ht="17.25" customHeight="1" spans="1:12">
      <c r="A330" s="230" t="s">
        <v>670</v>
      </c>
      <c r="B330" s="230" t="s">
        <v>671</v>
      </c>
      <c r="C330" s="230" t="str">
        <f>B330&amp;A330</f>
        <v>其他科学技术支出      其他科学技术支出</v>
      </c>
      <c r="D330" s="230" t="s">
        <v>672</v>
      </c>
      <c r="E330" s="230">
        <v>2069999</v>
      </c>
      <c r="F330" s="231">
        <v>3777</v>
      </c>
      <c r="G330" s="228">
        <f>3210+119</f>
        <v>3329</v>
      </c>
      <c r="H330" s="229"/>
      <c r="I330" s="230"/>
      <c r="J330" s="229"/>
      <c r="K330" s="229"/>
      <c r="L330" s="141">
        <f>F330/G330*100</f>
        <v>113.46</v>
      </c>
    </row>
    <row r="331" ht="17.25" customHeight="1" spans="1:12">
      <c r="A331" s="227" t="s">
        <v>673</v>
      </c>
      <c r="B331" s="230"/>
      <c r="C331" s="230" t="str">
        <f>B331&amp;A331</f>
        <v>五、文化旅游体育与传媒支出</v>
      </c>
      <c r="D331" s="230" t="s">
        <v>674</v>
      </c>
      <c r="E331" s="230">
        <v>207</v>
      </c>
      <c r="F331" s="228">
        <f>F332+F343+F346+F352</f>
        <v>1853</v>
      </c>
      <c r="G331" s="228">
        <f>G332+G343+G346+G352</f>
        <v>2253</v>
      </c>
      <c r="H331" s="229">
        <f t="shared" ref="H331:K331" si="56">H332+H343+H346+H352+H350</f>
        <v>3437</v>
      </c>
      <c r="I331" s="229">
        <f>I332+I343+I346+I352+I350</f>
        <v>11</v>
      </c>
      <c r="J331" s="229">
        <f>J332+J343+J346+J352+J350</f>
        <v>1516</v>
      </c>
      <c r="K331" s="229">
        <f>K332+K343+K346+K352+K350</f>
        <v>52</v>
      </c>
      <c r="L331" s="141">
        <f>F331/G331*100</f>
        <v>82.25</v>
      </c>
    </row>
    <row r="332" ht="17.25" customHeight="1" spans="1:12">
      <c r="A332" s="227" t="s">
        <v>675</v>
      </c>
      <c r="B332" s="230"/>
      <c r="C332" s="230" t="str">
        <f>B332&amp;A332</f>
        <v>    文化和旅游</v>
      </c>
      <c r="D332" s="230" t="s">
        <v>676</v>
      </c>
      <c r="E332" s="230">
        <v>20701</v>
      </c>
      <c r="F332" s="228">
        <f t="shared" ref="F332:K332" si="57">SUM(F333:F342)</f>
        <v>1590</v>
      </c>
      <c r="G332" s="228">
        <f>SUM(G333:G342)</f>
        <v>1952</v>
      </c>
      <c r="H332" s="229">
        <f>SUM(H333:H342)</f>
        <v>2964</v>
      </c>
      <c r="I332" s="229">
        <f>SUM(I333:I342)</f>
        <v>11</v>
      </c>
      <c r="J332" s="229">
        <f>SUM(J333:J342)</f>
        <v>1244</v>
      </c>
      <c r="K332" s="229">
        <f>SUM(K333:K342)</f>
        <v>11</v>
      </c>
      <c r="L332" s="141">
        <f>F332/G332*100</f>
        <v>81.45</v>
      </c>
    </row>
    <row r="333" ht="17.25" customHeight="1" spans="1:12">
      <c r="A333" s="230" t="s">
        <v>152</v>
      </c>
      <c r="B333" s="230" t="s">
        <v>677</v>
      </c>
      <c r="C333" s="230" t="str">
        <f>B333&amp;A333</f>
        <v>文化      行政运行</v>
      </c>
      <c r="D333" s="230" t="s">
        <v>678</v>
      </c>
      <c r="E333" s="230">
        <v>2070101</v>
      </c>
      <c r="F333" s="231">
        <v>339</v>
      </c>
      <c r="G333" s="228">
        <v>291.74</v>
      </c>
      <c r="H333" s="229">
        <v>309</v>
      </c>
      <c r="I333" s="230"/>
      <c r="J333" s="229">
        <v>226</v>
      </c>
      <c r="K333" s="229"/>
      <c r="L333" s="141">
        <f>F333/G333*100</f>
        <v>116.2</v>
      </c>
    </row>
    <row r="334" ht="17.25" customHeight="1" spans="1:12">
      <c r="A334" s="230" t="s">
        <v>679</v>
      </c>
      <c r="B334" s="230" t="s">
        <v>677</v>
      </c>
      <c r="C334" s="230" t="str">
        <f>B334&amp;A334</f>
        <v>文化      图书馆</v>
      </c>
      <c r="D334" s="230" t="s">
        <v>680</v>
      </c>
      <c r="E334" s="230">
        <v>2070104</v>
      </c>
      <c r="F334" s="231">
        <v>77</v>
      </c>
      <c r="G334" s="228">
        <v>6.21</v>
      </c>
      <c r="H334" s="229">
        <v>6</v>
      </c>
      <c r="I334" s="230"/>
      <c r="J334" s="229">
        <v>6</v>
      </c>
      <c r="K334" s="229"/>
      <c r="L334" s="141">
        <f>F334/G334*100</f>
        <v>1239.94</v>
      </c>
    </row>
    <row r="335" ht="17.25" customHeight="1" spans="1:12">
      <c r="A335" s="230" t="s">
        <v>681</v>
      </c>
      <c r="B335" s="230" t="s">
        <v>677</v>
      </c>
      <c r="C335" s="230" t="str">
        <f>B335&amp;A335</f>
        <v>文化      文化展示及纪念机构</v>
      </c>
      <c r="D335" s="230" t="s">
        <v>682</v>
      </c>
      <c r="E335" s="230">
        <v>2070105</v>
      </c>
      <c r="F335" s="231"/>
      <c r="G335" s="228"/>
      <c r="H335" s="229"/>
      <c r="I335" s="230"/>
      <c r="J335" s="229">
        <v>50</v>
      </c>
      <c r="K335" s="229"/>
      <c r="L335" s="141"/>
    </row>
    <row r="336" ht="17.25" customHeight="1" spans="1:12">
      <c r="A336" s="230" t="s">
        <v>683</v>
      </c>
      <c r="B336" s="230" t="s">
        <v>677</v>
      </c>
      <c r="C336" s="230" t="str">
        <f>B336&amp;A336</f>
        <v>文化      艺术表演场所</v>
      </c>
      <c r="D336" s="230" t="s">
        <v>684</v>
      </c>
      <c r="E336" s="230">
        <v>2070106</v>
      </c>
      <c r="F336" s="231">
        <v>35</v>
      </c>
      <c r="G336" s="228">
        <v>37.78</v>
      </c>
      <c r="H336" s="229">
        <v>31</v>
      </c>
      <c r="I336" s="230"/>
      <c r="J336" s="229">
        <v>28</v>
      </c>
      <c r="K336" s="229"/>
      <c r="L336" s="141">
        <f>F336/G336*100</f>
        <v>92.64</v>
      </c>
    </row>
    <row r="337" ht="17.25" customHeight="1" spans="1:12">
      <c r="A337" s="230" t="s">
        <v>685</v>
      </c>
      <c r="B337" s="230" t="s">
        <v>677</v>
      </c>
      <c r="C337" s="230" t="str">
        <f>B337&amp;A337</f>
        <v>文化      群众文化</v>
      </c>
      <c r="D337" s="230" t="s">
        <v>686</v>
      </c>
      <c r="E337" s="230">
        <v>2070109</v>
      </c>
      <c r="F337" s="231">
        <v>232</v>
      </c>
      <c r="G337" s="228">
        <v>317.77</v>
      </c>
      <c r="H337" s="229">
        <v>323</v>
      </c>
      <c r="I337" s="230">
        <f>IF(ISERROR(VLOOKUP(E337,[5]省市专项一般预算!$L$5:$T$42,9,FALSE)),"",VLOOKUP(E337,[5]省市专项一般预算!$L$5:$T$42,9,FALSE))</f>
        <v>11</v>
      </c>
      <c r="J337" s="229">
        <v>431</v>
      </c>
      <c r="K337" s="229">
        <v>11</v>
      </c>
      <c r="L337" s="141">
        <f>F337/G337*100</f>
        <v>73.01</v>
      </c>
    </row>
    <row r="338" ht="17.25" customHeight="1" spans="1:12">
      <c r="A338" s="230" t="s">
        <v>687</v>
      </c>
      <c r="B338" s="230" t="s">
        <v>677</v>
      </c>
      <c r="C338" s="230" t="str">
        <f>B338&amp;A338</f>
        <v>文化      文化创作与保护</v>
      </c>
      <c r="D338" s="230" t="s">
        <v>688</v>
      </c>
      <c r="E338" s="230">
        <v>2070111</v>
      </c>
      <c r="F338" s="231">
        <v>50</v>
      </c>
      <c r="G338" s="228">
        <f>55+30</f>
        <v>85</v>
      </c>
      <c r="H338" s="229">
        <v>55</v>
      </c>
      <c r="I338" s="230"/>
      <c r="J338" s="229">
        <v>55</v>
      </c>
      <c r="K338" s="229"/>
      <c r="L338" s="141">
        <f>F338/G338*100</f>
        <v>58.82</v>
      </c>
    </row>
    <row r="339" ht="17.25" customHeight="1" spans="1:12">
      <c r="A339" s="230" t="s">
        <v>689</v>
      </c>
      <c r="B339" s="230" t="s">
        <v>677</v>
      </c>
      <c r="C339" s="230" t="str">
        <f>B339&amp;A339</f>
        <v>文化      文化和旅游市场管理</v>
      </c>
      <c r="D339" s="230" t="s">
        <v>690</v>
      </c>
      <c r="E339" s="230">
        <v>2070112</v>
      </c>
      <c r="F339" s="231">
        <v>405</v>
      </c>
      <c r="G339" s="228">
        <v>362.2</v>
      </c>
      <c r="H339" s="229">
        <v>306</v>
      </c>
      <c r="I339" s="230"/>
      <c r="J339" s="229">
        <v>334</v>
      </c>
      <c r="K339" s="229"/>
      <c r="L339" s="141">
        <f>F339/G339*100</f>
        <v>111.82</v>
      </c>
    </row>
    <row r="340" ht="17.25" customHeight="1" spans="1:12">
      <c r="A340" s="230" t="s">
        <v>691</v>
      </c>
      <c r="B340" s="230"/>
      <c r="C340" s="230"/>
      <c r="D340" s="230"/>
      <c r="E340" s="230"/>
      <c r="F340" s="231">
        <v>15</v>
      </c>
      <c r="G340" s="228"/>
      <c r="H340" s="229"/>
      <c r="I340" s="230"/>
      <c r="J340" s="229"/>
      <c r="K340" s="229"/>
      <c r="L340" s="141"/>
    </row>
    <row r="341" ht="17.25" customHeight="1" spans="1:12">
      <c r="A341" s="230" t="s">
        <v>692</v>
      </c>
      <c r="B341" s="230"/>
      <c r="C341" s="230"/>
      <c r="D341" s="230"/>
      <c r="E341" s="230"/>
      <c r="F341" s="231">
        <v>308</v>
      </c>
      <c r="G341" s="228"/>
      <c r="H341" s="229"/>
      <c r="I341" s="230"/>
      <c r="J341" s="229"/>
      <c r="K341" s="229"/>
      <c r="L341" s="141"/>
    </row>
    <row r="342" ht="17.25" customHeight="1" spans="1:12">
      <c r="A342" s="230" t="s">
        <v>693</v>
      </c>
      <c r="B342" s="230" t="s">
        <v>677</v>
      </c>
      <c r="C342" s="230" t="str">
        <f>B342&amp;A342</f>
        <v>文化      其他文化和旅游支出</v>
      </c>
      <c r="D342" s="230" t="s">
        <v>694</v>
      </c>
      <c r="E342" s="230">
        <v>2070199</v>
      </c>
      <c r="F342" s="231">
        <v>129</v>
      </c>
      <c r="G342" s="228">
        <v>851.61</v>
      </c>
      <c r="H342" s="229">
        <v>1934</v>
      </c>
      <c r="I342" s="230"/>
      <c r="J342" s="229">
        <v>114</v>
      </c>
      <c r="K342" s="229"/>
      <c r="L342" s="141">
        <f>F342/G342*100</f>
        <v>15.15</v>
      </c>
    </row>
    <row r="343" ht="17.25" customHeight="1" spans="1:12">
      <c r="A343" s="227" t="s">
        <v>695</v>
      </c>
      <c r="B343" s="230"/>
      <c r="C343" s="230" t="str">
        <f>B343&amp;A343</f>
        <v>    文物</v>
      </c>
      <c r="D343" s="230" t="s">
        <v>695</v>
      </c>
      <c r="E343" s="230">
        <v>20702</v>
      </c>
      <c r="F343" s="228">
        <f>F345+F344</f>
        <v>54</v>
      </c>
      <c r="G343" s="228">
        <f>G345+G344</f>
        <v>70</v>
      </c>
      <c r="H343" s="229">
        <f t="shared" ref="H343:K343" si="58">SUM(H344:H345)</f>
        <v>56</v>
      </c>
      <c r="I343" s="229">
        <f>SUM(I344:I345)</f>
        <v>0</v>
      </c>
      <c r="J343" s="229">
        <f>SUM(J344:J345)</f>
        <v>47</v>
      </c>
      <c r="K343" s="229">
        <f>SUM(K344:K345)</f>
        <v>0</v>
      </c>
      <c r="L343" s="141">
        <f>F343/G343*100</f>
        <v>77.14</v>
      </c>
    </row>
    <row r="344" ht="17.25" customHeight="1" spans="1:12">
      <c r="A344" s="230" t="s">
        <v>696</v>
      </c>
      <c r="B344" s="230" t="s">
        <v>697</v>
      </c>
      <c r="C344" s="230" t="str">
        <f>B344&amp;A344</f>
        <v>文物      文物保护</v>
      </c>
      <c r="D344" s="230" t="s">
        <v>698</v>
      </c>
      <c r="E344" s="230">
        <v>2070204</v>
      </c>
      <c r="F344" s="231">
        <v>5</v>
      </c>
      <c r="G344" s="228">
        <f>45</f>
        <v>45</v>
      </c>
      <c r="H344" s="229"/>
      <c r="I344" s="230"/>
      <c r="J344" s="229"/>
      <c r="K344" s="229"/>
      <c r="L344" s="141">
        <f>F344/G344*100</f>
        <v>11.11</v>
      </c>
    </row>
    <row r="345" ht="17.25" customHeight="1" spans="1:12">
      <c r="A345" s="230" t="s">
        <v>699</v>
      </c>
      <c r="B345" s="230" t="s">
        <v>697</v>
      </c>
      <c r="C345" s="230" t="str">
        <f>B345&amp;A345</f>
        <v>文物      其他文物支出</v>
      </c>
      <c r="D345" s="230" t="s">
        <v>700</v>
      </c>
      <c r="E345" s="230">
        <v>2070299</v>
      </c>
      <c r="F345" s="231">
        <v>49</v>
      </c>
      <c r="G345" s="228">
        <v>24.61</v>
      </c>
      <c r="H345" s="229">
        <v>56</v>
      </c>
      <c r="I345" s="230"/>
      <c r="J345" s="229">
        <v>47</v>
      </c>
      <c r="K345" s="229"/>
      <c r="L345" s="141">
        <f>F345/G345*100</f>
        <v>199.11</v>
      </c>
    </row>
    <row r="346" ht="17.25" customHeight="1" spans="1:12">
      <c r="A346" s="227" t="s">
        <v>701</v>
      </c>
      <c r="B346" s="230"/>
      <c r="C346" s="230" t="str">
        <f>B346&amp;A346</f>
        <v>    体育</v>
      </c>
      <c r="D346" s="230" t="s">
        <v>701</v>
      </c>
      <c r="E346" s="230">
        <v>20703</v>
      </c>
      <c r="F346" s="228">
        <f>F348</f>
        <v>4</v>
      </c>
      <c r="G346" s="228">
        <f>G348</f>
        <v>4</v>
      </c>
      <c r="H346" s="229">
        <f>SUM(H347:H349)</f>
        <v>4</v>
      </c>
      <c r="I346" s="229"/>
      <c r="J346" s="229">
        <f>SUM(J347:J349)</f>
        <v>4</v>
      </c>
      <c r="K346" s="229"/>
      <c r="L346" s="141">
        <f>F346/G346*100</f>
        <v>100</v>
      </c>
    </row>
    <row r="347" ht="17.25" customHeight="1" spans="1:12">
      <c r="A347" s="230" t="s">
        <v>702</v>
      </c>
      <c r="B347" s="230" t="s">
        <v>703</v>
      </c>
      <c r="C347" s="230" t="str">
        <f>B347&amp;A347</f>
        <v>体育      体育竞赛</v>
      </c>
      <c r="D347" s="230" t="s">
        <v>704</v>
      </c>
      <c r="E347" s="230">
        <v>2070305</v>
      </c>
      <c r="F347" s="231"/>
      <c r="G347" s="228"/>
      <c r="H347" s="229"/>
      <c r="I347" s="230"/>
      <c r="J347" s="229"/>
      <c r="K347" s="229"/>
      <c r="L347" s="141"/>
    </row>
    <row r="348" ht="17.25" customHeight="1" spans="1:12">
      <c r="A348" s="230" t="s">
        <v>705</v>
      </c>
      <c r="B348" s="230" t="s">
        <v>703</v>
      </c>
      <c r="C348" s="230" t="str">
        <f>B348&amp;A348</f>
        <v>体育      群众体育</v>
      </c>
      <c r="D348" s="230" t="s">
        <v>706</v>
      </c>
      <c r="E348" s="230">
        <v>2070308</v>
      </c>
      <c r="F348" s="231">
        <v>4</v>
      </c>
      <c r="G348" s="228">
        <v>4</v>
      </c>
      <c r="H348" s="229">
        <v>4</v>
      </c>
      <c r="I348" s="230"/>
      <c r="J348" s="229">
        <v>4</v>
      </c>
      <c r="K348" s="229"/>
      <c r="L348" s="141">
        <f>F348/G348*100</f>
        <v>100</v>
      </c>
    </row>
    <row r="349" ht="17.25" customHeight="1" spans="1:12">
      <c r="A349" s="230" t="s">
        <v>707</v>
      </c>
      <c r="B349" s="230" t="s">
        <v>703</v>
      </c>
      <c r="C349" s="230" t="str">
        <f>B349&amp;A349</f>
        <v>体育      其他体育支出</v>
      </c>
      <c r="D349" s="230" t="s">
        <v>708</v>
      </c>
      <c r="E349" s="230">
        <v>2070399</v>
      </c>
      <c r="F349" s="231"/>
      <c r="G349" s="228"/>
      <c r="H349" s="229"/>
      <c r="I349" s="230"/>
      <c r="J349" s="229"/>
      <c r="K349" s="229"/>
      <c r="L349" s="141"/>
    </row>
    <row r="350" ht="17.25" customHeight="1" spans="1:12">
      <c r="A350" s="227" t="s">
        <v>709</v>
      </c>
      <c r="B350" s="230"/>
      <c r="C350" s="230" t="str">
        <f>B350&amp;A350</f>
        <v>    新闻出版广播影视</v>
      </c>
      <c r="D350" s="230" t="s">
        <v>709</v>
      </c>
      <c r="E350" s="230">
        <v>20704</v>
      </c>
      <c r="F350" s="231"/>
      <c r="G350" s="228"/>
      <c r="H350" s="229">
        <f t="shared" ref="H350:K350" si="59">H351</f>
        <v>0</v>
      </c>
      <c r="I350" s="229">
        <f>I351</f>
        <v>0</v>
      </c>
      <c r="J350" s="229">
        <f>J351</f>
        <v>0</v>
      </c>
      <c r="K350" s="229">
        <f>K351</f>
        <v>3</v>
      </c>
      <c r="L350" s="141"/>
    </row>
    <row r="351" ht="17.25" customHeight="1" spans="1:12">
      <c r="A351" s="240" t="s">
        <v>710</v>
      </c>
      <c r="B351" s="230" t="s">
        <v>711</v>
      </c>
      <c r="C351" s="230" t="str">
        <f>B351&amp;A351</f>
        <v>新闻出版广播影视其他新闻出版广播影视支出</v>
      </c>
      <c r="D351" s="230" t="s">
        <v>712</v>
      </c>
      <c r="E351" s="230">
        <v>2070499</v>
      </c>
      <c r="F351" s="231"/>
      <c r="G351" s="228"/>
      <c r="H351" s="229"/>
      <c r="I351" s="229"/>
      <c r="J351" s="229"/>
      <c r="K351" s="229">
        <v>3</v>
      </c>
      <c r="L351" s="141"/>
    </row>
    <row r="352" ht="17.25" customHeight="1" spans="1:12">
      <c r="A352" s="227" t="s">
        <v>713</v>
      </c>
      <c r="B352" s="230"/>
      <c r="C352" s="230" t="str">
        <f>B352&amp;A352</f>
        <v>    其他文化体育与传媒支出(款)</v>
      </c>
      <c r="D352" s="230" t="s">
        <v>713</v>
      </c>
      <c r="E352" s="230">
        <v>20799</v>
      </c>
      <c r="F352" s="228">
        <f>F354</f>
        <v>205</v>
      </c>
      <c r="G352" s="228">
        <f>G354</f>
        <v>227</v>
      </c>
      <c r="H352" s="229">
        <f t="shared" ref="H352:K352" si="60">SUM(H353:H354)</f>
        <v>413</v>
      </c>
      <c r="I352" s="229">
        <f>SUM(I353:I354)</f>
        <v>0</v>
      </c>
      <c r="J352" s="229">
        <f>SUM(J353:J354)</f>
        <v>221</v>
      </c>
      <c r="K352" s="229">
        <f>SUM(K353:K354)</f>
        <v>38</v>
      </c>
      <c r="L352" s="141">
        <f>F352/G352*100</f>
        <v>90.31</v>
      </c>
    </row>
    <row r="353" ht="17.25" customHeight="1" spans="1:12">
      <c r="A353" s="230" t="s">
        <v>714</v>
      </c>
      <c r="B353" s="230" t="s">
        <v>715</v>
      </c>
      <c r="C353" s="230" t="str">
        <f>B353&amp;A353</f>
        <v>其他文化体育与传媒支出(款)      文化产业发展专项支出</v>
      </c>
      <c r="D353" s="230" t="s">
        <v>716</v>
      </c>
      <c r="E353" s="230">
        <v>2079903</v>
      </c>
      <c r="F353" s="231"/>
      <c r="G353" s="228"/>
      <c r="H353" s="229"/>
      <c r="I353" s="230"/>
      <c r="J353" s="229"/>
      <c r="K353" s="229"/>
      <c r="L353" s="141"/>
    </row>
    <row r="354" ht="17.25" customHeight="1" spans="1:12">
      <c r="A354" s="230" t="s">
        <v>717</v>
      </c>
      <c r="B354" s="230" t="s">
        <v>715</v>
      </c>
      <c r="C354" s="230" t="str">
        <f>B354&amp;A354</f>
        <v>其他文化体育与传媒支出(款)      其他文化体育与传媒支出(项)</v>
      </c>
      <c r="D354" s="230" t="s">
        <v>718</v>
      </c>
      <c r="E354" s="230">
        <v>2079999</v>
      </c>
      <c r="F354" s="231">
        <v>205</v>
      </c>
      <c r="G354" s="228">
        <v>227.44</v>
      </c>
      <c r="H354" s="229">
        <v>413</v>
      </c>
      <c r="I354" s="230"/>
      <c r="J354" s="229">
        <v>221</v>
      </c>
      <c r="K354" s="229">
        <v>38</v>
      </c>
      <c r="L354" s="141">
        <f>F354/G354*100</f>
        <v>90.13</v>
      </c>
    </row>
    <row r="355" ht="17.25" customHeight="1" spans="1:12">
      <c r="A355" s="227" t="s">
        <v>719</v>
      </c>
      <c r="B355" s="230"/>
      <c r="C355" s="230" t="str">
        <f>B355&amp;A355</f>
        <v>六、社会保障和就业支出</v>
      </c>
      <c r="D355" s="230" t="s">
        <v>719</v>
      </c>
      <c r="E355" s="230">
        <v>208</v>
      </c>
      <c r="F355" s="228">
        <f>F356+F369+F378+F385+F387+F391+F397+F401+F408+F413+F417+F420+F423+F426+F428+F430+F435</f>
        <v>28844</v>
      </c>
      <c r="G355" s="228">
        <f>G356+G369+G378+G385+G387+G391+G397+G401+G408+G413+G417+G420+G423+G426+G428+G430+G435</f>
        <v>28264</v>
      </c>
      <c r="H355" s="229">
        <f>H356+H369+H378+H385+H387+H391+H397+H401+H408+H413+H417+H420+H426+H435+H428+H423+H430</f>
        <v>22255</v>
      </c>
      <c r="I355" s="229">
        <f t="shared" ref="I355:K355" si="61">I356+I369+I378+I385+I387+I391+I397+I401+I408+I413+I417+I420+I426+I435+I428+I423</f>
        <v>2586</v>
      </c>
      <c r="J355" s="229">
        <f>J356+J369+J378+J385+J387+J391+J397+J401+J408+J413+J417+J420+J426+J435+J428+J423</f>
        <v>20261</v>
      </c>
      <c r="K355" s="229">
        <f>K356+K369+K378+K385+K387+K391+K397+K401+K408+K413+K417+K420+K426+K435+K428+K423</f>
        <v>1764</v>
      </c>
      <c r="L355" s="141">
        <f>F355/G355*100</f>
        <v>102.05</v>
      </c>
    </row>
    <row r="356" ht="17.25" customHeight="1" spans="1:12">
      <c r="A356" s="227" t="s">
        <v>720</v>
      </c>
      <c r="B356" s="230"/>
      <c r="C356" s="230" t="str">
        <f>B356&amp;A356</f>
        <v>    人力资源和社会保障管理事务</v>
      </c>
      <c r="D356" s="230" t="s">
        <v>720</v>
      </c>
      <c r="E356" s="230">
        <v>20801</v>
      </c>
      <c r="F356" s="228">
        <f t="shared" ref="F356:K356" si="62">SUM(F357:F368)</f>
        <v>1377</v>
      </c>
      <c r="G356" s="228">
        <f>SUM(G357:G368)</f>
        <v>1149</v>
      </c>
      <c r="H356" s="229">
        <f>SUM(H357:H368)</f>
        <v>1152</v>
      </c>
      <c r="I356" s="229">
        <f>SUM(I357:I368)</f>
        <v>16</v>
      </c>
      <c r="J356" s="229">
        <f>SUM(J357:J368)</f>
        <v>1576</v>
      </c>
      <c r="K356" s="229">
        <f>SUM(K357:K368)</f>
        <v>13</v>
      </c>
      <c r="L356" s="141">
        <f>F356/G356*100</f>
        <v>119.84</v>
      </c>
    </row>
    <row r="357" ht="17.25" customHeight="1" spans="1:12">
      <c r="A357" s="230" t="s">
        <v>152</v>
      </c>
      <c r="B357" s="230" t="s">
        <v>721</v>
      </c>
      <c r="C357" s="230" t="str">
        <f>B357&amp;A357</f>
        <v>人力资源和社会保障管理事务      行政运行</v>
      </c>
      <c r="D357" s="230" t="s">
        <v>722</v>
      </c>
      <c r="E357" s="230">
        <v>2080101</v>
      </c>
      <c r="F357" s="231">
        <v>239</v>
      </c>
      <c r="G357" s="228">
        <v>194.14</v>
      </c>
      <c r="H357" s="229">
        <v>205</v>
      </c>
      <c r="I357" s="230"/>
      <c r="J357" s="229">
        <v>254</v>
      </c>
      <c r="K357" s="229"/>
      <c r="L357" s="141">
        <f>F357/G357*100</f>
        <v>123.11</v>
      </c>
    </row>
    <row r="358" ht="17.25" customHeight="1" spans="1:12">
      <c r="A358" s="230" t="s">
        <v>168</v>
      </c>
      <c r="B358" s="230" t="s">
        <v>721</v>
      </c>
      <c r="C358" s="230" t="str">
        <f>B358&amp;A358</f>
        <v>人力资源和社会保障管理事务      一般行政管理事务</v>
      </c>
      <c r="D358" s="230" t="s">
        <v>723</v>
      </c>
      <c r="E358" s="230">
        <v>2080102</v>
      </c>
      <c r="F358" s="231">
        <v>41</v>
      </c>
      <c r="G358" s="228">
        <v>13</v>
      </c>
      <c r="H358" s="229">
        <v>13</v>
      </c>
      <c r="I358" s="230"/>
      <c r="J358" s="229">
        <v>13</v>
      </c>
      <c r="K358" s="229"/>
      <c r="L358" s="141">
        <f>F358/G358*100</f>
        <v>315.38</v>
      </c>
    </row>
    <row r="359" ht="17.25" customHeight="1" spans="1:12">
      <c r="A359" s="230" t="s">
        <v>724</v>
      </c>
      <c r="B359" s="230" t="s">
        <v>721</v>
      </c>
      <c r="C359" s="230" t="str">
        <f>B359&amp;A359</f>
        <v>人力资源和社会保障管理事务      综合业务管理</v>
      </c>
      <c r="D359" s="230" t="s">
        <v>725</v>
      </c>
      <c r="E359" s="230">
        <v>2080104</v>
      </c>
      <c r="F359" s="231">
        <v>7</v>
      </c>
      <c r="G359" s="228">
        <v>7</v>
      </c>
      <c r="H359" s="229">
        <v>7</v>
      </c>
      <c r="I359" s="230"/>
      <c r="J359" s="229">
        <v>7</v>
      </c>
      <c r="K359" s="229"/>
      <c r="L359" s="141">
        <f>F359/G359*100</f>
        <v>100</v>
      </c>
    </row>
    <row r="360" ht="17.25" customHeight="1" spans="1:12">
      <c r="A360" s="230" t="s">
        <v>726</v>
      </c>
      <c r="B360" s="230" t="s">
        <v>721</v>
      </c>
      <c r="C360" s="230" t="str">
        <f>B360&amp;A360</f>
        <v>人力资源和社会保障管理事务      劳动保障监察</v>
      </c>
      <c r="D360" s="230" t="s">
        <v>727</v>
      </c>
      <c r="E360" s="230">
        <v>2080105</v>
      </c>
      <c r="F360" s="231">
        <v>157</v>
      </c>
      <c r="G360" s="228">
        <v>137.25</v>
      </c>
      <c r="H360" s="229">
        <v>138</v>
      </c>
      <c r="I360" s="230"/>
      <c r="J360" s="229">
        <v>159</v>
      </c>
      <c r="K360" s="229"/>
      <c r="L360" s="141">
        <f>F360/G360*100</f>
        <v>114.39</v>
      </c>
    </row>
    <row r="361" ht="17.25" customHeight="1" spans="1:12">
      <c r="A361" s="230" t="s">
        <v>728</v>
      </c>
      <c r="B361" s="230"/>
      <c r="C361" s="230"/>
      <c r="D361" s="230"/>
      <c r="E361" s="230">
        <v>2080106</v>
      </c>
      <c r="F361" s="231"/>
      <c r="G361" s="228"/>
      <c r="H361" s="229"/>
      <c r="I361" s="230"/>
      <c r="J361" s="229"/>
      <c r="K361" s="229"/>
      <c r="L361" s="141"/>
    </row>
    <row r="362" ht="17.25" customHeight="1" spans="1:12">
      <c r="A362" s="230" t="s">
        <v>729</v>
      </c>
      <c r="B362" s="230" t="s">
        <v>721</v>
      </c>
      <c r="C362" s="230" t="str">
        <f t="shared" ref="C362:C415" si="63">B362&amp;A362</f>
        <v>人力资源和社会保障管理事务      社会保险业务管理事务</v>
      </c>
      <c r="D362" s="230" t="s">
        <v>730</v>
      </c>
      <c r="E362" s="230">
        <v>2080107</v>
      </c>
      <c r="F362" s="231"/>
      <c r="G362" s="228">
        <f>16</f>
        <v>16</v>
      </c>
      <c r="H362" s="229"/>
      <c r="I362" s="230">
        <f>IF(ISERROR(VLOOKUP(E362,[5]省市专项一般预算!$L$5:$T$42,9,FALSE)),"",VLOOKUP(E362,[5]省市专项一般预算!$L$5:$T$42,9,FALSE))</f>
        <v>16</v>
      </c>
      <c r="J362" s="229"/>
      <c r="K362" s="229">
        <v>13</v>
      </c>
      <c r="L362" s="141">
        <f>F362/G362*100</f>
        <v>0</v>
      </c>
    </row>
    <row r="363" ht="17.25" customHeight="1" spans="1:12">
      <c r="A363" s="230" t="s">
        <v>216</v>
      </c>
      <c r="B363" s="230"/>
      <c r="C363" s="230"/>
      <c r="D363" s="230"/>
      <c r="E363" s="230">
        <v>2080108</v>
      </c>
      <c r="F363" s="231">
        <v>43</v>
      </c>
      <c r="G363" s="228">
        <v>43.2</v>
      </c>
      <c r="H363" s="229">
        <v>43</v>
      </c>
      <c r="I363" s="230"/>
      <c r="J363" s="229"/>
      <c r="K363" s="229"/>
      <c r="L363" s="141">
        <f>F363/G363*100</f>
        <v>99.54</v>
      </c>
    </row>
    <row r="364" ht="17.25" customHeight="1" spans="1:12">
      <c r="A364" s="230" t="s">
        <v>731</v>
      </c>
      <c r="B364" s="230" t="s">
        <v>721</v>
      </c>
      <c r="C364" s="230" t="str">
        <f>B364&amp;A364</f>
        <v>人力资源和社会保障管理事务      社会保险经办机构</v>
      </c>
      <c r="D364" s="230" t="s">
        <v>732</v>
      </c>
      <c r="E364" s="230">
        <v>2080109</v>
      </c>
      <c r="F364" s="231">
        <v>390</v>
      </c>
      <c r="G364" s="228">
        <v>320.26</v>
      </c>
      <c r="H364" s="229">
        <v>419</v>
      </c>
      <c r="I364" s="230"/>
      <c r="J364" s="229">
        <v>777</v>
      </c>
      <c r="K364" s="229"/>
      <c r="L364" s="141">
        <f>F364/G364*100</f>
        <v>121.78</v>
      </c>
    </row>
    <row r="365" ht="17.25" customHeight="1" spans="1:12">
      <c r="A365" s="230" t="s">
        <v>733</v>
      </c>
      <c r="B365" s="230" t="s">
        <v>721</v>
      </c>
      <c r="C365" s="230" t="str">
        <f>B365&amp;A365</f>
        <v>人力资源和社会保障管理事务      劳动关系和维权</v>
      </c>
      <c r="D365" s="230" t="s">
        <v>734</v>
      </c>
      <c r="E365" s="230">
        <v>2080110</v>
      </c>
      <c r="F365" s="231">
        <v>3</v>
      </c>
      <c r="G365" s="228">
        <v>3</v>
      </c>
      <c r="H365" s="229">
        <v>75</v>
      </c>
      <c r="I365" s="230"/>
      <c r="J365" s="229">
        <v>38</v>
      </c>
      <c r="K365" s="229"/>
      <c r="L365" s="141">
        <f>F365/G365*100</f>
        <v>100</v>
      </c>
    </row>
    <row r="366" ht="17.25" customHeight="1" spans="1:12">
      <c r="A366" s="230" t="s">
        <v>735</v>
      </c>
      <c r="B366" s="230" t="s">
        <v>721</v>
      </c>
      <c r="C366" s="230" t="str">
        <f>B366&amp;A366</f>
        <v>人力资源和社会保障管理事务      公共就业服务和职业技能鉴定机构</v>
      </c>
      <c r="D366" s="230" t="s">
        <v>736</v>
      </c>
      <c r="E366" s="230">
        <v>2080111</v>
      </c>
      <c r="F366" s="231">
        <v>285</v>
      </c>
      <c r="G366" s="228">
        <v>228.28</v>
      </c>
      <c r="H366" s="229">
        <v>227</v>
      </c>
      <c r="I366" s="230"/>
      <c r="J366" s="229">
        <v>207</v>
      </c>
      <c r="K366" s="229"/>
      <c r="L366" s="141">
        <f>F366/G366*100</f>
        <v>124.85</v>
      </c>
    </row>
    <row r="367" ht="17.25" customHeight="1" spans="1:12">
      <c r="A367" s="230" t="s">
        <v>737</v>
      </c>
      <c r="B367" s="230" t="s">
        <v>721</v>
      </c>
      <c r="C367" s="230" t="str">
        <f>B367&amp;A367</f>
        <v>人力资源和社会保障管理事务      劳动人事争议调解仲裁</v>
      </c>
      <c r="D367" s="230" t="s">
        <v>738</v>
      </c>
      <c r="E367" s="230">
        <v>2080112</v>
      </c>
      <c r="F367" s="231">
        <v>75</v>
      </c>
      <c r="G367" s="228">
        <v>70.31</v>
      </c>
      <c r="H367" s="229">
        <v>1</v>
      </c>
      <c r="I367" s="230"/>
      <c r="J367" s="229">
        <v>34</v>
      </c>
      <c r="K367" s="229"/>
      <c r="L367" s="141">
        <f>F367/G367*100</f>
        <v>106.67</v>
      </c>
    </row>
    <row r="368" ht="17.25" customHeight="1" spans="1:12">
      <c r="A368" s="230" t="s">
        <v>739</v>
      </c>
      <c r="B368" s="230" t="s">
        <v>721</v>
      </c>
      <c r="C368" s="230" t="str">
        <f>B368&amp;A368</f>
        <v>人力资源和社会保障管理事务      其他人力资源和社会保障管理事务支出</v>
      </c>
      <c r="D368" s="230" t="s">
        <v>740</v>
      </c>
      <c r="E368" s="230">
        <v>2080199</v>
      </c>
      <c r="F368" s="231">
        <v>137</v>
      </c>
      <c r="G368" s="228">
        <v>116.65</v>
      </c>
      <c r="H368" s="229">
        <v>24</v>
      </c>
      <c r="I368" s="230"/>
      <c r="J368" s="229">
        <v>87</v>
      </c>
      <c r="K368" s="229"/>
      <c r="L368" s="141">
        <f>F368/G368*100</f>
        <v>117.45</v>
      </c>
    </row>
    <row r="369" ht="17.25" customHeight="1" spans="1:12">
      <c r="A369" s="227" t="s">
        <v>741</v>
      </c>
      <c r="B369" s="230"/>
      <c r="C369" s="230" t="str">
        <f>B369&amp;A369</f>
        <v>    民政管理事务</v>
      </c>
      <c r="D369" s="230" t="s">
        <v>741</v>
      </c>
      <c r="E369" s="230">
        <v>20802</v>
      </c>
      <c r="F369" s="228">
        <f t="shared" ref="F369:K369" si="64">SUM(F370:F377)</f>
        <v>739</v>
      </c>
      <c r="G369" s="228">
        <f>SUM(G370:G377)</f>
        <v>734</v>
      </c>
      <c r="H369" s="229">
        <f>SUM(H370:H377)</f>
        <v>1013</v>
      </c>
      <c r="I369" s="229">
        <f>SUM(I370:I377)</f>
        <v>57</v>
      </c>
      <c r="J369" s="229">
        <f>SUM(J370:J377)</f>
        <v>1622</v>
      </c>
      <c r="K369" s="229">
        <f>SUM(K370:K377)</f>
        <v>45</v>
      </c>
      <c r="L369" s="141">
        <f>F369/G369*100</f>
        <v>100.68</v>
      </c>
    </row>
    <row r="370" ht="17.25" customHeight="1" spans="1:12">
      <c r="A370" s="230" t="s">
        <v>152</v>
      </c>
      <c r="B370" s="230" t="s">
        <v>742</v>
      </c>
      <c r="C370" s="230" t="str">
        <f>B370&amp;A370</f>
        <v>民政管理事务      行政运行</v>
      </c>
      <c r="D370" s="230" t="s">
        <v>743</v>
      </c>
      <c r="E370" s="230">
        <v>2080201</v>
      </c>
      <c r="F370" s="231">
        <v>128</v>
      </c>
      <c r="G370" s="228">
        <v>111.94</v>
      </c>
      <c r="H370" s="229">
        <v>400</v>
      </c>
      <c r="I370" s="230"/>
      <c r="J370" s="229">
        <v>115</v>
      </c>
      <c r="K370" s="229"/>
      <c r="L370" s="141">
        <f>F370/G370*100</f>
        <v>114.35</v>
      </c>
    </row>
    <row r="371" ht="17.25" customHeight="1" spans="1:12">
      <c r="A371" s="230" t="s">
        <v>744</v>
      </c>
      <c r="B371" s="230" t="s">
        <v>742</v>
      </c>
      <c r="C371" s="230" t="str">
        <f>B371&amp;A371</f>
        <v>民政管理事务      社会组织管理</v>
      </c>
      <c r="D371" s="230" t="s">
        <v>745</v>
      </c>
      <c r="E371" s="230">
        <v>2080202</v>
      </c>
      <c r="F371" s="231">
        <v>54</v>
      </c>
      <c r="G371" s="228">
        <v>41</v>
      </c>
      <c r="H371" s="229"/>
      <c r="I371" s="230"/>
      <c r="J371" s="229"/>
      <c r="K371" s="229"/>
      <c r="L371" s="141">
        <f>F371/G371*100</f>
        <v>131.71</v>
      </c>
    </row>
    <row r="372" ht="17.25" customHeight="1" spans="1:12">
      <c r="A372" s="230" t="s">
        <v>746</v>
      </c>
      <c r="B372" s="230" t="s">
        <v>742</v>
      </c>
      <c r="C372" s="230" t="str">
        <f>B372&amp;A372</f>
        <v>民政管理事务      拥军优属</v>
      </c>
      <c r="D372" s="230" t="s">
        <v>747</v>
      </c>
      <c r="E372" s="230">
        <v>2080204</v>
      </c>
      <c r="F372" s="231"/>
      <c r="G372" s="228"/>
      <c r="H372" s="229"/>
      <c r="I372" s="229"/>
      <c r="J372" s="229">
        <v>144</v>
      </c>
      <c r="K372" s="229"/>
      <c r="L372" s="141"/>
    </row>
    <row r="373" ht="17.25" customHeight="1" spans="1:12">
      <c r="A373" s="230" t="s">
        <v>748</v>
      </c>
      <c r="B373" s="230" t="s">
        <v>742</v>
      </c>
      <c r="C373" s="230" t="str">
        <f>B373&amp;A373</f>
        <v>民政管理事务      老龄事务</v>
      </c>
      <c r="D373" s="230" t="s">
        <v>749</v>
      </c>
      <c r="E373" s="230">
        <v>2080205</v>
      </c>
      <c r="F373" s="231"/>
      <c r="G373" s="228"/>
      <c r="H373" s="229"/>
      <c r="I373" s="229"/>
      <c r="J373" s="229">
        <v>731</v>
      </c>
      <c r="K373" s="229">
        <v>3</v>
      </c>
      <c r="L373" s="141"/>
    </row>
    <row r="374" ht="17.25" customHeight="1" spans="1:12">
      <c r="A374" s="230" t="s">
        <v>750</v>
      </c>
      <c r="B374" s="230" t="s">
        <v>742</v>
      </c>
      <c r="C374" s="230" t="str">
        <f>B374&amp;A374</f>
        <v>民政管理事务      民间组织管理</v>
      </c>
      <c r="D374" s="230" t="s">
        <v>751</v>
      </c>
      <c r="E374" s="230">
        <v>2080206</v>
      </c>
      <c r="F374" s="231"/>
      <c r="G374" s="228"/>
      <c r="H374" s="229">
        <v>39</v>
      </c>
      <c r="I374" s="230"/>
      <c r="J374" s="229">
        <v>54</v>
      </c>
      <c r="K374" s="229"/>
      <c r="L374" s="141"/>
    </row>
    <row r="375" ht="17.25" customHeight="1" spans="1:12">
      <c r="A375" s="230" t="s">
        <v>752</v>
      </c>
      <c r="B375" s="230" t="s">
        <v>742</v>
      </c>
      <c r="C375" s="230" t="str">
        <f>B375&amp;A375</f>
        <v>民政管理事务      行政区划和地名管理</v>
      </c>
      <c r="D375" s="230" t="s">
        <v>753</v>
      </c>
      <c r="E375" s="230">
        <v>2080207</v>
      </c>
      <c r="F375" s="231">
        <v>81</v>
      </c>
      <c r="G375" s="228">
        <v>73.61</v>
      </c>
      <c r="H375" s="229">
        <v>182</v>
      </c>
      <c r="I375" s="230"/>
      <c r="J375" s="229">
        <v>138</v>
      </c>
      <c r="K375" s="229"/>
      <c r="L375" s="141">
        <f>F375/G375*100</f>
        <v>110.04</v>
      </c>
    </row>
    <row r="376" ht="17.25" customHeight="1" spans="1:12">
      <c r="A376" s="230" t="s">
        <v>754</v>
      </c>
      <c r="B376" s="230" t="s">
        <v>742</v>
      </c>
      <c r="C376" s="230" t="str">
        <f>B376&amp;A376</f>
        <v>民政管理事务      基层政权和社区建设</v>
      </c>
      <c r="D376" s="230" t="s">
        <v>755</v>
      </c>
      <c r="E376" s="230">
        <v>2080208</v>
      </c>
      <c r="F376" s="231">
        <v>266</v>
      </c>
      <c r="G376" s="228">
        <v>205.68</v>
      </c>
      <c r="H376" s="229">
        <v>216</v>
      </c>
      <c r="I376" s="230">
        <f>IF(ISERROR(VLOOKUP(E376,[5]省市专项一般预算!$L$5:$T$42,9,FALSE)),"",VLOOKUP(E376,[5]省市专项一般预算!$L$5:$T$42,9,FALSE))</f>
        <v>57</v>
      </c>
      <c r="J376" s="229">
        <v>279</v>
      </c>
      <c r="K376" s="229">
        <v>42</v>
      </c>
      <c r="L376" s="141">
        <f>F376/G376*100</f>
        <v>129.33</v>
      </c>
    </row>
    <row r="377" ht="17.25" customHeight="1" spans="1:12">
      <c r="A377" s="230" t="s">
        <v>756</v>
      </c>
      <c r="B377" s="230" t="s">
        <v>742</v>
      </c>
      <c r="C377" s="230" t="str">
        <f>B377&amp;A377</f>
        <v>民政管理事务      其他民政管理事务支出</v>
      </c>
      <c r="D377" s="230" t="s">
        <v>757</v>
      </c>
      <c r="E377" s="230">
        <v>2080299</v>
      </c>
      <c r="F377" s="231">
        <f>170+40</f>
        <v>210</v>
      </c>
      <c r="G377" s="228">
        <f>177.84+124</f>
        <v>302</v>
      </c>
      <c r="H377" s="229">
        <v>176</v>
      </c>
      <c r="I377" s="230"/>
      <c r="J377" s="229">
        <v>161</v>
      </c>
      <c r="K377" s="229"/>
      <c r="L377" s="141">
        <f>F377/G377*100</f>
        <v>69.54</v>
      </c>
    </row>
    <row r="378" ht="17.25" customHeight="1" spans="1:12">
      <c r="A378" s="227" t="s">
        <v>758</v>
      </c>
      <c r="B378" s="230"/>
      <c r="C378" s="230" t="str">
        <f>B378&amp;A378</f>
        <v>    养老支出</v>
      </c>
      <c r="D378" s="230" t="s">
        <v>759</v>
      </c>
      <c r="E378" s="230">
        <v>20805</v>
      </c>
      <c r="F378" s="228">
        <f t="shared" ref="F378:H378" si="65">SUM(F379:F384)</f>
        <v>3532</v>
      </c>
      <c r="G378" s="228">
        <f>SUM(G379:G384)</f>
        <v>4162</v>
      </c>
      <c r="H378" s="229">
        <f>SUM(H379:H384)</f>
        <v>3658</v>
      </c>
      <c r="I378" s="229"/>
      <c r="J378" s="229">
        <f>SUM(J379:J384)</f>
        <v>2743</v>
      </c>
      <c r="K378" s="229"/>
      <c r="L378" s="141">
        <f>F378/G378*100</f>
        <v>84.86</v>
      </c>
    </row>
    <row r="379" ht="17.25" customHeight="1" spans="1:12">
      <c r="A379" s="230" t="s">
        <v>760</v>
      </c>
      <c r="B379" s="230" t="s">
        <v>761</v>
      </c>
      <c r="C379" s="230" t="str">
        <f>B379&amp;A379</f>
        <v>行政事业单位离退休      行政单位离退休</v>
      </c>
      <c r="D379" s="230" t="s">
        <v>762</v>
      </c>
      <c r="E379" s="230">
        <v>2080501</v>
      </c>
      <c r="F379" s="231">
        <v>230</v>
      </c>
      <c r="G379" s="228">
        <v>251.17</v>
      </c>
      <c r="H379" s="229">
        <v>265</v>
      </c>
      <c r="I379" s="230"/>
      <c r="J379" s="229">
        <v>316</v>
      </c>
      <c r="K379" s="229"/>
      <c r="L379" s="141">
        <f>F379/G379*100</f>
        <v>91.57</v>
      </c>
    </row>
    <row r="380" ht="17.25" customHeight="1" spans="1:12">
      <c r="A380" s="230" t="s">
        <v>763</v>
      </c>
      <c r="B380" s="230" t="s">
        <v>761</v>
      </c>
      <c r="C380" s="230" t="str">
        <f>B380&amp;A380</f>
        <v>行政事业单位离退休      事业单位离退休</v>
      </c>
      <c r="D380" s="230" t="s">
        <v>764</v>
      </c>
      <c r="E380" s="230">
        <v>2080502</v>
      </c>
      <c r="F380" s="231"/>
      <c r="G380" s="228"/>
      <c r="H380" s="229">
        <v>0</v>
      </c>
      <c r="I380" s="230"/>
      <c r="J380" s="229"/>
      <c r="K380" s="229"/>
      <c r="L380" s="141"/>
    </row>
    <row r="381" ht="17.25" customHeight="1" spans="1:12">
      <c r="A381" s="230" t="s">
        <v>765</v>
      </c>
      <c r="B381" s="230" t="s">
        <v>761</v>
      </c>
      <c r="C381" s="230" t="str">
        <f>B381&amp;A381</f>
        <v>行政事业单位离退休      离退休人员管理机构</v>
      </c>
      <c r="D381" s="230" t="s">
        <v>766</v>
      </c>
      <c r="E381" s="230">
        <v>2080503</v>
      </c>
      <c r="F381" s="231">
        <v>7</v>
      </c>
      <c r="G381" s="228"/>
      <c r="H381" s="229">
        <v>0</v>
      </c>
      <c r="I381" s="230"/>
      <c r="J381" s="229"/>
      <c r="K381" s="229"/>
      <c r="L381" s="141"/>
    </row>
    <row r="382" ht="17.25" customHeight="1" spans="1:12">
      <c r="A382" s="230" t="s">
        <v>767</v>
      </c>
      <c r="B382" s="230" t="s">
        <v>761</v>
      </c>
      <c r="C382" s="230" t="str">
        <f>B382&amp;A382</f>
        <v>行政事业单位离退休      机关事业单位基本养老保险缴费支出</v>
      </c>
      <c r="D382" s="230" t="s">
        <v>768</v>
      </c>
      <c r="E382" s="230">
        <v>2080505</v>
      </c>
      <c r="F382" s="231">
        <v>1895</v>
      </c>
      <c r="G382" s="228">
        <v>2076.1</v>
      </c>
      <c r="H382" s="229">
        <v>3066</v>
      </c>
      <c r="I382" s="230"/>
      <c r="J382" s="229">
        <v>2378</v>
      </c>
      <c r="K382" s="229"/>
      <c r="L382" s="141">
        <f>F382/G382*100</f>
        <v>91.28</v>
      </c>
    </row>
    <row r="383" ht="17.25" customHeight="1" spans="1:12">
      <c r="A383" s="230" t="s">
        <v>769</v>
      </c>
      <c r="B383" s="230" t="s">
        <v>761</v>
      </c>
      <c r="C383" s="230" t="str">
        <f>B383&amp;A383</f>
        <v>行政事业单位离退休      机关事业单位职业年金缴费支出</v>
      </c>
      <c r="D383" s="230" t="s">
        <v>770</v>
      </c>
      <c r="E383" s="230">
        <v>2080506</v>
      </c>
      <c r="F383" s="231">
        <v>6</v>
      </c>
      <c r="G383" s="228">
        <v>3.41</v>
      </c>
      <c r="H383" s="229">
        <v>0</v>
      </c>
      <c r="I383" s="230"/>
      <c r="J383" s="229">
        <v>16</v>
      </c>
      <c r="K383" s="229"/>
      <c r="L383" s="141">
        <f>F383/G383*100</f>
        <v>175.95</v>
      </c>
    </row>
    <row r="384" ht="17.25" customHeight="1" spans="1:12">
      <c r="A384" s="230" t="s">
        <v>771</v>
      </c>
      <c r="B384" s="230" t="s">
        <v>761</v>
      </c>
      <c r="C384" s="230" t="str">
        <f>B384&amp;A384</f>
        <v>行政事业单位离退休      其他行政事业单位养老支出</v>
      </c>
      <c r="D384" s="230" t="s">
        <v>772</v>
      </c>
      <c r="E384" s="230">
        <v>2080599</v>
      </c>
      <c r="F384" s="231">
        <v>1394</v>
      </c>
      <c r="G384" s="228">
        <v>1831.71</v>
      </c>
      <c r="H384" s="229">
        <v>327</v>
      </c>
      <c r="I384" s="230"/>
      <c r="J384" s="229">
        <v>33</v>
      </c>
      <c r="K384" s="229"/>
      <c r="L384" s="141">
        <f>F384/G384*100</f>
        <v>76.1</v>
      </c>
    </row>
    <row r="385" ht="17.25" customHeight="1" spans="1:12">
      <c r="A385" s="227" t="s">
        <v>773</v>
      </c>
      <c r="B385" s="230"/>
      <c r="C385" s="230" t="str">
        <f>B385&amp;A385</f>
        <v>    就业补助</v>
      </c>
      <c r="D385" s="230" t="s">
        <v>773</v>
      </c>
      <c r="E385" s="230">
        <v>20807</v>
      </c>
      <c r="F385" s="228">
        <f t="shared" ref="F385:K385" si="66">F386</f>
        <v>103</v>
      </c>
      <c r="G385" s="228">
        <f>G386</f>
        <v>118</v>
      </c>
      <c r="H385" s="229">
        <f>H386</f>
        <v>11</v>
      </c>
      <c r="I385" s="229">
        <f>I386</f>
        <v>0</v>
      </c>
      <c r="J385" s="229">
        <f>J386</f>
        <v>5</v>
      </c>
      <c r="K385" s="229">
        <f>K386</f>
        <v>0</v>
      </c>
      <c r="L385" s="141">
        <f>F385/G385*100</f>
        <v>87.29</v>
      </c>
    </row>
    <row r="386" ht="17.25" customHeight="1" spans="1:12">
      <c r="A386" s="230" t="s">
        <v>774</v>
      </c>
      <c r="B386" s="230" t="s">
        <v>775</v>
      </c>
      <c r="C386" s="230" t="str">
        <f>B386&amp;A386</f>
        <v>就业补助      其他就业补助支出</v>
      </c>
      <c r="D386" s="230" t="s">
        <v>776</v>
      </c>
      <c r="E386" s="230">
        <v>2080799</v>
      </c>
      <c r="F386" s="231">
        <v>103</v>
      </c>
      <c r="G386" s="228">
        <f>5+113</f>
        <v>118</v>
      </c>
      <c r="H386" s="229">
        <v>11</v>
      </c>
      <c r="I386" s="230"/>
      <c r="J386" s="229">
        <v>5</v>
      </c>
      <c r="K386" s="229"/>
      <c r="L386" s="141">
        <f>F386/G386*100</f>
        <v>87.29</v>
      </c>
    </row>
    <row r="387" ht="17.25" customHeight="1" spans="1:12">
      <c r="A387" s="227" t="s">
        <v>777</v>
      </c>
      <c r="B387" s="230"/>
      <c r="C387" s="230" t="str">
        <f>B387&amp;A387</f>
        <v>    抚恤</v>
      </c>
      <c r="D387" s="230" t="s">
        <v>777</v>
      </c>
      <c r="E387" s="230">
        <v>20808</v>
      </c>
      <c r="F387" s="228">
        <f t="shared" ref="F387:K387" si="67">SUM(F388:F390)</f>
        <v>3066</v>
      </c>
      <c r="G387" s="228">
        <f>SUM(G388:G390)</f>
        <v>2445</v>
      </c>
      <c r="H387" s="229">
        <f>SUM(H388:H390)</f>
        <v>622</v>
      </c>
      <c r="I387" s="229">
        <f>SUM(I388:I390)</f>
        <v>1128</v>
      </c>
      <c r="J387" s="229">
        <f>SUM(J388:J390)</f>
        <v>490</v>
      </c>
      <c r="K387" s="229">
        <f>SUM(K388:K390)</f>
        <v>790</v>
      </c>
      <c r="L387" s="141">
        <f>F387/G387*100</f>
        <v>125.4</v>
      </c>
    </row>
    <row r="388" ht="17.25" customHeight="1" spans="1:12">
      <c r="A388" s="230" t="s">
        <v>778</v>
      </c>
      <c r="B388" s="230" t="s">
        <v>779</v>
      </c>
      <c r="C388" s="230" t="str">
        <f>B388&amp;A388</f>
        <v>抚恤      死亡抚恤</v>
      </c>
      <c r="D388" s="230" t="s">
        <v>780</v>
      </c>
      <c r="E388" s="230">
        <v>2080801</v>
      </c>
      <c r="F388" s="231">
        <v>10</v>
      </c>
      <c r="G388" s="228">
        <v>10</v>
      </c>
      <c r="H388" s="229">
        <v>10</v>
      </c>
      <c r="I388" s="230"/>
      <c r="J388" s="229">
        <v>10</v>
      </c>
      <c r="K388" s="229"/>
      <c r="L388" s="141">
        <f>F388/G388*100</f>
        <v>100</v>
      </c>
    </row>
    <row r="389" ht="17.25" customHeight="1" spans="1:12">
      <c r="A389" s="230" t="s">
        <v>781</v>
      </c>
      <c r="B389" s="230" t="s">
        <v>779</v>
      </c>
      <c r="C389" s="230" t="str">
        <f>B389&amp;A389</f>
        <v>抚恤      义务兵优待</v>
      </c>
      <c r="D389" s="230" t="s">
        <v>782</v>
      </c>
      <c r="E389" s="230">
        <v>2080805</v>
      </c>
      <c r="F389" s="231">
        <v>694</v>
      </c>
      <c r="G389" s="228">
        <v>494.14</v>
      </c>
      <c r="H389" s="229">
        <v>535</v>
      </c>
      <c r="I389" s="230"/>
      <c r="J389" s="229">
        <v>470</v>
      </c>
      <c r="K389" s="229"/>
      <c r="L389" s="141">
        <f>F389/G389*100</f>
        <v>140.45</v>
      </c>
    </row>
    <row r="390" ht="17.25" customHeight="1" spans="1:12">
      <c r="A390" s="230" t="s">
        <v>783</v>
      </c>
      <c r="B390" s="230" t="s">
        <v>779</v>
      </c>
      <c r="C390" s="230" t="str">
        <f>B390&amp;A390</f>
        <v>抚恤      其他优抚支出</v>
      </c>
      <c r="D390" s="230" t="s">
        <v>784</v>
      </c>
      <c r="E390" s="230">
        <v>2080899</v>
      </c>
      <c r="F390" s="231">
        <v>2362</v>
      </c>
      <c r="G390" s="228">
        <v>1941.12</v>
      </c>
      <c r="H390" s="229">
        <v>77</v>
      </c>
      <c r="I390" s="230">
        <v>1128</v>
      </c>
      <c r="J390" s="229">
        <v>10</v>
      </c>
      <c r="K390" s="229">
        <v>790</v>
      </c>
      <c r="L390" s="141">
        <f t="shared" ref="L390:L453" si="68">F390/G390*100</f>
        <v>121.68</v>
      </c>
    </row>
    <row r="391" ht="17.25" customHeight="1" spans="1:12">
      <c r="A391" s="227" t="s">
        <v>785</v>
      </c>
      <c r="B391" s="230"/>
      <c r="C391" s="230" t="str">
        <f>B391&amp;A391</f>
        <v>    退役安置</v>
      </c>
      <c r="D391" s="230" t="s">
        <v>785</v>
      </c>
      <c r="E391" s="230">
        <v>20809</v>
      </c>
      <c r="F391" s="228">
        <f t="shared" ref="F391:K391" si="69">SUM(F392:F396)</f>
        <v>606</v>
      </c>
      <c r="G391" s="228">
        <f>SUM(G392:G396)</f>
        <v>591</v>
      </c>
      <c r="H391" s="229">
        <f>SUM(H392:H396)</f>
        <v>663</v>
      </c>
      <c r="I391" s="229">
        <f>SUM(I392:I396)</f>
        <v>0</v>
      </c>
      <c r="J391" s="229">
        <f>SUM(J392:J396)</f>
        <v>470</v>
      </c>
      <c r="K391" s="229">
        <f>SUM(K392:K396)</f>
        <v>14</v>
      </c>
      <c r="L391" s="141">
        <f>F391/G391*100</f>
        <v>102.54</v>
      </c>
    </row>
    <row r="392" ht="17.25" customHeight="1" spans="1:12">
      <c r="A392" s="230" t="s">
        <v>786</v>
      </c>
      <c r="B392" s="230" t="s">
        <v>787</v>
      </c>
      <c r="C392" s="230" t="str">
        <f>B392&amp;A392</f>
        <v>退役安置      退伍士兵安置</v>
      </c>
      <c r="D392" s="230" t="s">
        <v>788</v>
      </c>
      <c r="E392" s="238">
        <v>2080901</v>
      </c>
      <c r="F392" s="239">
        <v>510</v>
      </c>
      <c r="G392" s="228">
        <v>500</v>
      </c>
      <c r="H392" s="229">
        <v>608</v>
      </c>
      <c r="I392" s="230"/>
      <c r="J392" s="229">
        <v>414</v>
      </c>
      <c r="K392" s="229"/>
      <c r="L392" s="141">
        <f>F392/G392*100</f>
        <v>102</v>
      </c>
    </row>
    <row r="393" ht="17.25" customHeight="1" spans="1:12">
      <c r="A393" s="230" t="s">
        <v>789</v>
      </c>
      <c r="B393" s="230" t="s">
        <v>787</v>
      </c>
      <c r="C393" s="230" t="str">
        <f>B393&amp;A393</f>
        <v>退役安置      军队转移干部安置</v>
      </c>
      <c r="D393" s="230" t="s">
        <v>790</v>
      </c>
      <c r="E393" s="230">
        <v>2080902</v>
      </c>
      <c r="F393" s="231">
        <v>6</v>
      </c>
      <c r="G393" s="228">
        <v>10.06</v>
      </c>
      <c r="H393" s="229">
        <v>5</v>
      </c>
      <c r="I393" s="230"/>
      <c r="J393" s="229">
        <v>6</v>
      </c>
      <c r="K393" s="229"/>
      <c r="L393" s="141">
        <f>F393/G393*100</f>
        <v>59.64</v>
      </c>
    </row>
    <row r="394" ht="17.25" customHeight="1" spans="1:12">
      <c r="A394" s="230" t="s">
        <v>791</v>
      </c>
      <c r="B394" s="230" t="s">
        <v>787</v>
      </c>
      <c r="C394" s="230" t="str">
        <f>B394&amp;A394</f>
        <v>退役安置      军队移交政府离退休干部管理机构</v>
      </c>
      <c r="D394" s="230" t="s">
        <v>792</v>
      </c>
      <c r="E394" s="230">
        <v>2080903</v>
      </c>
      <c r="F394" s="231">
        <v>42</v>
      </c>
      <c r="G394" s="228">
        <v>44.7</v>
      </c>
      <c r="H394" s="229">
        <v>43</v>
      </c>
      <c r="I394" s="230"/>
      <c r="J394" s="229">
        <v>50</v>
      </c>
      <c r="K394" s="229"/>
      <c r="L394" s="141">
        <f>F394/G394*100</f>
        <v>93.96</v>
      </c>
    </row>
    <row r="395" ht="17.25" customHeight="1" spans="1:12">
      <c r="A395" s="230" t="s">
        <v>793</v>
      </c>
      <c r="B395" s="230"/>
      <c r="C395" s="230"/>
      <c r="D395" s="230"/>
      <c r="E395" s="230"/>
      <c r="F395" s="231">
        <v>20</v>
      </c>
      <c r="G395" s="228"/>
      <c r="H395" s="229"/>
      <c r="I395" s="230"/>
      <c r="J395" s="229"/>
      <c r="K395" s="229"/>
      <c r="L395" s="141"/>
    </row>
    <row r="396" ht="17.25" customHeight="1" spans="1:12">
      <c r="A396" s="230" t="s">
        <v>794</v>
      </c>
      <c r="B396" s="230" t="s">
        <v>787</v>
      </c>
      <c r="C396" s="230" t="str">
        <f>B396&amp;A396</f>
        <v>退役安置      其他退役安置支出</v>
      </c>
      <c r="D396" s="230" t="s">
        <v>795</v>
      </c>
      <c r="E396" s="230">
        <v>2080999</v>
      </c>
      <c r="F396" s="231">
        <v>28</v>
      </c>
      <c r="G396" s="228">
        <f>18.72+17</f>
        <v>36</v>
      </c>
      <c r="H396" s="229">
        <v>7</v>
      </c>
      <c r="I396" s="230"/>
      <c r="J396" s="229"/>
      <c r="K396" s="229">
        <v>14</v>
      </c>
      <c r="L396" s="141">
        <f>F396/G396*100</f>
        <v>77.78</v>
      </c>
    </row>
    <row r="397" ht="17.25" customHeight="1" spans="1:12">
      <c r="A397" s="227" t="s">
        <v>796</v>
      </c>
      <c r="B397" s="230"/>
      <c r="C397" s="230" t="str">
        <f>B397&amp;A397</f>
        <v>    社会福利</v>
      </c>
      <c r="D397" s="230" t="s">
        <v>796</v>
      </c>
      <c r="E397" s="230">
        <v>20810</v>
      </c>
      <c r="F397" s="228">
        <f t="shared" ref="F397:K397" si="70">SUM(F398:F400)</f>
        <v>1161</v>
      </c>
      <c r="G397" s="228">
        <f>SUM(G398:G400)</f>
        <v>812</v>
      </c>
      <c r="H397" s="229">
        <f>SUM(H398:H400)</f>
        <v>563</v>
      </c>
      <c r="I397" s="229">
        <f>SUM(I398:I400)</f>
        <v>9</v>
      </c>
      <c r="J397" s="229">
        <f>SUM(J398:J400)</f>
        <v>390</v>
      </c>
      <c r="K397" s="229">
        <f>SUM(K398:K400)</f>
        <v>9</v>
      </c>
      <c r="L397" s="141">
        <f>F397/G397*100</f>
        <v>142.98</v>
      </c>
    </row>
    <row r="398" ht="17.25" customHeight="1" spans="1:12">
      <c r="A398" s="230" t="s">
        <v>797</v>
      </c>
      <c r="B398" s="230" t="s">
        <v>798</v>
      </c>
      <c r="C398" s="230" t="str">
        <f>B398&amp;A398</f>
        <v>社会福利      儿童福利</v>
      </c>
      <c r="D398" s="230" t="s">
        <v>799</v>
      </c>
      <c r="E398" s="230">
        <v>2081001</v>
      </c>
      <c r="F398" s="231">
        <v>195</v>
      </c>
      <c r="G398" s="228">
        <v>32.26</v>
      </c>
      <c r="H398" s="229">
        <v>24</v>
      </c>
      <c r="I398" s="230">
        <f>IF(ISERROR(VLOOKUP(E398,[5]省市专项一般预算!$L$5:$T$42,9,FALSE)),"",VLOOKUP(E398,[5]省市专项一般预算!$L$5:$T$42,9,FALSE))</f>
        <v>9</v>
      </c>
      <c r="J398" s="229">
        <v>25</v>
      </c>
      <c r="K398" s="229">
        <v>9</v>
      </c>
      <c r="L398" s="141">
        <f>F398/G398*100</f>
        <v>604.46</v>
      </c>
    </row>
    <row r="399" ht="17.25" customHeight="1" spans="1:12">
      <c r="A399" s="230" t="s">
        <v>800</v>
      </c>
      <c r="B399" s="230" t="s">
        <v>798</v>
      </c>
      <c r="C399" s="230" t="str">
        <f>B399&amp;A399</f>
        <v>社会福利      老年福利</v>
      </c>
      <c r="D399" s="230" t="s">
        <v>801</v>
      </c>
      <c r="E399" s="230">
        <v>2081002</v>
      </c>
      <c r="F399" s="231">
        <v>604</v>
      </c>
      <c r="G399" s="214">
        <v>551.04</v>
      </c>
      <c r="H399" s="229">
        <v>391</v>
      </c>
      <c r="I399" s="230"/>
      <c r="J399" s="229">
        <v>235</v>
      </c>
      <c r="K399" s="229"/>
      <c r="L399" s="141">
        <f>F399/G399*100</f>
        <v>109.61</v>
      </c>
    </row>
    <row r="400" ht="17.25" customHeight="1" spans="1:12">
      <c r="A400" s="230" t="s">
        <v>802</v>
      </c>
      <c r="B400" s="230" t="s">
        <v>798</v>
      </c>
      <c r="C400" s="230" t="str">
        <f>B400&amp;A400</f>
        <v>社会福利      殡葬</v>
      </c>
      <c r="D400" s="230" t="s">
        <v>803</v>
      </c>
      <c r="E400" s="230">
        <v>2081004</v>
      </c>
      <c r="F400" s="231">
        <f>266+61+35</f>
        <v>362</v>
      </c>
      <c r="G400" s="228">
        <v>228.77</v>
      </c>
      <c r="H400" s="229">
        <v>148</v>
      </c>
      <c r="I400" s="230"/>
      <c r="J400" s="229">
        <v>130</v>
      </c>
      <c r="K400" s="229"/>
      <c r="L400" s="141">
        <f>F400/G400*100</f>
        <v>158.24</v>
      </c>
    </row>
    <row r="401" ht="17.25" customHeight="1" spans="1:12">
      <c r="A401" s="227" t="s">
        <v>804</v>
      </c>
      <c r="B401" s="230"/>
      <c r="C401" s="230" t="str">
        <f>B401&amp;A401</f>
        <v>    残疾人事业</v>
      </c>
      <c r="D401" s="230" t="s">
        <v>804</v>
      </c>
      <c r="E401" s="230">
        <v>20811</v>
      </c>
      <c r="F401" s="228">
        <f t="shared" ref="F401:K401" si="71">SUM(F402:F407)</f>
        <v>2065</v>
      </c>
      <c r="G401" s="228">
        <f>SUM(G402:G407)</f>
        <v>2056</v>
      </c>
      <c r="H401" s="229">
        <f>SUM(H402:H407)</f>
        <v>1243</v>
      </c>
      <c r="I401" s="229">
        <f>SUM(I402:I407)</f>
        <v>428</v>
      </c>
      <c r="J401" s="229">
        <f>SUM(J402:J407)</f>
        <v>1130</v>
      </c>
      <c r="K401" s="229">
        <f>SUM(K402:K407)</f>
        <v>3</v>
      </c>
      <c r="L401" s="141">
        <f>F401/G401*100</f>
        <v>100.44</v>
      </c>
    </row>
    <row r="402" ht="17.25" customHeight="1" spans="1:12">
      <c r="A402" s="230" t="s">
        <v>152</v>
      </c>
      <c r="B402" s="230" t="s">
        <v>805</v>
      </c>
      <c r="C402" s="230" t="str">
        <f>B402&amp;A402</f>
        <v>残疾人事业      行政运行</v>
      </c>
      <c r="D402" s="230" t="s">
        <v>806</v>
      </c>
      <c r="E402" s="230">
        <v>2081101</v>
      </c>
      <c r="F402" s="231">
        <v>30</v>
      </c>
      <c r="G402" s="228">
        <v>35</v>
      </c>
      <c r="H402" s="229">
        <v>55</v>
      </c>
      <c r="I402" s="230"/>
      <c r="J402" s="229">
        <v>46</v>
      </c>
      <c r="K402" s="229"/>
      <c r="L402" s="141">
        <f>F402/G402*100</f>
        <v>85.71</v>
      </c>
    </row>
    <row r="403" ht="17.25" customHeight="1" spans="1:12">
      <c r="A403" s="230" t="s">
        <v>183</v>
      </c>
      <c r="B403" s="230" t="s">
        <v>805</v>
      </c>
      <c r="C403" s="230" t="str">
        <f>B403&amp;A403</f>
        <v>残疾人事业      机关服务</v>
      </c>
      <c r="D403" s="230" t="s">
        <v>807</v>
      </c>
      <c r="E403" s="230">
        <v>2081103</v>
      </c>
      <c r="F403" s="231">
        <v>134</v>
      </c>
      <c r="G403" s="228">
        <v>116.09</v>
      </c>
      <c r="H403" s="229">
        <v>102</v>
      </c>
      <c r="I403" s="230"/>
      <c r="J403" s="229">
        <v>135</v>
      </c>
      <c r="K403" s="229"/>
      <c r="L403" s="141">
        <f>F403/G403*100</f>
        <v>115.43</v>
      </c>
    </row>
    <row r="404" ht="17.25" customHeight="1" spans="1:12">
      <c r="A404" s="230" t="s">
        <v>808</v>
      </c>
      <c r="B404" s="230" t="s">
        <v>805</v>
      </c>
      <c r="C404" s="230" t="str">
        <f>B404&amp;A404</f>
        <v>残疾人事业      残疾人康复</v>
      </c>
      <c r="D404" s="230" t="s">
        <v>809</v>
      </c>
      <c r="E404" s="230">
        <v>2081104</v>
      </c>
      <c r="F404" s="231">
        <v>187</v>
      </c>
      <c r="G404" s="228">
        <v>271.5</v>
      </c>
      <c r="H404" s="229">
        <v>90</v>
      </c>
      <c r="I404" s="230">
        <f>IF(ISERROR(VLOOKUP(E404,[5]省市专项一般预算!$L$5:$T$42,9,FALSE)),"",VLOOKUP(E404,[5]省市专项一般预算!$L$5:$T$42,9,FALSE))</f>
        <v>86</v>
      </c>
      <c r="J404" s="229">
        <v>48</v>
      </c>
      <c r="K404" s="229">
        <v>3</v>
      </c>
      <c r="L404" s="141">
        <f>F404/G404*100</f>
        <v>68.88</v>
      </c>
    </row>
    <row r="405" ht="17.25" customHeight="1" spans="1:12">
      <c r="A405" s="230" t="s">
        <v>810</v>
      </c>
      <c r="B405" s="230" t="s">
        <v>805</v>
      </c>
      <c r="C405" s="230" t="str">
        <f>B405&amp;A405</f>
        <v>残疾人事业      残疾人就业和扶贫</v>
      </c>
      <c r="D405" s="230" t="s">
        <v>811</v>
      </c>
      <c r="E405" s="230">
        <v>2081105</v>
      </c>
      <c r="F405" s="231">
        <v>7</v>
      </c>
      <c r="G405" s="228">
        <v>41</v>
      </c>
      <c r="H405" s="229">
        <v>0</v>
      </c>
      <c r="I405" s="230"/>
      <c r="J405" s="229"/>
      <c r="K405" s="229"/>
      <c r="L405" s="141">
        <f>F405/G405*100</f>
        <v>17.07</v>
      </c>
    </row>
    <row r="406" ht="17.25" customHeight="1" spans="1:12">
      <c r="A406" s="230" t="s">
        <v>812</v>
      </c>
      <c r="B406" s="230" t="s">
        <v>805</v>
      </c>
      <c r="C406" s="230" t="str">
        <f>B406&amp;A406</f>
        <v>残疾人事业      残疾人生活和护理补贴</v>
      </c>
      <c r="D406" s="230" t="s">
        <v>813</v>
      </c>
      <c r="E406" s="230">
        <v>2081107</v>
      </c>
      <c r="F406" s="231">
        <v>1445</v>
      </c>
      <c r="G406" s="228">
        <v>1278.8</v>
      </c>
      <c r="H406" s="229">
        <v>387</v>
      </c>
      <c r="I406" s="230">
        <f>IF(ISERROR(VLOOKUP(E406,[5]省市专项一般预算!$L$5:$T$42,9,FALSE)),"",VLOOKUP(E406,[5]省市专项一般预算!$L$5:$T$42,9,FALSE))</f>
        <v>342</v>
      </c>
      <c r="J406" s="229">
        <v>537</v>
      </c>
      <c r="K406" s="229"/>
      <c r="L406" s="141">
        <f>F406/G406*100</f>
        <v>113</v>
      </c>
    </row>
    <row r="407" ht="17.25" customHeight="1" spans="1:12">
      <c r="A407" s="230" t="s">
        <v>814</v>
      </c>
      <c r="B407" s="230" t="s">
        <v>805</v>
      </c>
      <c r="C407" s="230" t="str">
        <f>B407&amp;A407</f>
        <v>残疾人事业      其他残疾人事业支出</v>
      </c>
      <c r="D407" s="230" t="s">
        <v>815</v>
      </c>
      <c r="E407" s="230">
        <v>2081199</v>
      </c>
      <c r="F407" s="231">
        <v>262</v>
      </c>
      <c r="G407" s="228">
        <v>314</v>
      </c>
      <c r="H407" s="229">
        <v>609</v>
      </c>
      <c r="I407" s="230"/>
      <c r="J407" s="229">
        <v>364</v>
      </c>
      <c r="K407" s="229"/>
      <c r="L407" s="141">
        <f>F407/G407*100</f>
        <v>83.44</v>
      </c>
    </row>
    <row r="408" ht="17.25" customHeight="1" spans="1:12">
      <c r="A408" s="227" t="s">
        <v>816</v>
      </c>
      <c r="B408" s="230"/>
      <c r="C408" s="230" t="str">
        <f>B408&amp;A408</f>
        <v>    自然灾害生活救助</v>
      </c>
      <c r="D408" s="230" t="s">
        <v>816</v>
      </c>
      <c r="E408" s="230">
        <v>20815</v>
      </c>
      <c r="F408" s="231"/>
      <c r="G408" s="228"/>
      <c r="H408" s="229">
        <f t="shared" ref="H408:K408" si="72">SUM(H409:H412)</f>
        <v>0</v>
      </c>
      <c r="I408" s="229">
        <f>SUM(I409:I412)</f>
        <v>0</v>
      </c>
      <c r="J408" s="229">
        <f>SUM(J409:J412)</f>
        <v>115</v>
      </c>
      <c r="K408" s="229">
        <f>SUM(K409:K412)</f>
        <v>0</v>
      </c>
      <c r="L408" s="141"/>
    </row>
    <row r="409" ht="17.25" customHeight="1" spans="1:12">
      <c r="A409" s="230" t="s">
        <v>817</v>
      </c>
      <c r="B409" s="230" t="s">
        <v>818</v>
      </c>
      <c r="C409" s="230" t="str">
        <f>B409&amp;A409</f>
        <v>自然灾害生活救助      中央自然灾害生活补助</v>
      </c>
      <c r="D409" s="230" t="s">
        <v>819</v>
      </c>
      <c r="E409" s="230">
        <v>2081501</v>
      </c>
      <c r="F409" s="231"/>
      <c r="G409" s="228"/>
      <c r="H409" s="229"/>
      <c r="I409" s="230"/>
      <c r="J409" s="229"/>
      <c r="K409" s="229"/>
      <c r="L409" s="141"/>
    </row>
    <row r="410" ht="17.25" customHeight="1" spans="1:12">
      <c r="A410" s="230" t="s">
        <v>820</v>
      </c>
      <c r="B410" s="230" t="s">
        <v>818</v>
      </c>
      <c r="C410" s="230" t="str">
        <f>B410&amp;A410</f>
        <v>自然灾害生活救助      地方自然灾害生活补助</v>
      </c>
      <c r="D410" s="230" t="s">
        <v>821</v>
      </c>
      <c r="E410" s="230">
        <v>2081502</v>
      </c>
      <c r="F410" s="231"/>
      <c r="G410" s="228"/>
      <c r="H410" s="229"/>
      <c r="I410" s="230"/>
      <c r="J410" s="229">
        <v>42</v>
      </c>
      <c r="K410" s="229"/>
      <c r="L410" s="141"/>
    </row>
    <row r="411" ht="17.25" customHeight="1" spans="1:12">
      <c r="A411" s="230" t="s">
        <v>822</v>
      </c>
      <c r="B411" s="230" t="s">
        <v>818</v>
      </c>
      <c r="C411" s="230" t="str">
        <f>B411&amp;A411</f>
        <v>自然灾害生活救助      自然灾害灾后重建补助</v>
      </c>
      <c r="D411" s="230" t="s">
        <v>823</v>
      </c>
      <c r="E411" s="230">
        <v>2081503</v>
      </c>
      <c r="F411" s="231"/>
      <c r="G411" s="228"/>
      <c r="H411" s="229"/>
      <c r="I411" s="230"/>
      <c r="J411" s="229"/>
      <c r="K411" s="229"/>
      <c r="L411" s="141"/>
    </row>
    <row r="412" ht="17.25" customHeight="1" spans="1:12">
      <c r="A412" s="230" t="s">
        <v>824</v>
      </c>
      <c r="B412" s="230" t="s">
        <v>818</v>
      </c>
      <c r="C412" s="230" t="str">
        <f>B412&amp;A412</f>
        <v>自然灾害生活救助      其他自然灾害生活救助支出</v>
      </c>
      <c r="D412" s="230" t="s">
        <v>825</v>
      </c>
      <c r="E412" s="230">
        <v>2081599</v>
      </c>
      <c r="F412" s="231"/>
      <c r="G412" s="228"/>
      <c r="H412" s="229"/>
      <c r="I412" s="230"/>
      <c r="J412" s="229">
        <v>73</v>
      </c>
      <c r="K412" s="229"/>
      <c r="L412" s="141"/>
    </row>
    <row r="413" ht="17.25" customHeight="1" spans="1:12">
      <c r="A413" s="227" t="s">
        <v>826</v>
      </c>
      <c r="B413" s="230"/>
      <c r="C413" s="230" t="str">
        <f>B413&amp;A413</f>
        <v>    红十字事业</v>
      </c>
      <c r="D413" s="230" t="s">
        <v>826</v>
      </c>
      <c r="E413" s="230">
        <v>20816</v>
      </c>
      <c r="F413" s="228">
        <f t="shared" ref="F413:H413" si="73">SUM(F414:F416)</f>
        <v>18</v>
      </c>
      <c r="G413" s="228">
        <f>SUM(G414:G416)</f>
        <v>19</v>
      </c>
      <c r="H413" s="229">
        <f>SUM(H414:H416)</f>
        <v>31</v>
      </c>
      <c r="I413" s="229"/>
      <c r="J413" s="229">
        <f>SUM(J414:J415)</f>
        <v>20</v>
      </c>
      <c r="K413" s="229"/>
      <c r="L413" s="141">
        <f>F413/G413*100</f>
        <v>94.74</v>
      </c>
    </row>
    <row r="414" ht="17.25" customHeight="1" spans="1:12">
      <c r="A414" s="230" t="s">
        <v>152</v>
      </c>
      <c r="B414" s="230" t="s">
        <v>827</v>
      </c>
      <c r="C414" s="230" t="str">
        <f>B414&amp;A414</f>
        <v>红十字事业      行政运行</v>
      </c>
      <c r="D414" s="230" t="s">
        <v>828</v>
      </c>
      <c r="E414" s="230">
        <v>2081601</v>
      </c>
      <c r="F414" s="231">
        <v>13</v>
      </c>
      <c r="G414" s="228">
        <v>13.82</v>
      </c>
      <c r="H414" s="229">
        <v>24</v>
      </c>
      <c r="I414" s="230"/>
      <c r="J414" s="229">
        <v>20</v>
      </c>
      <c r="K414" s="229"/>
      <c r="L414" s="141">
        <f>F414/G414*100</f>
        <v>94.07</v>
      </c>
    </row>
    <row r="415" ht="17.25" customHeight="1" spans="1:12">
      <c r="A415" s="230" t="s">
        <v>168</v>
      </c>
      <c r="B415" s="230" t="s">
        <v>827</v>
      </c>
      <c r="C415" s="230" t="str">
        <f>B415&amp;A415</f>
        <v>红十字事业      一般行政管理事务</v>
      </c>
      <c r="D415" s="230" t="s">
        <v>829</v>
      </c>
      <c r="E415" s="230">
        <v>2081602</v>
      </c>
      <c r="F415" s="231"/>
      <c r="G415" s="228"/>
      <c r="H415" s="229"/>
      <c r="I415" s="230"/>
      <c r="J415" s="229"/>
      <c r="K415" s="229"/>
      <c r="L415" s="141"/>
    </row>
    <row r="416" ht="17.25" customHeight="1" spans="1:12">
      <c r="A416" s="230" t="s">
        <v>830</v>
      </c>
      <c r="B416" s="230"/>
      <c r="C416" s="230"/>
      <c r="D416" s="230"/>
      <c r="E416" s="230">
        <v>2081699</v>
      </c>
      <c r="F416" s="231">
        <v>5</v>
      </c>
      <c r="G416" s="228">
        <v>5.4</v>
      </c>
      <c r="H416" s="229">
        <v>7</v>
      </c>
      <c r="I416" s="230"/>
      <c r="J416" s="229"/>
      <c r="K416" s="229"/>
      <c r="L416" s="141">
        <f>F416/G416*100</f>
        <v>92.59</v>
      </c>
    </row>
    <row r="417" ht="17.25" customHeight="1" spans="1:12">
      <c r="A417" s="227" t="s">
        <v>831</v>
      </c>
      <c r="B417" s="230"/>
      <c r="C417" s="230" t="str">
        <f t="shared" ref="C417:C429" si="74">B417&amp;A417</f>
        <v>    最低生活保障</v>
      </c>
      <c r="D417" s="230" t="s">
        <v>831</v>
      </c>
      <c r="E417" s="230">
        <v>20819</v>
      </c>
      <c r="F417" s="228">
        <f t="shared" ref="F417:K417" si="75">SUM(F418:F419)</f>
        <v>2185</v>
      </c>
      <c r="G417" s="228">
        <f>SUM(G418:G419)</f>
        <v>2599</v>
      </c>
      <c r="H417" s="229">
        <f>SUM(H418:H419)</f>
        <v>1847</v>
      </c>
      <c r="I417" s="229">
        <f>SUM(I418:I419)</f>
        <v>564</v>
      </c>
      <c r="J417" s="229">
        <f>SUM(J418:J419)</f>
        <v>1035</v>
      </c>
      <c r="K417" s="229">
        <f>SUM(K418:K419)</f>
        <v>519</v>
      </c>
      <c r="L417" s="141">
        <f>F417/G417*100</f>
        <v>84.07</v>
      </c>
    </row>
    <row r="418" ht="17.25" customHeight="1" spans="1:12">
      <c r="A418" s="230" t="s">
        <v>832</v>
      </c>
      <c r="B418" s="230" t="s">
        <v>833</v>
      </c>
      <c r="C418" s="230" t="str">
        <f>B418&amp;A418</f>
        <v>最低生活保障      城市最低生活保障金支出</v>
      </c>
      <c r="D418" s="230" t="s">
        <v>834</v>
      </c>
      <c r="E418" s="230">
        <v>2081901</v>
      </c>
      <c r="F418" s="231">
        <v>265</v>
      </c>
      <c r="G418" s="228">
        <v>313.2</v>
      </c>
      <c r="H418" s="229">
        <v>177</v>
      </c>
      <c r="I418" s="230">
        <f>IF(ISERROR(VLOOKUP(E418,[5]省市专项一般预算!$L$5:$T$42,9,FALSE)),"",VLOOKUP(E418,[5]省市专项一般预算!$L$5:$T$42,9,FALSE))</f>
        <v>73</v>
      </c>
      <c r="J418" s="229">
        <v>147</v>
      </c>
      <c r="K418" s="229">
        <v>76</v>
      </c>
      <c r="L418" s="141">
        <f>F418/G418*100</f>
        <v>84.61</v>
      </c>
    </row>
    <row r="419" ht="17.25" customHeight="1" spans="1:12">
      <c r="A419" s="230" t="s">
        <v>835</v>
      </c>
      <c r="B419" s="230" t="s">
        <v>833</v>
      </c>
      <c r="C419" s="230" t="str">
        <f>B419&amp;A419</f>
        <v>最低生活保障      农村最低生活保障金支出</v>
      </c>
      <c r="D419" s="230" t="s">
        <v>836</v>
      </c>
      <c r="E419" s="230">
        <v>2081902</v>
      </c>
      <c r="F419" s="231">
        <v>1920</v>
      </c>
      <c r="G419" s="228">
        <v>2286</v>
      </c>
      <c r="H419" s="229">
        <v>1670</v>
      </c>
      <c r="I419" s="230">
        <f>IF(ISERROR(VLOOKUP(E419,[5]省市专项一般预算!$L$5:$T$42,9,FALSE)),"",VLOOKUP(E419,[5]省市专项一般预算!$L$5:$T$42,9,FALSE))</f>
        <v>491</v>
      </c>
      <c r="J419" s="229">
        <v>888</v>
      </c>
      <c r="K419" s="229">
        <v>443</v>
      </c>
      <c r="L419" s="141">
        <f>F419/G419*100</f>
        <v>83.99</v>
      </c>
    </row>
    <row r="420" ht="17.25" customHeight="1" spans="1:12">
      <c r="A420" s="227" t="s">
        <v>837</v>
      </c>
      <c r="B420" s="230"/>
      <c r="C420" s="230" t="str">
        <f>B420&amp;A420</f>
        <v>    临时救助</v>
      </c>
      <c r="D420" s="230" t="s">
        <v>837</v>
      </c>
      <c r="E420" s="230">
        <v>20820</v>
      </c>
      <c r="F420" s="228">
        <f t="shared" ref="F420:K420" si="76">SUM(F421:F422)</f>
        <v>444</v>
      </c>
      <c r="G420" s="228">
        <f>SUM(G421:G422)</f>
        <v>376</v>
      </c>
      <c r="H420" s="229">
        <f>SUM(H421:H422)</f>
        <v>21</v>
      </c>
      <c r="I420" s="229">
        <f>SUM(I421:I422)</f>
        <v>156</v>
      </c>
      <c r="J420" s="229">
        <f>SUM(J421:J422)</f>
        <v>299</v>
      </c>
      <c r="K420" s="229">
        <f>SUM(K421:K422)</f>
        <v>136</v>
      </c>
      <c r="L420" s="141">
        <f>F420/G420*100</f>
        <v>118.09</v>
      </c>
    </row>
    <row r="421" ht="17.25" customHeight="1" spans="1:12">
      <c r="A421" s="230" t="s">
        <v>838</v>
      </c>
      <c r="B421" s="230" t="s">
        <v>839</v>
      </c>
      <c r="C421" s="230" t="str">
        <f>B421&amp;A421</f>
        <v>临时救助      临时救助支出</v>
      </c>
      <c r="D421" s="230" t="s">
        <v>840</v>
      </c>
      <c r="E421" s="230">
        <v>2082001</v>
      </c>
      <c r="F421" s="231">
        <v>344</v>
      </c>
      <c r="G421" s="228">
        <v>296</v>
      </c>
      <c r="H421" s="229"/>
      <c r="I421" s="230">
        <f>IF(ISERROR(VLOOKUP(E421,[5]省市专项一般预算!$L$5:$T$42,9,FALSE)),"",VLOOKUP(E421,[5]省市专项一般预算!$L$5:$T$42,9,FALSE))</f>
        <v>156</v>
      </c>
      <c r="J421" s="229">
        <v>289</v>
      </c>
      <c r="K421" s="229">
        <v>136</v>
      </c>
      <c r="L421" s="141">
        <f>F421/G421*100</f>
        <v>116.22</v>
      </c>
    </row>
    <row r="422" ht="17.25" customHeight="1" spans="1:12">
      <c r="A422" s="230" t="s">
        <v>841</v>
      </c>
      <c r="B422" s="230" t="s">
        <v>839</v>
      </c>
      <c r="C422" s="230" t="str">
        <f>B422&amp;A422</f>
        <v>临时救助      流浪乞讨人员救助支出</v>
      </c>
      <c r="D422" s="230" t="s">
        <v>842</v>
      </c>
      <c r="E422" s="230">
        <v>2082002</v>
      </c>
      <c r="F422" s="231">
        <v>100</v>
      </c>
      <c r="G422" s="228">
        <v>80</v>
      </c>
      <c r="H422" s="229">
        <v>21</v>
      </c>
      <c r="I422" s="230"/>
      <c r="J422" s="229">
        <v>10</v>
      </c>
      <c r="K422" s="229"/>
      <c r="L422" s="141">
        <f>F422/G422*100</f>
        <v>125</v>
      </c>
    </row>
    <row r="423" ht="17.25" customHeight="1" spans="1:12">
      <c r="A423" s="227" t="s">
        <v>843</v>
      </c>
      <c r="B423" s="230"/>
      <c r="C423" s="230" t="str">
        <f>B423&amp;A423</f>
        <v>    特困人员救助供养</v>
      </c>
      <c r="D423" s="230" t="s">
        <v>843</v>
      </c>
      <c r="E423" s="230">
        <v>20821</v>
      </c>
      <c r="F423" s="228">
        <f t="shared" ref="F423:K423" si="77">SUM(F424:F425)</f>
        <v>637</v>
      </c>
      <c r="G423" s="228">
        <f>SUM(G424:G425)</f>
        <v>1289</v>
      </c>
      <c r="H423" s="229">
        <f>SUM(H424:H425)</f>
        <v>463</v>
      </c>
      <c r="I423" s="229">
        <f>SUM(I424:I425)</f>
        <v>228</v>
      </c>
      <c r="J423" s="229">
        <f>SUM(J424:J425)</f>
        <v>474</v>
      </c>
      <c r="K423" s="229">
        <f>SUM(K424:K425)</f>
        <v>231</v>
      </c>
      <c r="L423" s="141">
        <f>F423/G423*100</f>
        <v>49.42</v>
      </c>
    </row>
    <row r="424" ht="17.25" customHeight="1" spans="1:12">
      <c r="A424" s="230" t="s">
        <v>844</v>
      </c>
      <c r="B424" s="230" t="s">
        <v>845</v>
      </c>
      <c r="C424" s="230" t="str">
        <f>B424&amp;A424</f>
        <v>特困人员救助供养      城市特困人员救助供养支出</v>
      </c>
      <c r="D424" s="230" t="s">
        <v>846</v>
      </c>
      <c r="E424" s="230">
        <v>2082101</v>
      </c>
      <c r="F424" s="231">
        <v>80</v>
      </c>
      <c r="G424" s="228">
        <v>188.57</v>
      </c>
      <c r="H424" s="229">
        <v>463</v>
      </c>
      <c r="I424" s="230">
        <f>IF(ISERROR(VLOOKUP(E424,[5]省市专项一般预算!$L$5:$T$42,9,FALSE)),"",VLOOKUP(E424,[5]省市专项一般预算!$L$5:$T$42,9,FALSE))</f>
        <v>29</v>
      </c>
      <c r="J424" s="229">
        <v>50</v>
      </c>
      <c r="K424" s="229">
        <v>25</v>
      </c>
      <c r="L424" s="141">
        <f>F424/G424*100</f>
        <v>42.42</v>
      </c>
    </row>
    <row r="425" ht="17.25" customHeight="1" spans="1:12">
      <c r="A425" s="230" t="s">
        <v>847</v>
      </c>
      <c r="B425" s="230" t="s">
        <v>845</v>
      </c>
      <c r="C425" s="230" t="str">
        <f>B425&amp;A425</f>
        <v>特困人员救助供养      农村特困人员救助供养支出</v>
      </c>
      <c r="D425" s="230" t="s">
        <v>848</v>
      </c>
      <c r="E425" s="230">
        <v>2082102</v>
      </c>
      <c r="F425" s="231">
        <v>557</v>
      </c>
      <c r="G425" s="228">
        <v>1099.98</v>
      </c>
      <c r="H425" s="229"/>
      <c r="I425" s="230">
        <f>IF(ISERROR(VLOOKUP(E425,[5]省市专项一般预算!$L$5:$T$42,9,FALSE)),"",VLOOKUP(E425,[5]省市专项一般预算!$L$5:$T$42,9,FALSE))</f>
        <v>199</v>
      </c>
      <c r="J425" s="229">
        <v>424</v>
      </c>
      <c r="K425" s="229">
        <v>206</v>
      </c>
      <c r="L425" s="141">
        <f>F425/G425*100</f>
        <v>50.64</v>
      </c>
    </row>
    <row r="426" ht="17.25" customHeight="1" spans="1:12">
      <c r="A426" s="227" t="s">
        <v>849</v>
      </c>
      <c r="B426" s="230"/>
      <c r="C426" s="230" t="str">
        <f>B426&amp;A426</f>
        <v>    其他生活救助</v>
      </c>
      <c r="D426" s="230" t="s">
        <v>849</v>
      </c>
      <c r="E426" s="230">
        <v>20825</v>
      </c>
      <c r="F426" s="228">
        <f>F427</f>
        <v>365</v>
      </c>
      <c r="G426" s="228">
        <f>G427</f>
        <v>333</v>
      </c>
      <c r="H426" s="229">
        <f t="shared" ref="H426:K426" si="78">SUM(H427)</f>
        <v>88</v>
      </c>
      <c r="I426" s="229">
        <f>SUM(I427)</f>
        <v>0</v>
      </c>
      <c r="J426" s="229">
        <f>SUM(J427)</f>
        <v>84</v>
      </c>
      <c r="K426" s="229">
        <f>SUM(K427)</f>
        <v>4</v>
      </c>
      <c r="L426" s="141">
        <f>F426/G426*100</f>
        <v>109.61</v>
      </c>
    </row>
    <row r="427" ht="17.25" customHeight="1" spans="1:12">
      <c r="A427" s="230" t="s">
        <v>850</v>
      </c>
      <c r="B427" s="230" t="s">
        <v>851</v>
      </c>
      <c r="C427" s="230" t="str">
        <f>B427&amp;A427</f>
        <v>其他生活救助      其他农村生活救助</v>
      </c>
      <c r="D427" s="230" t="s">
        <v>852</v>
      </c>
      <c r="E427" s="230">
        <v>2082502</v>
      </c>
      <c r="F427" s="231">
        <f>324+41</f>
        <v>365</v>
      </c>
      <c r="G427" s="228">
        <v>333.02</v>
      </c>
      <c r="H427" s="229">
        <v>88</v>
      </c>
      <c r="I427" s="230"/>
      <c r="J427" s="229">
        <v>84</v>
      </c>
      <c r="K427" s="229">
        <v>4</v>
      </c>
      <c r="L427" s="141">
        <f>F427/G427*100</f>
        <v>109.6</v>
      </c>
    </row>
    <row r="428" ht="17.25" customHeight="1" spans="1:12">
      <c r="A428" s="227" t="s">
        <v>853</v>
      </c>
      <c r="B428" s="230"/>
      <c r="C428" s="230" t="str">
        <f>B428&amp;A428</f>
        <v>    财政对基本养老保险基金的补助</v>
      </c>
      <c r="D428" s="230" t="s">
        <v>853</v>
      </c>
      <c r="E428" s="230">
        <v>20826</v>
      </c>
      <c r="F428" s="228">
        <f t="shared" ref="F428:H428" si="79">F429</f>
        <v>12165</v>
      </c>
      <c r="G428" s="228">
        <f>G429</f>
        <v>11232</v>
      </c>
      <c r="H428" s="229">
        <f>H429</f>
        <v>9616</v>
      </c>
      <c r="I428" s="229"/>
      <c r="J428" s="229">
        <f>J429</f>
        <v>8726</v>
      </c>
      <c r="K428" s="229"/>
      <c r="L428" s="141">
        <f>F428/G428*100</f>
        <v>108.31</v>
      </c>
    </row>
    <row r="429" ht="17.25" customHeight="1" spans="1:12">
      <c r="A429" s="230" t="s">
        <v>854</v>
      </c>
      <c r="B429" s="230" t="s">
        <v>855</v>
      </c>
      <c r="C429" s="230" t="str">
        <f>B429&amp;A429</f>
        <v>财政对基本养老保险基金的补助      财政对城乡居民基本养老保险基金的补助</v>
      </c>
      <c r="D429" s="230" t="s">
        <v>856</v>
      </c>
      <c r="E429" s="230">
        <v>2082602</v>
      </c>
      <c r="F429" s="231">
        <v>12165</v>
      </c>
      <c r="G429" s="228">
        <v>11231.51</v>
      </c>
      <c r="H429" s="229">
        <v>9616</v>
      </c>
      <c r="I429" s="230"/>
      <c r="J429" s="229">
        <v>8726</v>
      </c>
      <c r="K429" s="229"/>
      <c r="L429" s="141">
        <f>F429/G429*100</f>
        <v>108.31</v>
      </c>
    </row>
    <row r="430" ht="17.25" customHeight="1" spans="1:12">
      <c r="A430" s="227" t="s">
        <v>857</v>
      </c>
      <c r="B430" s="230"/>
      <c r="C430" s="230"/>
      <c r="D430" s="230"/>
      <c r="E430" s="230">
        <v>20828</v>
      </c>
      <c r="F430" s="228">
        <f>SUM(F431:F434)</f>
        <v>239</v>
      </c>
      <c r="G430" s="228">
        <f>SUM(G431:G434)</f>
        <v>221</v>
      </c>
      <c r="H430" s="229">
        <f>SUM(H432)</f>
        <v>131</v>
      </c>
      <c r="I430" s="229"/>
      <c r="J430" s="229"/>
      <c r="K430" s="229"/>
      <c r="L430" s="141">
        <f>F430/G430*100</f>
        <v>108.14</v>
      </c>
    </row>
    <row r="431" ht="17.25" customHeight="1" spans="1:12">
      <c r="A431" s="230" t="s">
        <v>152</v>
      </c>
      <c r="B431" s="230"/>
      <c r="C431" s="230"/>
      <c r="D431" s="230"/>
      <c r="E431" s="230"/>
      <c r="F431" s="231">
        <v>49</v>
      </c>
      <c r="G431" s="228">
        <v>45.66</v>
      </c>
      <c r="H431" s="229"/>
      <c r="I431" s="229"/>
      <c r="J431" s="229"/>
      <c r="K431" s="229"/>
      <c r="L431" s="141">
        <f>F431/G431*100</f>
        <v>107.31</v>
      </c>
    </row>
    <row r="432" ht="17.25" customHeight="1" spans="1:12">
      <c r="A432" s="230" t="s">
        <v>746</v>
      </c>
      <c r="B432" s="230"/>
      <c r="C432" s="230"/>
      <c r="D432" s="230"/>
      <c r="E432" s="230">
        <v>2082804</v>
      </c>
      <c r="F432" s="231">
        <v>115</v>
      </c>
      <c r="G432" s="228">
        <v>114.13</v>
      </c>
      <c r="H432" s="229">
        <v>131</v>
      </c>
      <c r="I432" s="230"/>
      <c r="J432" s="229"/>
      <c r="K432" s="229"/>
      <c r="L432" s="141">
        <f>F432/G432*100</f>
        <v>100.76</v>
      </c>
    </row>
    <row r="433" ht="17.25" customHeight="1" spans="1:12">
      <c r="A433" s="230" t="s">
        <v>161</v>
      </c>
      <c r="B433" s="230"/>
      <c r="C433" s="230"/>
      <c r="D433" s="230"/>
      <c r="E433" s="230"/>
      <c r="F433" s="231">
        <v>47</v>
      </c>
      <c r="G433" s="228">
        <v>39.79</v>
      </c>
      <c r="H433" s="229"/>
      <c r="I433" s="230"/>
      <c r="J433" s="229"/>
      <c r="K433" s="229"/>
      <c r="L433" s="141">
        <f>F433/G433*100</f>
        <v>118.12</v>
      </c>
    </row>
    <row r="434" ht="17.25" customHeight="1" spans="1:12">
      <c r="A434" s="230" t="s">
        <v>858</v>
      </c>
      <c r="B434" s="230"/>
      <c r="C434" s="230"/>
      <c r="D434" s="230"/>
      <c r="E434" s="230"/>
      <c r="F434" s="231">
        <v>28</v>
      </c>
      <c r="G434" s="228">
        <v>21.62</v>
      </c>
      <c r="H434" s="229"/>
      <c r="I434" s="230"/>
      <c r="J434" s="229"/>
      <c r="K434" s="229"/>
      <c r="L434" s="141">
        <f>F434/G434*100</f>
        <v>129.51</v>
      </c>
    </row>
    <row r="435" ht="17.25" customHeight="1" spans="1:12">
      <c r="A435" s="227" t="s">
        <v>859</v>
      </c>
      <c r="B435" s="230"/>
      <c r="C435" s="230" t="str">
        <f t="shared" ref="C435:C467" si="80">B435&amp;A435</f>
        <v>    其他社会保障和就业支出(款)</v>
      </c>
      <c r="D435" s="230" t="s">
        <v>859</v>
      </c>
      <c r="E435" s="230">
        <v>20899</v>
      </c>
      <c r="F435" s="228">
        <f t="shared" ref="F435:K435" si="81">F436</f>
        <v>142</v>
      </c>
      <c r="G435" s="228">
        <f>G436</f>
        <v>128</v>
      </c>
      <c r="H435" s="229">
        <f>H436</f>
        <v>1133</v>
      </c>
      <c r="I435" s="229">
        <f>I436</f>
        <v>0</v>
      </c>
      <c r="J435" s="229">
        <f>J436</f>
        <v>1082</v>
      </c>
      <c r="K435" s="229">
        <f>K436</f>
        <v>0</v>
      </c>
      <c r="L435" s="141">
        <f>F435/G435*100</f>
        <v>110.94</v>
      </c>
    </row>
    <row r="436" ht="17.25" customHeight="1" spans="1:12">
      <c r="A436" s="230" t="s">
        <v>860</v>
      </c>
      <c r="B436" s="230" t="s">
        <v>861</v>
      </c>
      <c r="C436" s="230" t="str">
        <f>B436&amp;A436</f>
        <v>其他社会保障和就业支出(款)      其他社会保障和就业支出（项）</v>
      </c>
      <c r="D436" s="230" t="s">
        <v>862</v>
      </c>
      <c r="E436" s="238">
        <v>2089901</v>
      </c>
      <c r="F436" s="239">
        <v>142</v>
      </c>
      <c r="G436" s="228">
        <v>127.69</v>
      </c>
      <c r="H436" s="229">
        <v>1133</v>
      </c>
      <c r="I436" s="230"/>
      <c r="J436" s="229">
        <v>1082</v>
      </c>
      <c r="K436" s="229"/>
      <c r="L436" s="141">
        <f>F436/G436*100</f>
        <v>111.21</v>
      </c>
    </row>
    <row r="437" ht="17.25" customHeight="1" spans="1:12">
      <c r="A437" s="227" t="s">
        <v>863</v>
      </c>
      <c r="B437" s="230"/>
      <c r="C437" s="230" t="str">
        <f>B437&amp;A437</f>
        <v>七、卫生健康支出</v>
      </c>
      <c r="D437" s="230" t="s">
        <v>864</v>
      </c>
      <c r="E437" s="230">
        <v>210</v>
      </c>
      <c r="F437" s="228">
        <f>F438+F441+F444+F447+F455+F459+F463+F467+F473+F475+F478+F480</f>
        <v>20494</v>
      </c>
      <c r="G437" s="228">
        <f>G438+G441+G444+G447+G455+G459+G463+G467+G473+G475+G478+G480</f>
        <v>18738</v>
      </c>
      <c r="H437" s="229">
        <f>H438+H441+H444+H447+H455+H459+H463+H467+H473+H475+H480+H478</f>
        <v>14587</v>
      </c>
      <c r="I437" s="229">
        <f t="shared" ref="I437:K437" si="82">I438+I441+I444+I447+I455+I459+I463+I467+I473+I475+I480</f>
        <v>2802</v>
      </c>
      <c r="J437" s="229">
        <f>J438+J441+J444+J447+J455+J459+J463+J467+J473+J475+J480</f>
        <v>13964</v>
      </c>
      <c r="K437" s="229">
        <f>K438+K441+K444+K447+K455+K459+K463+K467+K473+K475+K480</f>
        <v>2294</v>
      </c>
      <c r="L437" s="141">
        <f>F437/G437*100</f>
        <v>109.37</v>
      </c>
    </row>
    <row r="438" ht="17.25" customHeight="1" spans="1:12">
      <c r="A438" s="227" t="s">
        <v>865</v>
      </c>
      <c r="B438" s="230"/>
      <c r="C438" s="230" t="str">
        <f>B438&amp;A438</f>
        <v>    卫生健康管理事务</v>
      </c>
      <c r="D438" s="230" t="s">
        <v>866</v>
      </c>
      <c r="E438" s="230">
        <v>21001</v>
      </c>
      <c r="F438" s="228">
        <f t="shared" ref="F438:K438" si="83">SUM(F439:F440)</f>
        <v>602</v>
      </c>
      <c r="G438" s="228">
        <f>SUM(G439:G440)</f>
        <v>464</v>
      </c>
      <c r="H438" s="229">
        <f>SUM(H439:H440)</f>
        <v>486</v>
      </c>
      <c r="I438" s="229">
        <f>SUM(I439:I440)</f>
        <v>0</v>
      </c>
      <c r="J438" s="229">
        <f>SUM(J439:J440)</f>
        <v>379</v>
      </c>
      <c r="K438" s="229">
        <f>SUM(K439:K440)</f>
        <v>0</v>
      </c>
      <c r="L438" s="141">
        <f>F438/G438*100</f>
        <v>129.74</v>
      </c>
    </row>
    <row r="439" ht="17.25" customHeight="1" spans="1:12">
      <c r="A439" s="230" t="s">
        <v>152</v>
      </c>
      <c r="B439" s="230" t="s">
        <v>867</v>
      </c>
      <c r="C439" s="230" t="str">
        <f>B439&amp;A439</f>
        <v>医疗卫生与计划生育管理事务      行政运行</v>
      </c>
      <c r="D439" s="230" t="s">
        <v>868</v>
      </c>
      <c r="E439" s="230">
        <v>2100101</v>
      </c>
      <c r="F439" s="231">
        <v>133</v>
      </c>
      <c r="G439" s="228">
        <v>92.61</v>
      </c>
      <c r="H439" s="229">
        <v>74</v>
      </c>
      <c r="I439" s="230"/>
      <c r="J439" s="229">
        <v>173</v>
      </c>
      <c r="K439" s="229"/>
      <c r="L439" s="141">
        <f>F439/G439*100</f>
        <v>143.61</v>
      </c>
    </row>
    <row r="440" ht="17.25" customHeight="1" spans="1:12">
      <c r="A440" s="230" t="s">
        <v>869</v>
      </c>
      <c r="B440" s="230" t="s">
        <v>867</v>
      </c>
      <c r="C440" s="230" t="str">
        <f>B440&amp;A440</f>
        <v>医疗卫生与计划生育管理事务      其他卫生健康管理事务支出</v>
      </c>
      <c r="D440" s="230" t="s">
        <v>870</v>
      </c>
      <c r="E440" s="230">
        <v>2100199</v>
      </c>
      <c r="F440" s="231">
        <v>469</v>
      </c>
      <c r="G440" s="228">
        <v>371.56</v>
      </c>
      <c r="H440" s="229">
        <v>412</v>
      </c>
      <c r="I440" s="230"/>
      <c r="J440" s="229">
        <v>206</v>
      </c>
      <c r="K440" s="229"/>
      <c r="L440" s="141">
        <f>F440/G440*100</f>
        <v>126.22</v>
      </c>
    </row>
    <row r="441" ht="17.25" customHeight="1" spans="1:12">
      <c r="A441" s="227" t="s">
        <v>871</v>
      </c>
      <c r="B441" s="230"/>
      <c r="C441" s="230" t="str">
        <f>B441&amp;A441</f>
        <v>    公立医院</v>
      </c>
      <c r="D441" s="230" t="s">
        <v>871</v>
      </c>
      <c r="E441" s="230">
        <v>21002</v>
      </c>
      <c r="F441" s="228">
        <f t="shared" ref="F441:K441" si="84">SUM(F442:F443)</f>
        <v>1064</v>
      </c>
      <c r="G441" s="228">
        <f>SUM(G442:G443)</f>
        <v>1329</v>
      </c>
      <c r="H441" s="229">
        <f>SUM(H442:H443)</f>
        <v>2430</v>
      </c>
      <c r="I441" s="229">
        <f>SUM(I442:I443)</f>
        <v>153</v>
      </c>
      <c r="J441" s="229">
        <f>SUM(J442:J443)</f>
        <v>1668</v>
      </c>
      <c r="K441" s="229">
        <f>SUM(K442:K443)</f>
        <v>0</v>
      </c>
      <c r="L441" s="141">
        <f>F441/G441*100</f>
        <v>80.06</v>
      </c>
    </row>
    <row r="442" ht="17.25" customHeight="1" spans="1:12">
      <c r="A442" s="230" t="s">
        <v>872</v>
      </c>
      <c r="B442" s="230" t="s">
        <v>873</v>
      </c>
      <c r="C442" s="230" t="str">
        <f>B442&amp;A442</f>
        <v>公立医院      综合医院</v>
      </c>
      <c r="D442" s="230" t="s">
        <v>874</v>
      </c>
      <c r="E442" s="230">
        <v>2100201</v>
      </c>
      <c r="F442" s="231">
        <v>989</v>
      </c>
      <c r="G442" s="228">
        <v>1008.17</v>
      </c>
      <c r="H442" s="229">
        <v>2430</v>
      </c>
      <c r="I442" s="230"/>
      <c r="J442" s="229">
        <v>1668</v>
      </c>
      <c r="K442" s="229"/>
      <c r="L442" s="141">
        <f>F442/G442*100</f>
        <v>98.1</v>
      </c>
    </row>
    <row r="443" ht="17.25" customHeight="1" spans="1:12">
      <c r="A443" s="230" t="s">
        <v>875</v>
      </c>
      <c r="B443" s="230" t="s">
        <v>873</v>
      </c>
      <c r="C443" s="230" t="str">
        <f>B443&amp;A443</f>
        <v>公立医院      其他公立医院支出</v>
      </c>
      <c r="D443" s="230" t="s">
        <v>876</v>
      </c>
      <c r="E443" s="230">
        <v>2100299</v>
      </c>
      <c r="F443" s="231">
        <v>75</v>
      </c>
      <c r="G443" s="228">
        <v>321.2</v>
      </c>
      <c r="H443" s="229"/>
      <c r="I443" s="230">
        <f>IF(ISERROR(VLOOKUP(E443,[5]省市专项一般预算!$L$5:$T$42,9,FALSE)),"",VLOOKUP(E443,[5]省市专项一般预算!$L$5:$T$42,9,FALSE))</f>
        <v>153</v>
      </c>
      <c r="J443" s="229"/>
      <c r="K443" s="229"/>
      <c r="L443" s="141">
        <f>F443/G443*100</f>
        <v>23.35</v>
      </c>
    </row>
    <row r="444" ht="17.25" customHeight="1" spans="1:12">
      <c r="A444" s="227" t="s">
        <v>877</v>
      </c>
      <c r="B444" s="230"/>
      <c r="C444" s="230" t="str">
        <f>B444&amp;A444</f>
        <v>    基层医疗卫生机构</v>
      </c>
      <c r="D444" s="230" t="s">
        <v>877</v>
      </c>
      <c r="E444" s="230">
        <v>21003</v>
      </c>
      <c r="F444" s="228">
        <f t="shared" ref="F444:K444" si="85">SUM(F445:F446)</f>
        <v>1941</v>
      </c>
      <c r="G444" s="228">
        <f>SUM(G445:G446)</f>
        <v>2306</v>
      </c>
      <c r="H444" s="229">
        <f>SUM(H445:H446)</f>
        <v>1443</v>
      </c>
      <c r="I444" s="229">
        <f>SUM(I445:I446)</f>
        <v>446</v>
      </c>
      <c r="J444" s="229">
        <f>SUM(J445:J446)</f>
        <v>1281</v>
      </c>
      <c r="K444" s="229">
        <f>SUM(K445:K446)</f>
        <v>435</v>
      </c>
      <c r="L444" s="141">
        <f>F444/G444*100</f>
        <v>84.17</v>
      </c>
    </row>
    <row r="445" ht="17.25" customHeight="1" spans="1:12">
      <c r="A445" s="230" t="s">
        <v>878</v>
      </c>
      <c r="B445" s="230" t="s">
        <v>879</v>
      </c>
      <c r="C445" s="230" t="str">
        <f>B445&amp;A445</f>
        <v>基层医疗卫生机构      乡镇卫生院</v>
      </c>
      <c r="D445" s="230" t="s">
        <v>880</v>
      </c>
      <c r="E445" s="230">
        <v>2100302</v>
      </c>
      <c r="F445" s="231">
        <v>122</v>
      </c>
      <c r="G445" s="228">
        <v>543</v>
      </c>
      <c r="H445" s="229">
        <v>14</v>
      </c>
      <c r="I445" s="230">
        <f>IF(ISERROR(VLOOKUP(E445,[5]省市专项一般预算!$L$5:$T$42,9,FALSE)),"",VLOOKUP(E445,[5]省市专项一般预算!$L$5:$T$42,9,FALSE))</f>
        <v>175</v>
      </c>
      <c r="J445" s="229">
        <v>14</v>
      </c>
      <c r="K445" s="229">
        <v>163</v>
      </c>
      <c r="L445" s="141">
        <f>F445/G445*100</f>
        <v>22.47</v>
      </c>
    </row>
    <row r="446" ht="17.25" customHeight="1" spans="1:12">
      <c r="A446" s="230" t="s">
        <v>881</v>
      </c>
      <c r="B446" s="230" t="s">
        <v>879</v>
      </c>
      <c r="C446" s="230" t="str">
        <f>B446&amp;A446</f>
        <v>基层医疗卫生机构      其他基层医疗卫生机构支出</v>
      </c>
      <c r="D446" s="230" t="s">
        <v>882</v>
      </c>
      <c r="E446" s="230">
        <v>2100399</v>
      </c>
      <c r="F446" s="231">
        <v>1819</v>
      </c>
      <c r="G446" s="228">
        <v>1763.35</v>
      </c>
      <c r="H446" s="229">
        <v>1429</v>
      </c>
      <c r="I446" s="230">
        <f>IF(ISERROR(VLOOKUP(E446,[5]省市专项一般预算!$L$5:$T$42,9,FALSE)),"",VLOOKUP(E446,[5]省市专项一般预算!$L$5:$T$42,9,FALSE))</f>
        <v>271</v>
      </c>
      <c r="J446" s="229">
        <v>1267</v>
      </c>
      <c r="K446" s="229">
        <v>272</v>
      </c>
      <c r="L446" s="141">
        <f>F446/G446*100</f>
        <v>103.16</v>
      </c>
    </row>
    <row r="447" ht="17.25" customHeight="1" spans="1:12">
      <c r="A447" s="227" t="s">
        <v>883</v>
      </c>
      <c r="B447" s="230"/>
      <c r="C447" s="230" t="str">
        <f>B447&amp;A447</f>
        <v>    公共卫生</v>
      </c>
      <c r="D447" s="230" t="s">
        <v>883</v>
      </c>
      <c r="E447" s="230">
        <v>21004</v>
      </c>
      <c r="F447" s="228">
        <f t="shared" ref="F447:K447" si="86">SUM(F448:F454)</f>
        <v>4625</v>
      </c>
      <c r="G447" s="228">
        <f>SUM(G448:G454)</f>
        <v>3717</v>
      </c>
      <c r="H447" s="229">
        <f>SUM(H448:H454)</f>
        <v>2074</v>
      </c>
      <c r="I447" s="229">
        <f>SUM(I448:I454)</f>
        <v>1544</v>
      </c>
      <c r="J447" s="229">
        <f>SUM(J448:J454)</f>
        <v>1942</v>
      </c>
      <c r="K447" s="229">
        <f>SUM(K448:K454)</f>
        <v>1283</v>
      </c>
      <c r="L447" s="141">
        <f>F447/G447*100</f>
        <v>124.43</v>
      </c>
    </row>
    <row r="448" ht="17.25" customHeight="1" spans="1:12">
      <c r="A448" s="230" t="s">
        <v>884</v>
      </c>
      <c r="B448" s="230" t="s">
        <v>885</v>
      </c>
      <c r="C448" s="230" t="str">
        <f>B448&amp;A448</f>
        <v>公共卫生      疾病预防控制机构</v>
      </c>
      <c r="D448" s="230" t="s">
        <v>886</v>
      </c>
      <c r="E448" s="230">
        <v>2100401</v>
      </c>
      <c r="F448" s="231">
        <v>458</v>
      </c>
      <c r="G448" s="228">
        <v>343.27</v>
      </c>
      <c r="H448" s="229">
        <v>308</v>
      </c>
      <c r="I448" s="230"/>
      <c r="J448" s="229">
        <v>416</v>
      </c>
      <c r="K448" s="229"/>
      <c r="L448" s="141">
        <f>F448/G448*100</f>
        <v>133.42</v>
      </c>
    </row>
    <row r="449" ht="17.25" customHeight="1" spans="1:12">
      <c r="A449" s="230" t="s">
        <v>887</v>
      </c>
      <c r="B449" s="230" t="s">
        <v>885</v>
      </c>
      <c r="C449" s="230" t="str">
        <f>B449&amp;A449</f>
        <v>公共卫生      卫生监督机构</v>
      </c>
      <c r="D449" s="230" t="s">
        <v>888</v>
      </c>
      <c r="E449" s="230">
        <v>2100402</v>
      </c>
      <c r="F449" s="231">
        <v>193</v>
      </c>
      <c r="G449" s="228">
        <v>131.1</v>
      </c>
      <c r="H449" s="229">
        <v>137</v>
      </c>
      <c r="I449" s="230"/>
      <c r="J449" s="229">
        <v>145</v>
      </c>
      <c r="K449" s="229"/>
      <c r="L449" s="141">
        <f>F449/G449*100</f>
        <v>147.22</v>
      </c>
    </row>
    <row r="450" ht="17.25" customHeight="1" spans="1:12">
      <c r="A450" s="230" t="s">
        <v>889</v>
      </c>
      <c r="B450" s="230" t="s">
        <v>885</v>
      </c>
      <c r="C450" s="230" t="str">
        <f>B450&amp;A450</f>
        <v>公共卫生      妇幼保健机构</v>
      </c>
      <c r="D450" s="230" t="s">
        <v>890</v>
      </c>
      <c r="E450" s="230">
        <v>2100403</v>
      </c>
      <c r="F450" s="231">
        <v>397</v>
      </c>
      <c r="G450" s="228">
        <v>394.13</v>
      </c>
      <c r="H450" s="229">
        <v>367</v>
      </c>
      <c r="I450" s="230"/>
      <c r="J450" s="229">
        <v>354</v>
      </c>
      <c r="K450" s="229"/>
      <c r="L450" s="141">
        <f>F450/G450*100</f>
        <v>100.73</v>
      </c>
    </row>
    <row r="451" ht="17.25" customHeight="1" spans="1:12">
      <c r="A451" s="230" t="s">
        <v>891</v>
      </c>
      <c r="B451" s="230" t="s">
        <v>885</v>
      </c>
      <c r="C451" s="230" t="str">
        <f>B451&amp;A451</f>
        <v>公共卫生      基本公共卫生服务</v>
      </c>
      <c r="D451" s="230" t="s">
        <v>892</v>
      </c>
      <c r="E451" s="230">
        <v>2100408</v>
      </c>
      <c r="F451" s="231">
        <v>3252</v>
      </c>
      <c r="G451" s="228">
        <v>2812.08</v>
      </c>
      <c r="H451" s="229">
        <v>1097</v>
      </c>
      <c r="I451" s="230">
        <f>IF(ISERROR(VLOOKUP(E451,[5]省市专项一般预算!$L$5:$T$42,9,FALSE)),"",VLOOKUP(E451,[5]省市专项一般预算!$L$5:$T$42,9,FALSE))</f>
        <v>1418</v>
      </c>
      <c r="J451" s="229">
        <v>996</v>
      </c>
      <c r="K451" s="229">
        <v>1283</v>
      </c>
      <c r="L451" s="141">
        <f>F451/G451*100</f>
        <v>115.64</v>
      </c>
    </row>
    <row r="452" ht="17.25" customHeight="1" spans="1:12">
      <c r="A452" s="230" t="s">
        <v>893</v>
      </c>
      <c r="B452" s="230" t="s">
        <v>885</v>
      </c>
      <c r="C452" s="230" t="str">
        <f>B452&amp;A452</f>
        <v>公共卫生      重大公共卫生专项</v>
      </c>
      <c r="D452" s="230" t="s">
        <v>894</v>
      </c>
      <c r="E452" s="230">
        <v>2100409</v>
      </c>
      <c r="F452" s="231">
        <v>35</v>
      </c>
      <c r="G452" s="228">
        <v>35</v>
      </c>
      <c r="H452" s="229">
        <v>90</v>
      </c>
      <c r="I452" s="230">
        <v>124</v>
      </c>
      <c r="J452" s="229">
        <v>30</v>
      </c>
      <c r="K452" s="229"/>
      <c r="L452" s="141">
        <f>F452/G452*100</f>
        <v>100</v>
      </c>
    </row>
    <row r="453" ht="17.25" customHeight="1" spans="1:12">
      <c r="A453" s="230" t="s">
        <v>895</v>
      </c>
      <c r="B453" s="230" t="s">
        <v>885</v>
      </c>
      <c r="C453" s="230" t="str">
        <f>B453&amp;A453</f>
        <v>公共卫生      突发公共卫生事件应急处理</v>
      </c>
      <c r="D453" s="230" t="s">
        <v>896</v>
      </c>
      <c r="E453" s="230">
        <v>2100410</v>
      </c>
      <c r="F453" s="231">
        <v>227</v>
      </c>
      <c r="G453" s="228">
        <v>1</v>
      </c>
      <c r="H453" s="229">
        <v>1</v>
      </c>
      <c r="I453" s="230"/>
      <c r="J453" s="229">
        <v>1</v>
      </c>
      <c r="K453" s="229"/>
      <c r="L453" s="141">
        <f>F453/G453*100</f>
        <v>22700</v>
      </c>
    </row>
    <row r="454" ht="17.25" customHeight="1" spans="1:12">
      <c r="A454" s="230" t="s">
        <v>897</v>
      </c>
      <c r="B454" s="230" t="s">
        <v>885</v>
      </c>
      <c r="C454" s="230" t="str">
        <f>B454&amp;A454</f>
        <v>公共卫生      其他公共卫生支出</v>
      </c>
      <c r="D454" s="230" t="s">
        <v>898</v>
      </c>
      <c r="E454" s="230">
        <v>2100499</v>
      </c>
      <c r="F454" s="231">
        <v>63</v>
      </c>
      <c r="G454" s="228"/>
      <c r="H454" s="229">
        <v>74</v>
      </c>
      <c r="I454" s="230">
        <f>IF(ISERROR(VLOOKUP(E454,[5]省市专项一般预算!$L$5:$T$42,9,FALSE)),"",VLOOKUP(E454,[5]省市专项一般预算!$L$5:$T$42,9,FALSE))</f>
        <v>2</v>
      </c>
      <c r="J454" s="229"/>
      <c r="K454" s="229"/>
      <c r="L454" s="141"/>
    </row>
    <row r="455" ht="17.25" customHeight="1" spans="1:12">
      <c r="A455" s="227" t="s">
        <v>899</v>
      </c>
      <c r="B455" s="230"/>
      <c r="C455" s="230" t="str">
        <f>B455&amp;A455</f>
        <v>    计划生育事务</v>
      </c>
      <c r="D455" s="230" t="s">
        <v>899</v>
      </c>
      <c r="E455" s="230">
        <v>21007</v>
      </c>
      <c r="F455" s="228">
        <f t="shared" ref="F455:K455" si="87">SUM(F456:F458)</f>
        <v>4103</v>
      </c>
      <c r="G455" s="228">
        <f>SUM(G456:G458)</f>
        <v>3660</v>
      </c>
      <c r="H455" s="229">
        <f>SUM(H456:H458)</f>
        <v>2290</v>
      </c>
      <c r="I455" s="229">
        <f>SUM(I456:I458)</f>
        <v>581</v>
      </c>
      <c r="J455" s="229">
        <f>SUM(J456:J458)</f>
        <v>2621</v>
      </c>
      <c r="K455" s="229">
        <f>SUM(K456:K458)</f>
        <v>528</v>
      </c>
      <c r="L455" s="141">
        <f t="shared" ref="L455:L517" si="88">F455/G455*100</f>
        <v>112.1</v>
      </c>
    </row>
    <row r="456" ht="17.25" customHeight="1" spans="1:12">
      <c r="A456" s="230" t="s">
        <v>900</v>
      </c>
      <c r="B456" s="230" t="s">
        <v>901</v>
      </c>
      <c r="C456" s="230" t="str">
        <f>B456&amp;A456</f>
        <v>计划生育事务      计划生育机构</v>
      </c>
      <c r="D456" s="230" t="s">
        <v>902</v>
      </c>
      <c r="E456" s="230">
        <v>2100716</v>
      </c>
      <c r="F456" s="231">
        <v>201</v>
      </c>
      <c r="G456" s="228">
        <v>374.47</v>
      </c>
      <c r="H456" s="229">
        <v>267</v>
      </c>
      <c r="I456" s="230"/>
      <c r="J456" s="229">
        <v>370</v>
      </c>
      <c r="K456" s="229"/>
      <c r="L456" s="141">
        <f>F456/G456*100</f>
        <v>53.68</v>
      </c>
    </row>
    <row r="457" ht="17.25" customHeight="1" spans="1:12">
      <c r="A457" s="230" t="s">
        <v>903</v>
      </c>
      <c r="B457" s="230" t="s">
        <v>901</v>
      </c>
      <c r="C457" s="230" t="str">
        <f>B457&amp;A457</f>
        <v>计划生育事务      计划生育服务</v>
      </c>
      <c r="D457" s="230" t="s">
        <v>904</v>
      </c>
      <c r="E457" s="230">
        <v>2100717</v>
      </c>
      <c r="F457" s="231">
        <v>1889</v>
      </c>
      <c r="G457" s="228">
        <v>1739.21</v>
      </c>
      <c r="H457" s="229">
        <v>784</v>
      </c>
      <c r="I457" s="230">
        <f>IF(ISERROR(VLOOKUP(E457,[5]省市专项一般预算!$L$5:$T$42,9,FALSE)),"",VLOOKUP(E457,[5]省市专项一般预算!$L$5:$T$42,9,FALSE))</f>
        <v>565</v>
      </c>
      <c r="J457" s="229">
        <v>622</v>
      </c>
      <c r="K457" s="229">
        <v>504</v>
      </c>
      <c r="L457" s="141">
        <f>F457/G457*100</f>
        <v>108.61</v>
      </c>
    </row>
    <row r="458" ht="17.25" customHeight="1" spans="1:12">
      <c r="A458" s="230" t="s">
        <v>905</v>
      </c>
      <c r="B458" s="230" t="s">
        <v>901</v>
      </c>
      <c r="C458" s="230" t="str">
        <f>B458&amp;A458</f>
        <v>计划生育事务      其他计划生育事务支出</v>
      </c>
      <c r="D458" s="230" t="s">
        <v>906</v>
      </c>
      <c r="E458" s="230">
        <v>2100799</v>
      </c>
      <c r="F458" s="231">
        <f>1711+22+30+250</f>
        <v>2013</v>
      </c>
      <c r="G458" s="228">
        <f>1525.86+20</f>
        <v>1546</v>
      </c>
      <c r="H458" s="229">
        <v>1239</v>
      </c>
      <c r="I458" s="230">
        <f>IF(ISERROR(VLOOKUP(E458,[5]省市专项一般预算!$L$5:$T$42,9,FALSE)),"",VLOOKUP(E458,[5]省市专项一般预算!$L$5:$T$42,9,FALSE))</f>
        <v>16</v>
      </c>
      <c r="J458" s="229">
        <v>1629</v>
      </c>
      <c r="K458" s="229">
        <v>24</v>
      </c>
      <c r="L458" s="141">
        <f>F458/G458*100</f>
        <v>130.21</v>
      </c>
    </row>
    <row r="459" ht="17.25" customHeight="1" spans="1:12">
      <c r="A459" s="227" t="s">
        <v>907</v>
      </c>
      <c r="B459" s="230"/>
      <c r="C459" s="230" t="str">
        <f>B459&amp;A459</f>
        <v>    食品和药品监督管理事务</v>
      </c>
      <c r="D459" s="230" t="s">
        <v>907</v>
      </c>
      <c r="E459" s="230">
        <v>21010</v>
      </c>
      <c r="F459" s="231"/>
      <c r="G459" s="228">
        <f t="shared" ref="G459:J459" si="89">SUM(G460:G462)</f>
        <v>0</v>
      </c>
      <c r="H459" s="229">
        <f>SUM(H460:H462)</f>
        <v>0</v>
      </c>
      <c r="I459" s="229">
        <f>SUM(I460:I462)</f>
        <v>0</v>
      </c>
      <c r="J459" s="229">
        <f>SUM(J460:J462)</f>
        <v>360</v>
      </c>
      <c r="K459" s="229"/>
      <c r="L459" s="141"/>
    </row>
    <row r="460" ht="17.25" customHeight="1" spans="1:12">
      <c r="A460" s="230" t="s">
        <v>908</v>
      </c>
      <c r="B460" s="230" t="s">
        <v>909</v>
      </c>
      <c r="C460" s="230" t="str">
        <f>B460&amp;A460</f>
        <v>食品和药品监督管理事务      食品安全事务</v>
      </c>
      <c r="D460" s="230" t="s">
        <v>910</v>
      </c>
      <c r="E460" s="230">
        <v>2101016</v>
      </c>
      <c r="F460" s="231"/>
      <c r="G460" s="228"/>
      <c r="H460" s="229"/>
      <c r="I460" s="229"/>
      <c r="J460" s="229">
        <v>200</v>
      </c>
      <c r="K460" s="229"/>
      <c r="L460" s="141"/>
    </row>
    <row r="461" ht="17.25" customHeight="1" spans="1:12">
      <c r="A461" s="230" t="s">
        <v>161</v>
      </c>
      <c r="B461" s="230" t="s">
        <v>909</v>
      </c>
      <c r="C461" s="230" t="str">
        <f>B461&amp;A461</f>
        <v>食品和药品监督管理事务      事业运行</v>
      </c>
      <c r="D461" s="230" t="s">
        <v>911</v>
      </c>
      <c r="E461" s="230">
        <v>2101050</v>
      </c>
      <c r="F461" s="231"/>
      <c r="G461" s="228"/>
      <c r="H461" s="229"/>
      <c r="I461" s="229"/>
      <c r="J461" s="229">
        <v>25</v>
      </c>
      <c r="K461" s="229"/>
      <c r="L461" s="141"/>
    </row>
    <row r="462" ht="17.25" customHeight="1" spans="1:12">
      <c r="A462" s="230" t="s">
        <v>912</v>
      </c>
      <c r="B462" s="230" t="s">
        <v>909</v>
      </c>
      <c r="C462" s="230" t="str">
        <f>B462&amp;A462</f>
        <v>食品和药品监督管理事务      其他食品和药品监督管理事务支出</v>
      </c>
      <c r="D462" s="230" t="s">
        <v>913</v>
      </c>
      <c r="E462" s="230">
        <v>2101099</v>
      </c>
      <c r="F462" s="231"/>
      <c r="G462" s="228"/>
      <c r="H462" s="229"/>
      <c r="I462" s="229"/>
      <c r="J462" s="229">
        <v>135</v>
      </c>
      <c r="K462" s="229"/>
      <c r="L462" s="141"/>
    </row>
    <row r="463" ht="17.25" customHeight="1" spans="1:12">
      <c r="A463" s="227" t="s">
        <v>914</v>
      </c>
      <c r="B463" s="230"/>
      <c r="C463" s="230" t="str">
        <f>B463&amp;A463</f>
        <v>    行政事业单位医疗</v>
      </c>
      <c r="D463" s="230" t="s">
        <v>914</v>
      </c>
      <c r="E463" s="230">
        <v>21011</v>
      </c>
      <c r="F463" s="228">
        <f t="shared" ref="F463:K463" si="90">SUM(F464:F466)</f>
        <v>824</v>
      </c>
      <c r="G463" s="228">
        <f>SUM(G464:G466)</f>
        <v>882</v>
      </c>
      <c r="H463" s="229">
        <f>SUM(H464:H466)</f>
        <v>650</v>
      </c>
      <c r="I463" s="229">
        <f>SUM(I464:I466)</f>
        <v>0</v>
      </c>
      <c r="J463" s="229">
        <f>SUM(J464:J466)</f>
        <v>1183</v>
      </c>
      <c r="K463" s="229">
        <f>SUM(K464:K466)</f>
        <v>0</v>
      </c>
      <c r="L463" s="141">
        <f>F463/G463*100</f>
        <v>93.42</v>
      </c>
    </row>
    <row r="464" ht="17.25" customHeight="1" spans="1:12">
      <c r="A464" s="230" t="s">
        <v>915</v>
      </c>
      <c r="B464" s="230" t="s">
        <v>916</v>
      </c>
      <c r="C464" s="230" t="str">
        <f>B464&amp;A464</f>
        <v>行政事业单位医疗      行政单位医疗</v>
      </c>
      <c r="D464" s="230" t="s">
        <v>917</v>
      </c>
      <c r="E464" s="230">
        <v>2101101</v>
      </c>
      <c r="F464" s="231">
        <v>328</v>
      </c>
      <c r="G464" s="228">
        <v>433.89</v>
      </c>
      <c r="H464" s="229">
        <v>247</v>
      </c>
      <c r="I464" s="230"/>
      <c r="J464" s="229">
        <v>447</v>
      </c>
      <c r="K464" s="229"/>
      <c r="L464" s="141">
        <f>F464/G464*100</f>
        <v>75.6</v>
      </c>
    </row>
    <row r="465" ht="17.25" customHeight="1" spans="1:12">
      <c r="A465" s="230" t="s">
        <v>918</v>
      </c>
      <c r="B465" s="230" t="s">
        <v>916</v>
      </c>
      <c r="C465" s="230" t="str">
        <f>B465&amp;A465</f>
        <v>行政事业单位医疗      事业单位医疗</v>
      </c>
      <c r="D465" s="230" t="s">
        <v>919</v>
      </c>
      <c r="E465" s="230">
        <v>2101102</v>
      </c>
      <c r="F465" s="231">
        <v>396</v>
      </c>
      <c r="G465" s="228">
        <v>347.79</v>
      </c>
      <c r="H465" s="229">
        <v>303</v>
      </c>
      <c r="I465" s="230"/>
      <c r="J465" s="229">
        <v>483</v>
      </c>
      <c r="K465" s="229"/>
      <c r="L465" s="141">
        <f>F465/G465*100</f>
        <v>113.86</v>
      </c>
    </row>
    <row r="466" ht="17.25" customHeight="1" spans="1:12">
      <c r="A466" s="230" t="s">
        <v>920</v>
      </c>
      <c r="B466" s="230" t="s">
        <v>916</v>
      </c>
      <c r="C466" s="230" t="str">
        <f>B466&amp;A466</f>
        <v>行政事业单位医疗      其他行政事业单位医疗支出</v>
      </c>
      <c r="D466" s="230" t="s">
        <v>921</v>
      </c>
      <c r="E466" s="230">
        <v>2101199</v>
      </c>
      <c r="F466" s="231">
        <v>100</v>
      </c>
      <c r="G466" s="228">
        <v>100</v>
      </c>
      <c r="H466" s="229">
        <v>100</v>
      </c>
      <c r="I466" s="230"/>
      <c r="J466" s="229">
        <v>253</v>
      </c>
      <c r="K466" s="229"/>
      <c r="L466" s="141">
        <f>F466/G466*100</f>
        <v>100</v>
      </c>
    </row>
    <row r="467" ht="17.25" customHeight="1" spans="1:12">
      <c r="A467" s="227" t="s">
        <v>922</v>
      </c>
      <c r="B467" s="230"/>
      <c r="C467" s="230" t="str">
        <f>B467&amp;A467</f>
        <v>    财政对基本医疗保险基金的补助</v>
      </c>
      <c r="D467" s="230" t="s">
        <v>922</v>
      </c>
      <c r="E467" s="230">
        <v>21012</v>
      </c>
      <c r="F467" s="228">
        <f t="shared" ref="F467:H467" si="91">SUM(F468:F472)</f>
        <v>5900</v>
      </c>
      <c r="G467" s="228">
        <f>SUM(G468:G472)</f>
        <v>281</v>
      </c>
      <c r="H467" s="229">
        <f>SUM(H468:H472)</f>
        <v>4345</v>
      </c>
      <c r="I467" s="229">
        <f t="shared" ref="I467:K467" si="92">SUM(I469:I472)</f>
        <v>0</v>
      </c>
      <c r="J467" s="229">
        <f>SUM(J469:J472)</f>
        <v>4139</v>
      </c>
      <c r="K467" s="229">
        <f>SUM(K469:K472)</f>
        <v>0</v>
      </c>
      <c r="L467" s="141">
        <f>F467/G467*100</f>
        <v>2099.64</v>
      </c>
    </row>
    <row r="468" ht="17.25" customHeight="1" spans="1:12">
      <c r="A468" s="230" t="s">
        <v>923</v>
      </c>
      <c r="B468" s="230"/>
      <c r="C468" s="230"/>
      <c r="D468" s="230"/>
      <c r="E468" s="230">
        <v>2101201</v>
      </c>
      <c r="F468" s="231"/>
      <c r="G468" s="228">
        <v>281.31</v>
      </c>
      <c r="H468" s="229">
        <v>4345</v>
      </c>
      <c r="I468" s="230"/>
      <c r="J468" s="229"/>
      <c r="K468" s="229"/>
      <c r="L468" s="141">
        <f>F468/G468*100</f>
        <v>0</v>
      </c>
    </row>
    <row r="469" ht="17.25" customHeight="1" spans="1:12">
      <c r="A469" s="230" t="s">
        <v>924</v>
      </c>
      <c r="B469" s="230" t="s">
        <v>925</v>
      </c>
      <c r="C469" s="230" t="str">
        <f t="shared" ref="C469:C477" si="93">B469&amp;A469</f>
        <v>财政对基本医疗保险基金的补助      财政对城镇职工基本医疗保险基金的补助</v>
      </c>
      <c r="D469" s="230" t="s">
        <v>926</v>
      </c>
      <c r="E469" s="230" t="s">
        <v>927</v>
      </c>
      <c r="F469" s="231"/>
      <c r="G469" s="228"/>
      <c r="H469" s="229"/>
      <c r="I469" s="230"/>
      <c r="J469" s="229"/>
      <c r="K469" s="229"/>
      <c r="L469" s="141"/>
    </row>
    <row r="470" ht="17.25" customHeight="1" spans="1:12">
      <c r="A470" s="230" t="s">
        <v>928</v>
      </c>
      <c r="B470" s="230" t="s">
        <v>925</v>
      </c>
      <c r="C470" s="230" t="str">
        <f>B470&amp;A470</f>
        <v>财政对基本医疗保险基金的补助      财政对城乡居民基本医疗保险基金的补助</v>
      </c>
      <c r="D470" s="230" t="s">
        <v>929</v>
      </c>
      <c r="E470" s="230">
        <v>2101202</v>
      </c>
      <c r="F470" s="231">
        <v>5900</v>
      </c>
      <c r="G470" s="228"/>
      <c r="H470" s="229"/>
      <c r="I470" s="230"/>
      <c r="J470" s="229"/>
      <c r="K470" s="229"/>
      <c r="L470" s="141"/>
    </row>
    <row r="471" ht="17.25" customHeight="1" spans="1:12">
      <c r="A471" s="230" t="s">
        <v>930</v>
      </c>
      <c r="B471" s="230" t="s">
        <v>925</v>
      </c>
      <c r="C471" s="230" t="str">
        <f>B471&amp;A471</f>
        <v>财政对基本医疗保险基金的补助      财政对新型农村合作医疗保险基金的补助</v>
      </c>
      <c r="D471" s="230" t="s">
        <v>931</v>
      </c>
      <c r="E471" s="230" t="s">
        <v>927</v>
      </c>
      <c r="F471" s="231"/>
      <c r="G471" s="228"/>
      <c r="H471" s="229"/>
      <c r="I471" s="230"/>
      <c r="J471" s="229">
        <v>3538</v>
      </c>
      <c r="K471" s="229"/>
      <c r="L471" s="141"/>
    </row>
    <row r="472" ht="17.25" customHeight="1" spans="1:12">
      <c r="A472" s="230" t="s">
        <v>932</v>
      </c>
      <c r="B472" s="230" t="s">
        <v>925</v>
      </c>
      <c r="C472" s="230" t="str">
        <f>B472&amp;A472</f>
        <v>财政对基本医疗保险基金的补助      财政对城镇居民基本医疗保险基金的补助</v>
      </c>
      <c r="D472" s="230" t="s">
        <v>933</v>
      </c>
      <c r="E472" s="230">
        <v>2101204</v>
      </c>
      <c r="F472" s="231"/>
      <c r="G472" s="228"/>
      <c r="H472" s="229"/>
      <c r="I472" s="229"/>
      <c r="J472" s="229">
        <v>601</v>
      </c>
      <c r="K472" s="229"/>
      <c r="L472" s="141"/>
    </row>
    <row r="473" ht="17.25" customHeight="1" spans="1:12">
      <c r="A473" s="227" t="s">
        <v>934</v>
      </c>
      <c r="B473" s="230"/>
      <c r="C473" s="230" t="str">
        <f>B473&amp;A473</f>
        <v>    医疗救助</v>
      </c>
      <c r="D473" s="230" t="s">
        <v>934</v>
      </c>
      <c r="E473" s="230">
        <v>21013</v>
      </c>
      <c r="F473" s="228">
        <f>SUM(F474)</f>
        <v>966</v>
      </c>
      <c r="G473" s="228">
        <f>SUM(G474)</f>
        <v>5519</v>
      </c>
      <c r="H473" s="229">
        <f t="shared" ref="H473:K473" si="94">H474</f>
        <v>177</v>
      </c>
      <c r="I473" s="229">
        <f>I474</f>
        <v>0</v>
      </c>
      <c r="J473" s="229">
        <f>J474</f>
        <v>209</v>
      </c>
      <c r="K473" s="229">
        <f>K474</f>
        <v>0</v>
      </c>
      <c r="L473" s="141">
        <f>F473/G473*100</f>
        <v>17.5</v>
      </c>
    </row>
    <row r="474" ht="17.25" customHeight="1" spans="1:12">
      <c r="A474" s="230" t="s">
        <v>935</v>
      </c>
      <c r="B474" s="230" t="s">
        <v>936</v>
      </c>
      <c r="C474" s="230" t="str">
        <f>B474&amp;A474</f>
        <v>医疗救助      城乡医疗救助</v>
      </c>
      <c r="D474" s="230" t="s">
        <v>937</v>
      </c>
      <c r="E474" s="230">
        <v>2101301</v>
      </c>
      <c r="F474" s="231">
        <v>966</v>
      </c>
      <c r="G474" s="228">
        <v>5519.4</v>
      </c>
      <c r="H474" s="229">
        <v>177</v>
      </c>
      <c r="I474" s="230"/>
      <c r="J474" s="229">
        <v>209</v>
      </c>
      <c r="K474" s="229"/>
      <c r="L474" s="141">
        <f>F474/G474*100</f>
        <v>17.5</v>
      </c>
    </row>
    <row r="475" ht="17.25" customHeight="1" spans="1:12">
      <c r="A475" s="227" t="s">
        <v>938</v>
      </c>
      <c r="B475" s="230"/>
      <c r="C475" s="230" t="str">
        <f>B475&amp;A475</f>
        <v>    优抚对象医疗</v>
      </c>
      <c r="D475" s="230" t="s">
        <v>938</v>
      </c>
      <c r="E475" s="230">
        <v>21014</v>
      </c>
      <c r="F475" s="228">
        <f>F476+F477</f>
        <v>42</v>
      </c>
      <c r="G475" s="228">
        <f>G476+G477</f>
        <v>89</v>
      </c>
      <c r="H475" s="229">
        <f t="shared" ref="H475:K475" si="95">SUM(H476:H477)</f>
        <v>13</v>
      </c>
      <c r="I475" s="229">
        <f>SUM(I476:I477)</f>
        <v>78</v>
      </c>
      <c r="J475" s="229">
        <f>SUM(J476:J477)</f>
        <v>15</v>
      </c>
      <c r="K475" s="229">
        <f>SUM(K476:K477)</f>
        <v>48</v>
      </c>
      <c r="L475" s="141">
        <f>F475/G475*100</f>
        <v>47.19</v>
      </c>
    </row>
    <row r="476" ht="17.25" customHeight="1" spans="1:12">
      <c r="A476" s="230" t="s">
        <v>939</v>
      </c>
      <c r="B476" s="230" t="s">
        <v>940</v>
      </c>
      <c r="C476" s="230" t="str">
        <f>B476&amp;A476</f>
        <v>优抚对象医疗      优抚对象医疗补助</v>
      </c>
      <c r="D476" s="230" t="s">
        <v>941</v>
      </c>
      <c r="E476" s="230">
        <v>2101401</v>
      </c>
      <c r="F476" s="231"/>
      <c r="G476" s="228"/>
      <c r="H476" s="229"/>
      <c r="I476" s="230">
        <f>IF(ISERROR(VLOOKUP(E476,[5]省市专项一般预算!$L$5:$T$42,9,FALSE)),"",VLOOKUP(E476,[5]省市专项一般预算!$L$5:$T$42,9,FALSE))</f>
        <v>78</v>
      </c>
      <c r="J476" s="229"/>
      <c r="K476" s="229">
        <v>48</v>
      </c>
      <c r="L476" s="141"/>
    </row>
    <row r="477" ht="17.25" customHeight="1" spans="1:12">
      <c r="A477" s="230" t="s">
        <v>942</v>
      </c>
      <c r="B477" s="230" t="s">
        <v>940</v>
      </c>
      <c r="C477" s="230" t="str">
        <f>B477&amp;A477</f>
        <v>优抚对象医疗      其他优抚对象医疗支出</v>
      </c>
      <c r="D477" s="230" t="s">
        <v>943</v>
      </c>
      <c r="E477" s="230">
        <v>2101499</v>
      </c>
      <c r="F477" s="231">
        <v>42</v>
      </c>
      <c r="G477" s="228">
        <v>89.07</v>
      </c>
      <c r="H477" s="229">
        <v>13</v>
      </c>
      <c r="I477" s="230"/>
      <c r="J477" s="229">
        <v>15</v>
      </c>
      <c r="K477" s="229"/>
      <c r="L477" s="141">
        <f>F477/G477*100</f>
        <v>47.15</v>
      </c>
    </row>
    <row r="478" ht="17.25" customHeight="1" spans="1:12">
      <c r="A478" s="227" t="s">
        <v>944</v>
      </c>
      <c r="B478" s="230"/>
      <c r="C478" s="230"/>
      <c r="D478" s="230"/>
      <c r="E478" s="230">
        <v>21016</v>
      </c>
      <c r="F478" s="228">
        <f>F479</f>
        <v>270</v>
      </c>
      <c r="G478" s="228">
        <f>G479</f>
        <v>364</v>
      </c>
      <c r="H478" s="229">
        <f>SUM(H479)</f>
        <v>492</v>
      </c>
      <c r="I478" s="229"/>
      <c r="J478" s="229"/>
      <c r="K478" s="229"/>
      <c r="L478" s="141">
        <f>F478/G478*100</f>
        <v>74.18</v>
      </c>
    </row>
    <row r="479" ht="17.25" customHeight="1" spans="1:12">
      <c r="A479" s="230" t="s">
        <v>945</v>
      </c>
      <c r="B479" s="230"/>
      <c r="C479" s="230"/>
      <c r="D479" s="230"/>
      <c r="E479" s="230">
        <v>2101601</v>
      </c>
      <c r="F479" s="231">
        <v>270</v>
      </c>
      <c r="G479" s="228">
        <v>363.8</v>
      </c>
      <c r="H479" s="229">
        <v>492</v>
      </c>
      <c r="I479" s="230"/>
      <c r="J479" s="229"/>
      <c r="K479" s="229"/>
      <c r="L479" s="141">
        <f>F479/G479*100</f>
        <v>74.22</v>
      </c>
    </row>
    <row r="480" ht="17.25" customHeight="1" spans="1:12">
      <c r="A480" s="227" t="s">
        <v>946</v>
      </c>
      <c r="B480" s="230"/>
      <c r="C480" s="230" t="str">
        <f t="shared" ref="C480:C485" si="96">B480&amp;A480</f>
        <v>    其他卫生健康支出</v>
      </c>
      <c r="D480" s="230" t="s">
        <v>947</v>
      </c>
      <c r="E480" s="230">
        <v>21099</v>
      </c>
      <c r="F480" s="228">
        <f t="shared" ref="F480:K480" si="97">F481</f>
        <v>157</v>
      </c>
      <c r="G480" s="228">
        <f>G481</f>
        <v>127</v>
      </c>
      <c r="H480" s="229">
        <f>H481</f>
        <v>187</v>
      </c>
      <c r="I480" s="229">
        <f>I481</f>
        <v>0</v>
      </c>
      <c r="J480" s="229">
        <f>J481</f>
        <v>167</v>
      </c>
      <c r="K480" s="229">
        <f>K481</f>
        <v>0</v>
      </c>
      <c r="L480" s="141">
        <f>F480/G480*100</f>
        <v>123.62</v>
      </c>
    </row>
    <row r="481" ht="17.25" customHeight="1" spans="1:12">
      <c r="A481" s="230" t="s">
        <v>948</v>
      </c>
      <c r="B481" s="230" t="s">
        <v>949</v>
      </c>
      <c r="C481" s="230" t="str">
        <f>B481&amp;A481</f>
        <v>其他医疗卫生与计划生育支出      其他卫生健康支出</v>
      </c>
      <c r="D481" s="230" t="s">
        <v>950</v>
      </c>
      <c r="E481" s="230">
        <v>2109901</v>
      </c>
      <c r="F481" s="231">
        <v>157</v>
      </c>
      <c r="G481" s="228">
        <v>126.8</v>
      </c>
      <c r="H481" s="229">
        <v>187</v>
      </c>
      <c r="I481" s="230"/>
      <c r="J481" s="229">
        <v>167</v>
      </c>
      <c r="K481" s="229"/>
      <c r="L481" s="141">
        <f>F481/G481*100</f>
        <v>123.82</v>
      </c>
    </row>
    <row r="482" ht="17.25" customHeight="1" spans="1:12">
      <c r="A482" s="227" t="s">
        <v>951</v>
      </c>
      <c r="B482" s="230"/>
      <c r="C482" s="230" t="str">
        <f>B482&amp;A482</f>
        <v>八、节能环保支出</v>
      </c>
      <c r="D482" s="230" t="s">
        <v>951</v>
      </c>
      <c r="E482" s="230">
        <v>211</v>
      </c>
      <c r="F482" s="228">
        <f>F483+F487+F489+F494+F497+F499+F501</f>
        <v>2113</v>
      </c>
      <c r="G482" s="228">
        <f>G483+G487+G489+G494+G497+G499+G501</f>
        <v>1701</v>
      </c>
      <c r="H482" s="229">
        <f t="shared" ref="H482:K482" si="98">H483+H487+H489+H494+H501+H497+H499</f>
        <v>2935</v>
      </c>
      <c r="I482" s="229">
        <f>I483+I487+I489+I494+I501+I497+I499</f>
        <v>0</v>
      </c>
      <c r="J482" s="229">
        <f>J483+J487+J489+J494+J501+J497+J499</f>
        <v>2337</v>
      </c>
      <c r="K482" s="229">
        <f>K483+K487+K489+K494+K501+K497+K499</f>
        <v>0</v>
      </c>
      <c r="L482" s="141">
        <f>F482/G482*100</f>
        <v>124.22</v>
      </c>
    </row>
    <row r="483" ht="17.25" customHeight="1" spans="1:12">
      <c r="A483" s="227" t="s">
        <v>952</v>
      </c>
      <c r="B483" s="230"/>
      <c r="C483" s="230" t="str">
        <f>B483&amp;A483</f>
        <v>    环境保护管理事务</v>
      </c>
      <c r="D483" s="230" t="s">
        <v>952</v>
      </c>
      <c r="E483" s="230">
        <v>21101</v>
      </c>
      <c r="F483" s="231"/>
      <c r="G483" s="228">
        <f>G484+G485+G486</f>
        <v>0</v>
      </c>
      <c r="H483" s="229">
        <f>SUM(H484:H486)</f>
        <v>91</v>
      </c>
      <c r="I483" s="229"/>
      <c r="J483" s="229">
        <f>SUM(J484:J485)</f>
        <v>86</v>
      </c>
      <c r="K483" s="229"/>
      <c r="L483" s="141"/>
    </row>
    <row r="484" ht="17.25" customHeight="1" spans="1:12">
      <c r="A484" s="230" t="s">
        <v>152</v>
      </c>
      <c r="B484" s="230" t="s">
        <v>953</v>
      </c>
      <c r="C484" s="230" t="str">
        <f>B484&amp;A484</f>
        <v>环境保护管理事务      行政运行</v>
      </c>
      <c r="D484" s="230" t="s">
        <v>954</v>
      </c>
      <c r="E484" s="230">
        <v>2110101</v>
      </c>
      <c r="F484" s="231"/>
      <c r="G484" s="228"/>
      <c r="H484" s="229">
        <v>80</v>
      </c>
      <c r="I484" s="230"/>
      <c r="J484" s="229">
        <v>81</v>
      </c>
      <c r="K484" s="229"/>
      <c r="L484" s="141"/>
    </row>
    <row r="485" ht="17.25" customHeight="1" spans="1:12">
      <c r="A485" s="230" t="s">
        <v>955</v>
      </c>
      <c r="B485" s="230" t="s">
        <v>953</v>
      </c>
      <c r="C485" s="230" t="str">
        <f>B485&amp;A485</f>
        <v>环境保护管理事务      生态环境保护宣传</v>
      </c>
      <c r="D485" s="230" t="s">
        <v>956</v>
      </c>
      <c r="E485" s="230">
        <v>2110104</v>
      </c>
      <c r="F485" s="231"/>
      <c r="G485" s="228"/>
      <c r="H485" s="229">
        <v>5</v>
      </c>
      <c r="I485" s="230"/>
      <c r="J485" s="229">
        <v>5</v>
      </c>
      <c r="K485" s="229"/>
      <c r="L485" s="141"/>
    </row>
    <row r="486" ht="17.25" customHeight="1" spans="1:12">
      <c r="A486" s="230" t="s">
        <v>957</v>
      </c>
      <c r="B486" s="230"/>
      <c r="C486" s="230"/>
      <c r="D486" s="230"/>
      <c r="E486" s="230">
        <v>2110199</v>
      </c>
      <c r="F486" s="231"/>
      <c r="G486" s="228"/>
      <c r="H486" s="229">
        <v>6</v>
      </c>
      <c r="I486" s="230"/>
      <c r="J486" s="229"/>
      <c r="K486" s="229"/>
      <c r="L486" s="141"/>
    </row>
    <row r="487" ht="17.25" customHeight="1" spans="1:12">
      <c r="A487" s="227" t="s">
        <v>958</v>
      </c>
      <c r="B487" s="230"/>
      <c r="C487" s="230" t="str">
        <f t="shared" ref="C487:C495" si="99">B487&amp;A487</f>
        <v>    环境监测与监察</v>
      </c>
      <c r="D487" s="230" t="s">
        <v>958</v>
      </c>
      <c r="E487" s="230">
        <v>21102</v>
      </c>
      <c r="F487" s="231"/>
      <c r="G487" s="228">
        <f>G488</f>
        <v>0</v>
      </c>
      <c r="H487" s="229">
        <f>SUM(H488)</f>
        <v>24</v>
      </c>
      <c r="I487" s="229"/>
      <c r="J487" s="229">
        <v>9</v>
      </c>
      <c r="K487" s="229"/>
      <c r="L487" s="141"/>
    </row>
    <row r="488" ht="17.25" customHeight="1" spans="1:12">
      <c r="A488" s="230" t="s">
        <v>959</v>
      </c>
      <c r="B488" s="230" t="s">
        <v>960</v>
      </c>
      <c r="C488" s="230" t="str">
        <f>B488&amp;A488</f>
        <v>环境监测与监察      其他环境监测与监察支出</v>
      </c>
      <c r="D488" s="230" t="s">
        <v>961</v>
      </c>
      <c r="E488" s="230">
        <v>2110299</v>
      </c>
      <c r="F488" s="231"/>
      <c r="G488" s="228"/>
      <c r="H488" s="229">
        <v>24</v>
      </c>
      <c r="I488" s="230"/>
      <c r="J488" s="229">
        <v>9</v>
      </c>
      <c r="K488" s="229"/>
      <c r="L488" s="141"/>
    </row>
    <row r="489" ht="17.25" customHeight="1" spans="1:12">
      <c r="A489" s="227" t="s">
        <v>962</v>
      </c>
      <c r="B489" s="230"/>
      <c r="C489" s="230" t="str">
        <f>B489&amp;A489</f>
        <v>    污染防治</v>
      </c>
      <c r="D489" s="230" t="s">
        <v>962</v>
      </c>
      <c r="E489" s="230">
        <v>21103</v>
      </c>
      <c r="F489" s="228">
        <f>F490+F491+F492+F493</f>
        <v>2103</v>
      </c>
      <c r="G489" s="228">
        <f>G490+G491+G492+G493</f>
        <v>1701</v>
      </c>
      <c r="H489" s="229">
        <f>SUM(H490:H493)</f>
        <v>2214</v>
      </c>
      <c r="I489" s="229"/>
      <c r="J489" s="229">
        <f>SUM(J490:J493)</f>
        <v>1646</v>
      </c>
      <c r="K489" s="229"/>
      <c r="L489" s="141">
        <f>F489/G489*100</f>
        <v>123.63</v>
      </c>
    </row>
    <row r="490" ht="17.25" customHeight="1" spans="1:12">
      <c r="A490" s="230" t="s">
        <v>963</v>
      </c>
      <c r="B490" s="230" t="s">
        <v>964</v>
      </c>
      <c r="C490" s="230" t="str">
        <f>B490&amp;A490</f>
        <v>污染防治      大气</v>
      </c>
      <c r="D490" s="230" t="s">
        <v>965</v>
      </c>
      <c r="E490" s="230">
        <v>2110301</v>
      </c>
      <c r="F490" s="231"/>
      <c r="G490" s="228"/>
      <c r="H490" s="229">
        <v>90</v>
      </c>
      <c r="I490" s="230"/>
      <c r="J490" s="229"/>
      <c r="K490" s="229"/>
      <c r="L490" s="141"/>
    </row>
    <row r="491" ht="17.25" customHeight="1" spans="1:12">
      <c r="A491" s="230" t="s">
        <v>966</v>
      </c>
      <c r="B491" s="230" t="s">
        <v>964</v>
      </c>
      <c r="C491" s="230" t="str">
        <f>B491&amp;A491</f>
        <v>污染防治      水体</v>
      </c>
      <c r="D491" s="230" t="s">
        <v>967</v>
      </c>
      <c r="E491" s="230">
        <v>2110302</v>
      </c>
      <c r="F491" s="231">
        <v>135</v>
      </c>
      <c r="G491" s="228">
        <v>614.4</v>
      </c>
      <c r="H491" s="229">
        <v>971</v>
      </c>
      <c r="I491" s="230"/>
      <c r="J491" s="229">
        <v>1586</v>
      </c>
      <c r="K491" s="229"/>
      <c r="L491" s="141">
        <f>F491/G491*100</f>
        <v>21.97</v>
      </c>
    </row>
    <row r="492" ht="17.25" customHeight="1" spans="1:12">
      <c r="A492" s="230" t="s">
        <v>968</v>
      </c>
      <c r="B492" s="230" t="s">
        <v>964</v>
      </c>
      <c r="C492" s="230" t="str">
        <f>B492&amp;A492</f>
        <v>污染防治      排污费安排的支出</v>
      </c>
      <c r="D492" s="230" t="s">
        <v>969</v>
      </c>
      <c r="E492" s="230" t="s">
        <v>927</v>
      </c>
      <c r="F492" s="231"/>
      <c r="G492" s="228"/>
      <c r="H492" s="229">
        <v>0</v>
      </c>
      <c r="I492" s="230"/>
      <c r="J492" s="229"/>
      <c r="K492" s="229"/>
      <c r="L492" s="141"/>
    </row>
    <row r="493" ht="17.25" customHeight="1" spans="1:12">
      <c r="A493" s="230" t="s">
        <v>970</v>
      </c>
      <c r="B493" s="230" t="s">
        <v>964</v>
      </c>
      <c r="C493" s="230" t="str">
        <f>B493&amp;A493</f>
        <v>污染防治      其他污染防治支出</v>
      </c>
      <c r="D493" s="230" t="s">
        <v>971</v>
      </c>
      <c r="E493" s="230">
        <v>2110399</v>
      </c>
      <c r="F493" s="231">
        <v>1968</v>
      </c>
      <c r="G493" s="228">
        <v>1086.77</v>
      </c>
      <c r="H493" s="229">
        <v>1153</v>
      </c>
      <c r="I493" s="230"/>
      <c r="J493" s="229">
        <v>60</v>
      </c>
      <c r="K493" s="229"/>
      <c r="L493" s="141">
        <f>F493/G493*100</f>
        <v>181.09</v>
      </c>
    </row>
    <row r="494" ht="17.25" customHeight="1" spans="1:12">
      <c r="A494" s="227" t="s">
        <v>972</v>
      </c>
      <c r="B494" s="230"/>
      <c r="C494" s="230" t="str">
        <f>B494&amp;A494</f>
        <v>    自然生态保护</v>
      </c>
      <c r="D494" s="230" t="s">
        <v>972</v>
      </c>
      <c r="E494" s="230">
        <v>21104</v>
      </c>
      <c r="F494" s="231">
        <f>F496</f>
        <v>10</v>
      </c>
      <c r="G494" s="228">
        <f>G495+G496</f>
        <v>0</v>
      </c>
      <c r="H494" s="229">
        <f>SUM(H495:H496)</f>
        <v>99</v>
      </c>
      <c r="I494" s="229"/>
      <c r="J494" s="229">
        <v>20</v>
      </c>
      <c r="K494" s="229"/>
      <c r="L494" s="141"/>
    </row>
    <row r="495" ht="17.25" customHeight="1" spans="1:12">
      <c r="A495" s="230" t="s">
        <v>973</v>
      </c>
      <c r="B495" s="230" t="s">
        <v>974</v>
      </c>
      <c r="C495" s="230" t="str">
        <f>B495&amp;A495</f>
        <v>自然生态保护      生态保护</v>
      </c>
      <c r="D495" s="230" t="s">
        <v>975</v>
      </c>
      <c r="E495" s="230">
        <v>2110401</v>
      </c>
      <c r="F495" s="231"/>
      <c r="G495" s="228"/>
      <c r="H495" s="229">
        <v>20</v>
      </c>
      <c r="I495" s="230"/>
      <c r="J495" s="229">
        <v>20</v>
      </c>
      <c r="K495" s="229"/>
      <c r="L495" s="141"/>
    </row>
    <row r="496" ht="17.25" customHeight="1" spans="1:12">
      <c r="A496" s="230" t="s">
        <v>976</v>
      </c>
      <c r="B496" s="230"/>
      <c r="C496" s="230"/>
      <c r="D496" s="230"/>
      <c r="E496" s="230">
        <v>2110402</v>
      </c>
      <c r="F496" s="231">
        <v>10</v>
      </c>
      <c r="G496" s="228"/>
      <c r="H496" s="229">
        <v>79</v>
      </c>
      <c r="I496" s="230"/>
      <c r="J496" s="229"/>
      <c r="K496" s="229"/>
      <c r="L496" s="141"/>
    </row>
    <row r="497" ht="17.25" customHeight="1" spans="1:12">
      <c r="A497" s="227" t="s">
        <v>977</v>
      </c>
      <c r="B497" s="230"/>
      <c r="C497" s="230" t="str">
        <f t="shared" ref="C497:C506" si="100">B497&amp;A497</f>
        <v>    能源节约利用</v>
      </c>
      <c r="D497" s="230" t="s">
        <v>977</v>
      </c>
      <c r="E497" s="230">
        <v>21110</v>
      </c>
      <c r="F497" s="231"/>
      <c r="G497" s="228">
        <f t="shared" ref="G497:K497" si="101">G498</f>
        <v>0</v>
      </c>
      <c r="H497" s="229">
        <f>H498</f>
        <v>0</v>
      </c>
      <c r="I497" s="229">
        <f>I498</f>
        <v>0</v>
      </c>
      <c r="J497" s="229">
        <f>J498</f>
        <v>0</v>
      </c>
      <c r="K497" s="229">
        <f>K498</f>
        <v>0</v>
      </c>
      <c r="L497" s="141"/>
    </row>
    <row r="498" ht="17.25" customHeight="1" spans="1:12">
      <c r="A498" s="230" t="s">
        <v>978</v>
      </c>
      <c r="B498" s="230" t="s">
        <v>979</v>
      </c>
      <c r="C498" s="230" t="str">
        <f>B498&amp;A498</f>
        <v>能源节约利用      能源节约利用</v>
      </c>
      <c r="D498" s="230" t="s">
        <v>980</v>
      </c>
      <c r="E498" s="230">
        <v>2111001</v>
      </c>
      <c r="F498" s="231"/>
      <c r="G498" s="228"/>
      <c r="H498" s="229"/>
      <c r="I498" s="230"/>
      <c r="J498" s="229"/>
      <c r="K498" s="229"/>
      <c r="L498" s="141"/>
    </row>
    <row r="499" ht="17.25" customHeight="1" spans="1:12">
      <c r="A499" s="227" t="s">
        <v>981</v>
      </c>
      <c r="B499" s="230"/>
      <c r="C499" s="230" t="str">
        <f>B499&amp;A499</f>
        <v>    可再生能源</v>
      </c>
      <c r="D499" s="230" t="s">
        <v>981</v>
      </c>
      <c r="E499" s="230">
        <v>21112</v>
      </c>
      <c r="F499" s="231"/>
      <c r="G499" s="228">
        <f t="shared" ref="G499:K499" si="102">G500</f>
        <v>0</v>
      </c>
      <c r="H499" s="229">
        <f>H500</f>
        <v>0</v>
      </c>
      <c r="I499" s="229">
        <f>I500</f>
        <v>0</v>
      </c>
      <c r="J499" s="229">
        <f>J500</f>
        <v>0</v>
      </c>
      <c r="K499" s="229">
        <f>K500</f>
        <v>0</v>
      </c>
      <c r="L499" s="141"/>
    </row>
    <row r="500" ht="17.25" customHeight="1" spans="1:12">
      <c r="A500" s="230" t="s">
        <v>982</v>
      </c>
      <c r="B500" s="230" t="s">
        <v>983</v>
      </c>
      <c r="C500" s="230" t="str">
        <f>B500&amp;A500</f>
        <v>可再生能源      可再生能源</v>
      </c>
      <c r="D500" s="230" t="s">
        <v>984</v>
      </c>
      <c r="E500" s="230">
        <v>2111201</v>
      </c>
      <c r="F500" s="231"/>
      <c r="G500" s="228"/>
      <c r="H500" s="229"/>
      <c r="I500" s="230"/>
      <c r="J500" s="229"/>
      <c r="K500" s="229"/>
      <c r="L500" s="141"/>
    </row>
    <row r="501" ht="17.25" customHeight="1" spans="1:12">
      <c r="A501" s="227" t="s">
        <v>985</v>
      </c>
      <c r="B501" s="230"/>
      <c r="C501" s="230" t="str">
        <f>B501&amp;A501</f>
        <v>    污染减排</v>
      </c>
      <c r="D501" s="230" t="s">
        <v>985</v>
      </c>
      <c r="E501" s="230">
        <v>21111</v>
      </c>
      <c r="F501" s="231"/>
      <c r="G501" s="228">
        <f>G502+G503</f>
        <v>0</v>
      </c>
      <c r="H501" s="229">
        <f>SUM(H502:H503)</f>
        <v>507</v>
      </c>
      <c r="I501" s="229"/>
      <c r="J501" s="229">
        <f>SUM(J502:J503)</f>
        <v>576</v>
      </c>
      <c r="K501" s="229"/>
      <c r="L501" s="141"/>
    </row>
    <row r="502" ht="17.25" customHeight="1" spans="1:12">
      <c r="A502" s="230" t="s">
        <v>986</v>
      </c>
      <c r="B502" s="230" t="s">
        <v>987</v>
      </c>
      <c r="C502" s="230" t="str">
        <f>B502&amp;A502</f>
        <v>污染减排       生态环境监测与信息</v>
      </c>
      <c r="D502" s="230" t="s">
        <v>988</v>
      </c>
      <c r="E502" s="230">
        <v>2111101</v>
      </c>
      <c r="F502" s="231"/>
      <c r="G502" s="228"/>
      <c r="H502" s="229">
        <v>128</v>
      </c>
      <c r="I502" s="230"/>
      <c r="J502" s="229">
        <v>160</v>
      </c>
      <c r="K502" s="229"/>
      <c r="L502" s="141"/>
    </row>
    <row r="503" ht="17.25" customHeight="1" spans="1:12">
      <c r="A503" s="230" t="s">
        <v>989</v>
      </c>
      <c r="B503" s="230" t="s">
        <v>987</v>
      </c>
      <c r="C503" s="230" t="str">
        <f>B503&amp;A503</f>
        <v>污染减排       生态环境执法监察</v>
      </c>
      <c r="D503" s="230" t="s">
        <v>990</v>
      </c>
      <c r="E503" s="230">
        <v>2111102</v>
      </c>
      <c r="F503" s="231"/>
      <c r="G503" s="228"/>
      <c r="H503" s="229">
        <v>379</v>
      </c>
      <c r="I503" s="230"/>
      <c r="J503" s="229">
        <v>416</v>
      </c>
      <c r="K503" s="229"/>
      <c r="L503" s="141"/>
    </row>
    <row r="504" ht="17.25" customHeight="1" spans="1:12">
      <c r="A504" s="227" t="s">
        <v>991</v>
      </c>
      <c r="B504" s="230"/>
      <c r="C504" s="230" t="str">
        <f>B504&amp;A504</f>
        <v>九、城乡社区支出</v>
      </c>
      <c r="D504" s="230" t="s">
        <v>991</v>
      </c>
      <c r="E504" s="230">
        <v>212</v>
      </c>
      <c r="F504" s="228">
        <f t="shared" ref="F504:K504" si="103">F505+F514+F516+F518+F520</f>
        <v>10425</v>
      </c>
      <c r="G504" s="228">
        <f>G505+G514+G516+G518+G520</f>
        <v>15333</v>
      </c>
      <c r="H504" s="229">
        <f>H505+H514+H516+H518+H520</f>
        <v>15974</v>
      </c>
      <c r="I504" s="229">
        <f>I505+I514+I516+I518+I520</f>
        <v>126</v>
      </c>
      <c r="J504" s="229">
        <f>J505+J514+J516+J518+J520</f>
        <v>17371</v>
      </c>
      <c r="K504" s="229">
        <f>K505+K514+K516+K518+K520</f>
        <v>0</v>
      </c>
      <c r="L504" s="141">
        <f>F504/G504*100</f>
        <v>67.99</v>
      </c>
    </row>
    <row r="505" ht="17.25" customHeight="1" spans="1:12">
      <c r="A505" s="227" t="s">
        <v>992</v>
      </c>
      <c r="B505" s="230"/>
      <c r="C505" s="230" t="str">
        <f>B505&amp;A505</f>
        <v>    城乡社区管理事务</v>
      </c>
      <c r="D505" s="230" t="s">
        <v>992</v>
      </c>
      <c r="E505" s="230">
        <v>21201</v>
      </c>
      <c r="F505" s="228">
        <f t="shared" ref="F505:K505" si="104">SUM(F506:F513)</f>
        <v>3270</v>
      </c>
      <c r="G505" s="228">
        <f>SUM(G506:G513)</f>
        <v>3247</v>
      </c>
      <c r="H505" s="229">
        <f>SUM(H506:H513)</f>
        <v>3266</v>
      </c>
      <c r="I505" s="229">
        <f>SUM(I506:I513)</f>
        <v>42</v>
      </c>
      <c r="J505" s="229">
        <f>SUM(J506:J513)</f>
        <v>3444</v>
      </c>
      <c r="K505" s="229">
        <f>SUM(K506:K513)</f>
        <v>0</v>
      </c>
      <c r="L505" s="141">
        <f>F505/G505*100</f>
        <v>100.71</v>
      </c>
    </row>
    <row r="506" ht="17.25" customHeight="1" spans="1:12">
      <c r="A506" s="230" t="s">
        <v>152</v>
      </c>
      <c r="B506" s="230" t="s">
        <v>993</v>
      </c>
      <c r="C506" s="230" t="str">
        <f>B506&amp;A506</f>
        <v>城乡社区管理事务      行政运行</v>
      </c>
      <c r="D506" s="230" t="s">
        <v>994</v>
      </c>
      <c r="E506" s="230">
        <v>2120101</v>
      </c>
      <c r="F506" s="231">
        <v>172</v>
      </c>
      <c r="G506" s="228">
        <v>466.82</v>
      </c>
      <c r="H506" s="229">
        <v>175</v>
      </c>
      <c r="I506" s="230"/>
      <c r="J506" s="229">
        <v>161</v>
      </c>
      <c r="K506" s="229"/>
      <c r="L506" s="141">
        <f>F506/G506*100</f>
        <v>36.85</v>
      </c>
    </row>
    <row r="507" ht="17.25" customHeight="1" spans="1:12">
      <c r="A507" s="230" t="s">
        <v>995</v>
      </c>
      <c r="B507" s="230"/>
      <c r="C507" s="230"/>
      <c r="D507" s="230"/>
      <c r="E507" s="230"/>
      <c r="F507" s="231"/>
      <c r="G507" s="228">
        <v>63.5</v>
      </c>
      <c r="H507" s="229"/>
      <c r="I507" s="230"/>
      <c r="J507" s="229"/>
      <c r="K507" s="229"/>
      <c r="L507" s="141">
        <f>F507/G507*100</f>
        <v>0</v>
      </c>
    </row>
    <row r="508" ht="17.25" customHeight="1" spans="1:12">
      <c r="A508" s="230" t="s">
        <v>183</v>
      </c>
      <c r="B508" s="230" t="s">
        <v>993</v>
      </c>
      <c r="C508" s="230" t="str">
        <f t="shared" ref="C508:C545" si="105">B508&amp;A508</f>
        <v>城乡社区管理事务      机关服务</v>
      </c>
      <c r="D508" s="230" t="s">
        <v>996</v>
      </c>
      <c r="E508" s="230">
        <v>2120103</v>
      </c>
      <c r="F508" s="231">
        <v>226</v>
      </c>
      <c r="G508" s="228">
        <v>210.86</v>
      </c>
      <c r="H508" s="229">
        <v>214</v>
      </c>
      <c r="I508" s="230"/>
      <c r="J508" s="229">
        <v>219</v>
      </c>
      <c r="K508" s="229"/>
      <c r="L508" s="141">
        <f>F508/G508*100</f>
        <v>107.18</v>
      </c>
    </row>
    <row r="509" ht="17.25" customHeight="1" spans="1:12">
      <c r="A509" s="230" t="s">
        <v>997</v>
      </c>
      <c r="B509" s="230" t="s">
        <v>993</v>
      </c>
      <c r="C509" s="230" t="str">
        <f>B509&amp;A509</f>
        <v>城乡社区管理事务      城管执法</v>
      </c>
      <c r="D509" s="230" t="s">
        <v>998</v>
      </c>
      <c r="E509" s="230">
        <v>2120104</v>
      </c>
      <c r="F509" s="231">
        <v>1463</v>
      </c>
      <c r="G509" s="228">
        <v>1320.66</v>
      </c>
      <c r="H509" s="229">
        <v>1681</v>
      </c>
      <c r="I509" s="230"/>
      <c r="J509" s="229">
        <v>1744</v>
      </c>
      <c r="K509" s="229"/>
      <c r="L509" s="141">
        <f>F509/G509*100</f>
        <v>110.78</v>
      </c>
    </row>
    <row r="510" ht="17.25" customHeight="1" spans="1:12">
      <c r="A510" s="230" t="s">
        <v>999</v>
      </c>
      <c r="B510" s="230" t="s">
        <v>993</v>
      </c>
      <c r="C510" s="230" t="str">
        <f>B510&amp;A510</f>
        <v>城乡社区管理事务      工程建设管理</v>
      </c>
      <c r="D510" s="230" t="s">
        <v>1000</v>
      </c>
      <c r="E510" s="230">
        <v>2120106</v>
      </c>
      <c r="F510" s="231">
        <v>497</v>
      </c>
      <c r="G510" s="228">
        <v>421.68</v>
      </c>
      <c r="H510" s="229">
        <v>362</v>
      </c>
      <c r="I510" s="230"/>
      <c r="J510" s="229">
        <v>396</v>
      </c>
      <c r="K510" s="229"/>
      <c r="L510" s="141">
        <f>F510/G510*100</f>
        <v>117.86</v>
      </c>
    </row>
    <row r="511" ht="17.25" customHeight="1" spans="1:12">
      <c r="A511" s="230" t="s">
        <v>1001</v>
      </c>
      <c r="B511" s="230"/>
      <c r="C511" s="230"/>
      <c r="D511" s="230"/>
      <c r="E511" s="230"/>
      <c r="F511" s="231">
        <v>12</v>
      </c>
      <c r="G511" s="228"/>
      <c r="H511" s="229"/>
      <c r="I511" s="230"/>
      <c r="J511" s="229"/>
      <c r="K511" s="229"/>
      <c r="L511" s="141"/>
    </row>
    <row r="512" ht="17.25" customHeight="1" spans="1:12">
      <c r="A512" s="230" t="s">
        <v>1002</v>
      </c>
      <c r="B512" s="230" t="s">
        <v>993</v>
      </c>
      <c r="C512" s="230" t="str">
        <f>B512&amp;A512</f>
        <v>城乡社区管理事务      住宅建设与房地产市场监管</v>
      </c>
      <c r="D512" s="230" t="s">
        <v>1003</v>
      </c>
      <c r="E512" s="230">
        <v>2120109</v>
      </c>
      <c r="F512" s="231">
        <v>338</v>
      </c>
      <c r="G512" s="228">
        <v>274.19</v>
      </c>
      <c r="H512" s="229">
        <v>238</v>
      </c>
      <c r="I512" s="230"/>
      <c r="J512" s="229">
        <v>261</v>
      </c>
      <c r="K512" s="229"/>
      <c r="L512" s="141">
        <f>F512/G512*100</f>
        <v>123.27</v>
      </c>
    </row>
    <row r="513" ht="17.25" customHeight="1" spans="1:12">
      <c r="A513" s="230" t="s">
        <v>1004</v>
      </c>
      <c r="B513" s="230" t="s">
        <v>993</v>
      </c>
      <c r="C513" s="230" t="str">
        <f>B513&amp;A513</f>
        <v>城乡社区管理事务      其他城乡社区管理事务支出</v>
      </c>
      <c r="D513" s="230" t="s">
        <v>1005</v>
      </c>
      <c r="E513" s="230">
        <v>2120199</v>
      </c>
      <c r="F513" s="231">
        <v>562</v>
      </c>
      <c r="G513" s="228">
        <v>489.4</v>
      </c>
      <c r="H513" s="229">
        <v>596</v>
      </c>
      <c r="I513" s="230">
        <f>IF(ISERROR(VLOOKUP(E513,[5]省市专项一般预算!$L$5:$T$42,9,FALSE)),"",VLOOKUP(E513,[5]省市专项一般预算!$L$5:$T$42,9,FALSE))</f>
        <v>42</v>
      </c>
      <c r="J513" s="229">
        <v>663</v>
      </c>
      <c r="K513" s="229"/>
      <c r="L513" s="141">
        <f>F513/G513*100</f>
        <v>114.83</v>
      </c>
    </row>
    <row r="514" ht="17.25" customHeight="1" spans="1:12">
      <c r="A514" s="227" t="s">
        <v>1006</v>
      </c>
      <c r="B514" s="230"/>
      <c r="C514" s="230" t="str">
        <f>B514&amp;A514</f>
        <v>    城乡社区规划与管理(款)</v>
      </c>
      <c r="D514" s="230" t="s">
        <v>1006</v>
      </c>
      <c r="E514" s="230">
        <v>21202</v>
      </c>
      <c r="F514" s="228">
        <f t="shared" ref="F514:K514" si="106">F515</f>
        <v>509</v>
      </c>
      <c r="G514" s="228">
        <f>G515</f>
        <v>412</v>
      </c>
      <c r="H514" s="229">
        <f>H515</f>
        <v>452</v>
      </c>
      <c r="I514" s="229">
        <f>I515</f>
        <v>0</v>
      </c>
      <c r="J514" s="229">
        <f>J515</f>
        <v>482</v>
      </c>
      <c r="K514" s="229">
        <f>K515</f>
        <v>0</v>
      </c>
      <c r="L514" s="141">
        <f>F514/G514*100</f>
        <v>123.54</v>
      </c>
    </row>
    <row r="515" ht="17.25" customHeight="1" spans="1:12">
      <c r="A515" s="230" t="s">
        <v>1007</v>
      </c>
      <c r="B515" s="230" t="s">
        <v>1008</v>
      </c>
      <c r="C515" s="230" t="str">
        <f>B515&amp;A515</f>
        <v>城乡社区规划与管理(款)      城乡社区规划与管理(项)</v>
      </c>
      <c r="D515" s="230" t="s">
        <v>1009</v>
      </c>
      <c r="E515" s="230">
        <v>2120201</v>
      </c>
      <c r="F515" s="231">
        <v>509</v>
      </c>
      <c r="G515" s="228">
        <v>411.56</v>
      </c>
      <c r="H515" s="229">
        <v>452</v>
      </c>
      <c r="I515" s="230"/>
      <c r="J515" s="229">
        <v>482</v>
      </c>
      <c r="K515" s="229"/>
      <c r="L515" s="141">
        <f>F515/G515*100</f>
        <v>123.68</v>
      </c>
    </row>
    <row r="516" ht="17.25" customHeight="1" spans="1:12">
      <c r="A516" s="227" t="s">
        <v>1010</v>
      </c>
      <c r="B516" s="230"/>
      <c r="C516" s="230" t="str">
        <f>B516&amp;A516</f>
        <v>    城乡社区公共设施</v>
      </c>
      <c r="D516" s="230" t="s">
        <v>1010</v>
      </c>
      <c r="E516" s="230">
        <v>21203</v>
      </c>
      <c r="F516" s="228">
        <f>F517</f>
        <v>957</v>
      </c>
      <c r="G516" s="228">
        <f>G517</f>
        <v>999</v>
      </c>
      <c r="H516" s="229">
        <f>SUM(H517)</f>
        <v>3423</v>
      </c>
      <c r="I516" s="229"/>
      <c r="J516" s="229">
        <v>3785</v>
      </c>
      <c r="K516" s="229"/>
      <c r="L516" s="141">
        <f>F516/G516*100</f>
        <v>95.8</v>
      </c>
    </row>
    <row r="517" ht="17.25" customHeight="1" spans="1:12">
      <c r="A517" s="230" t="s">
        <v>1011</v>
      </c>
      <c r="B517" s="230" t="s">
        <v>1012</v>
      </c>
      <c r="C517" s="230" t="str">
        <f>B517&amp;A517</f>
        <v>城乡社区公共设施      其他城乡社区公共设施支出</v>
      </c>
      <c r="D517" s="230" t="s">
        <v>1013</v>
      </c>
      <c r="E517" s="230">
        <v>2120399</v>
      </c>
      <c r="F517" s="231">
        <v>957</v>
      </c>
      <c r="G517" s="228">
        <v>999.3</v>
      </c>
      <c r="H517" s="229">
        <v>3423</v>
      </c>
      <c r="I517" s="230"/>
      <c r="J517" s="229">
        <v>3785</v>
      </c>
      <c r="K517" s="229"/>
      <c r="L517" s="141">
        <f>F517/G517*100</f>
        <v>95.77</v>
      </c>
    </row>
    <row r="518" ht="17.25" customHeight="1" spans="1:12">
      <c r="A518" s="227" t="s">
        <v>1014</v>
      </c>
      <c r="B518" s="230"/>
      <c r="C518" s="230" t="str">
        <f>B518&amp;A518</f>
        <v>    城乡社区环境卫生(款)</v>
      </c>
      <c r="D518" s="230" t="s">
        <v>1014</v>
      </c>
      <c r="E518" s="230">
        <v>21205</v>
      </c>
      <c r="F518" s="228">
        <f t="shared" ref="F518:K518" si="107">F519</f>
        <v>5611</v>
      </c>
      <c r="G518" s="228">
        <f>G519</f>
        <v>9004</v>
      </c>
      <c r="H518" s="229">
        <f>H519</f>
        <v>8517</v>
      </c>
      <c r="I518" s="229">
        <f>I519</f>
        <v>84</v>
      </c>
      <c r="J518" s="229">
        <f>J519</f>
        <v>9350</v>
      </c>
      <c r="K518" s="229">
        <f>K519</f>
        <v>0</v>
      </c>
      <c r="L518" s="141">
        <f t="shared" ref="L518:L581" si="108">F518/G518*100</f>
        <v>62.32</v>
      </c>
    </row>
    <row r="519" ht="17.25" customHeight="1" spans="1:12">
      <c r="A519" s="230" t="s">
        <v>1015</v>
      </c>
      <c r="B519" s="230" t="s">
        <v>1016</v>
      </c>
      <c r="C519" s="230" t="str">
        <f>B519&amp;A519</f>
        <v>城乡社区环境卫生(款)      城乡社区环境卫生(项)</v>
      </c>
      <c r="D519" s="230" t="s">
        <v>1017</v>
      </c>
      <c r="E519" s="230">
        <v>2120501</v>
      </c>
      <c r="F519" s="231">
        <f>5477+134</f>
        <v>5611</v>
      </c>
      <c r="G519" s="228">
        <f>8919.64+84</f>
        <v>9004</v>
      </c>
      <c r="H519" s="229">
        <v>8517</v>
      </c>
      <c r="I519" s="230">
        <f>IF(ISERROR(VLOOKUP(E519,[5]省市专项一般预算!$L$5:$T$42,9,FALSE)),"",VLOOKUP(E519,[5]省市专项一般预算!$L$5:$T$42,9,FALSE))</f>
        <v>84</v>
      </c>
      <c r="J519" s="229">
        <v>9350</v>
      </c>
      <c r="K519" s="229"/>
      <c r="L519" s="141">
        <f>F519/G519*100</f>
        <v>62.32</v>
      </c>
    </row>
    <row r="520" ht="17.25" customHeight="1" spans="1:12">
      <c r="A520" s="227" t="s">
        <v>1018</v>
      </c>
      <c r="B520" s="230"/>
      <c r="C520" s="230" t="str">
        <f>B520&amp;A520</f>
        <v>    其他城乡社区支出(款)</v>
      </c>
      <c r="D520" s="230" t="s">
        <v>1018</v>
      </c>
      <c r="E520" s="230">
        <v>21299</v>
      </c>
      <c r="F520" s="228">
        <f>F521</f>
        <v>78</v>
      </c>
      <c r="G520" s="228">
        <f>G521</f>
        <v>1671</v>
      </c>
      <c r="H520" s="229">
        <f>SUM(H521)</f>
        <v>316</v>
      </c>
      <c r="I520" s="229"/>
      <c r="J520" s="229">
        <v>310</v>
      </c>
      <c r="K520" s="229"/>
      <c r="L520" s="141">
        <f>F520/G520*100</f>
        <v>4.67</v>
      </c>
    </row>
    <row r="521" ht="17.25" customHeight="1" spans="1:12">
      <c r="A521" s="230" t="s">
        <v>1019</v>
      </c>
      <c r="B521" s="230" t="s">
        <v>1020</v>
      </c>
      <c r="C521" s="230" t="str">
        <f>B521&amp;A521</f>
        <v>其他城乡社区支出(款)      其他城乡社区支出(项)</v>
      </c>
      <c r="D521" s="230" t="s">
        <v>1021</v>
      </c>
      <c r="E521" s="230">
        <v>2129901</v>
      </c>
      <c r="F521" s="231">
        <v>78</v>
      </c>
      <c r="G521" s="228">
        <v>1671.39</v>
      </c>
      <c r="H521" s="229">
        <v>316</v>
      </c>
      <c r="I521" s="230"/>
      <c r="J521" s="229">
        <v>310</v>
      </c>
      <c r="K521" s="229"/>
      <c r="L521" s="141">
        <f>F521/G521*100</f>
        <v>4.67</v>
      </c>
    </row>
    <row r="522" ht="17.25" customHeight="1" spans="1:12">
      <c r="A522" s="227" t="s">
        <v>1022</v>
      </c>
      <c r="B522" s="230"/>
      <c r="C522" s="230" t="str">
        <f>B522&amp;A522</f>
        <v>十、农林水支出</v>
      </c>
      <c r="D522" s="230" t="s">
        <v>1022</v>
      </c>
      <c r="E522" s="230">
        <v>213</v>
      </c>
      <c r="F522" s="228">
        <f t="shared" ref="F522:K522" si="109">F523+F540+F550+F568+F574+F578+F582</f>
        <v>10183</v>
      </c>
      <c r="G522" s="228">
        <f>G523+G540+G550+G568+G574+G578+G582</f>
        <v>10660</v>
      </c>
      <c r="H522" s="229">
        <f>H523+H540+H550+H568+H574+H578+H582</f>
        <v>11747</v>
      </c>
      <c r="I522" s="229">
        <f>I523+I540+I550+I568+I574+I578+I582</f>
        <v>430</v>
      </c>
      <c r="J522" s="229">
        <f>J523+J540+J550+J568+J574+J578+J582</f>
        <v>14278</v>
      </c>
      <c r="K522" s="229">
        <f>K523+K540+K550+K568+K574+K578+K582</f>
        <v>560</v>
      </c>
      <c r="L522" s="141">
        <f>F522/G522*100</f>
        <v>95.53</v>
      </c>
    </row>
    <row r="523" ht="17.25" customHeight="1" spans="1:12">
      <c r="A523" s="227" t="s">
        <v>1023</v>
      </c>
      <c r="B523" s="230"/>
      <c r="C523" s="230" t="str">
        <f>B523&amp;A523</f>
        <v>    农业</v>
      </c>
      <c r="D523" s="230" t="s">
        <v>1023</v>
      </c>
      <c r="E523" s="230">
        <v>21301</v>
      </c>
      <c r="F523" s="228">
        <f t="shared" ref="F523:K523" si="110">SUM(F524:F539)</f>
        <v>2682</v>
      </c>
      <c r="G523" s="228">
        <f>SUM(G524:G539)</f>
        <v>2216</v>
      </c>
      <c r="H523" s="229">
        <f>SUM(H524:H539)</f>
        <v>1977</v>
      </c>
      <c r="I523" s="229">
        <f>SUM(I524:I539)</f>
        <v>38</v>
      </c>
      <c r="J523" s="229">
        <f>SUM(J524:J539)</f>
        <v>2221</v>
      </c>
      <c r="K523" s="229">
        <f>SUM(K524:K539)</f>
        <v>87</v>
      </c>
      <c r="L523" s="141">
        <f>F523/G523*100</f>
        <v>121.03</v>
      </c>
    </row>
    <row r="524" ht="17.25" customHeight="1" spans="1:12">
      <c r="A524" s="230" t="s">
        <v>152</v>
      </c>
      <c r="B524" s="230" t="s">
        <v>1024</v>
      </c>
      <c r="C524" s="230" t="str">
        <f>B524&amp;A524</f>
        <v>农业      行政运行</v>
      </c>
      <c r="D524" s="230" t="s">
        <v>1025</v>
      </c>
      <c r="E524" s="230">
        <v>2130101</v>
      </c>
      <c r="F524" s="231">
        <v>651</v>
      </c>
      <c r="G524" s="228">
        <v>465.49</v>
      </c>
      <c r="H524" s="229">
        <v>345</v>
      </c>
      <c r="I524" s="230"/>
      <c r="J524" s="229">
        <v>431</v>
      </c>
      <c r="K524" s="229"/>
      <c r="L524" s="141">
        <f>F524/G524*100</f>
        <v>139.85</v>
      </c>
    </row>
    <row r="525" ht="17.25" customHeight="1" spans="1:12">
      <c r="A525" s="230" t="s">
        <v>1026</v>
      </c>
      <c r="B525" s="230"/>
      <c r="C525" s="230"/>
      <c r="D525" s="230"/>
      <c r="E525" s="230"/>
      <c r="F525" s="231">
        <v>31</v>
      </c>
      <c r="G525" s="228"/>
      <c r="H525" s="229"/>
      <c r="I525" s="230"/>
      <c r="J525" s="229"/>
      <c r="K525" s="229"/>
      <c r="L525" s="141"/>
    </row>
    <row r="526" ht="17.25" customHeight="1" spans="1:12">
      <c r="A526" s="230" t="s">
        <v>161</v>
      </c>
      <c r="B526" s="230" t="s">
        <v>1024</v>
      </c>
      <c r="C526" s="230" t="str">
        <f>B526&amp;A526</f>
        <v>农业      事业运行</v>
      </c>
      <c r="D526" s="230" t="s">
        <v>1027</v>
      </c>
      <c r="E526" s="230">
        <v>2130104</v>
      </c>
      <c r="F526" s="231">
        <v>1419</v>
      </c>
      <c r="G526" s="228">
        <v>1213.53</v>
      </c>
      <c r="H526" s="229">
        <v>1195</v>
      </c>
      <c r="I526" s="230"/>
      <c r="J526" s="229">
        <v>1186</v>
      </c>
      <c r="K526" s="229"/>
      <c r="L526" s="141">
        <f>F526/G526*100</f>
        <v>116.93</v>
      </c>
    </row>
    <row r="527" ht="17.25" customHeight="1" spans="1:12">
      <c r="A527" s="230" t="s">
        <v>1028</v>
      </c>
      <c r="B527" s="230" t="s">
        <v>1024</v>
      </c>
      <c r="C527" s="230" t="str">
        <f>B527&amp;A527</f>
        <v>农业      科技转化与推广服务</v>
      </c>
      <c r="D527" s="230" t="s">
        <v>1029</v>
      </c>
      <c r="E527" s="230">
        <v>2130106</v>
      </c>
      <c r="F527" s="231">
        <v>9</v>
      </c>
      <c r="G527" s="228">
        <f>10+4</f>
        <v>14</v>
      </c>
      <c r="H527" s="229">
        <v>0</v>
      </c>
      <c r="I527" s="230"/>
      <c r="J527" s="229"/>
      <c r="K527" s="229"/>
      <c r="L527" s="141">
        <f>F527/G527*100</f>
        <v>64.29</v>
      </c>
    </row>
    <row r="528" ht="17.25" customHeight="1" spans="1:12">
      <c r="A528" s="230" t="s">
        <v>1030</v>
      </c>
      <c r="B528" s="230" t="s">
        <v>1024</v>
      </c>
      <c r="C528" s="230" t="str">
        <f>B528&amp;A528</f>
        <v>农业      病虫害控制</v>
      </c>
      <c r="D528" s="230" t="s">
        <v>1031</v>
      </c>
      <c r="E528" s="230">
        <v>2130108</v>
      </c>
      <c r="F528" s="231">
        <v>61</v>
      </c>
      <c r="G528" s="228">
        <f>66.82+10</f>
        <v>77</v>
      </c>
      <c r="H528" s="229">
        <v>77</v>
      </c>
      <c r="I528" s="230">
        <f>IF(ISERROR(VLOOKUP(E528,[5]省市专项一般预算!$L$5:$T$42,9,FALSE)),"",VLOOKUP(E528,[5]省市专项一般预算!$L$5:$T$42,9,FALSE))</f>
        <v>38</v>
      </c>
      <c r="J528" s="229">
        <v>82</v>
      </c>
      <c r="K528" s="229"/>
      <c r="L528" s="141">
        <f>F528/G528*100</f>
        <v>79.22</v>
      </c>
    </row>
    <row r="529" ht="17.25" customHeight="1" spans="1:12">
      <c r="A529" s="230" t="s">
        <v>1032</v>
      </c>
      <c r="B529" s="230" t="s">
        <v>1024</v>
      </c>
      <c r="C529" s="230" t="str">
        <f>B529&amp;A529</f>
        <v>农业      农产品质量安全</v>
      </c>
      <c r="D529" s="230" t="s">
        <v>1033</v>
      </c>
      <c r="E529" s="230">
        <v>2130109</v>
      </c>
      <c r="F529" s="231"/>
      <c r="G529" s="228">
        <f>90</f>
        <v>90</v>
      </c>
      <c r="H529" s="229">
        <v>0</v>
      </c>
      <c r="I529" s="230"/>
      <c r="J529" s="229"/>
      <c r="K529" s="229"/>
      <c r="L529" s="141">
        <f>F529/G529*100</f>
        <v>0</v>
      </c>
    </row>
    <row r="530" ht="17.25" customHeight="1" spans="1:12">
      <c r="A530" s="230" t="s">
        <v>1034</v>
      </c>
      <c r="B530" s="230" t="s">
        <v>1024</v>
      </c>
      <c r="C530" s="230" t="str">
        <f>B530&amp;A530</f>
        <v>农业      执法监管</v>
      </c>
      <c r="D530" s="230" t="s">
        <v>1035</v>
      </c>
      <c r="E530" s="230">
        <v>2130110</v>
      </c>
      <c r="F530" s="231"/>
      <c r="G530" s="228"/>
      <c r="H530" s="229">
        <v>0</v>
      </c>
      <c r="I530" s="230"/>
      <c r="J530" s="229"/>
      <c r="K530" s="229"/>
      <c r="L530" s="141"/>
    </row>
    <row r="531" ht="17.25" customHeight="1" spans="1:12">
      <c r="A531" s="230" t="s">
        <v>1036</v>
      </c>
      <c r="B531" s="230" t="s">
        <v>1024</v>
      </c>
      <c r="C531" s="230" t="str">
        <f>B531&amp;A531</f>
        <v>农业      防灾救灾</v>
      </c>
      <c r="D531" s="230" t="s">
        <v>1037</v>
      </c>
      <c r="E531" s="230">
        <v>2130119</v>
      </c>
      <c r="F531" s="231">
        <v>38</v>
      </c>
      <c r="G531" s="228">
        <v>39.6</v>
      </c>
      <c r="H531" s="229">
        <v>0</v>
      </c>
      <c r="I531" s="230"/>
      <c r="J531" s="229"/>
      <c r="K531" s="229"/>
      <c r="L531" s="141">
        <f>F531/G531*100</f>
        <v>95.96</v>
      </c>
    </row>
    <row r="532" ht="17.25" customHeight="1" spans="1:12">
      <c r="A532" s="230" t="s">
        <v>1038</v>
      </c>
      <c r="B532" s="230"/>
      <c r="C532" s="230"/>
      <c r="D532" s="230"/>
      <c r="E532" s="230"/>
      <c r="F532" s="231">
        <v>3.6</v>
      </c>
      <c r="G532" s="228"/>
      <c r="H532" s="229"/>
      <c r="I532" s="230"/>
      <c r="J532" s="229"/>
      <c r="K532" s="229"/>
      <c r="L532" s="141"/>
    </row>
    <row r="533" ht="17.25" customHeight="1" spans="1:12">
      <c r="A533" s="230" t="s">
        <v>1039</v>
      </c>
      <c r="B533" s="230" t="s">
        <v>1024</v>
      </c>
      <c r="C533" s="230" t="str">
        <f>B533&amp;A533</f>
        <v>农业      农业生产支持补贴</v>
      </c>
      <c r="D533" s="230" t="s">
        <v>1040</v>
      </c>
      <c r="E533" s="230">
        <v>2130122</v>
      </c>
      <c r="F533" s="231"/>
      <c r="G533" s="228"/>
      <c r="H533" s="229">
        <v>24</v>
      </c>
      <c r="I533" s="230"/>
      <c r="J533" s="229">
        <v>16</v>
      </c>
      <c r="K533" s="229"/>
      <c r="L533" s="141"/>
    </row>
    <row r="534" ht="17.25" customHeight="1" spans="1:12">
      <c r="A534" s="230" t="s">
        <v>1041</v>
      </c>
      <c r="B534" s="230" t="s">
        <v>1024</v>
      </c>
      <c r="C534" s="230" t="str">
        <f>B534&amp;A534</f>
        <v>农业      农业组织化与产业化经营</v>
      </c>
      <c r="D534" s="230" t="s">
        <v>1042</v>
      </c>
      <c r="E534" s="230">
        <v>2130124</v>
      </c>
      <c r="F534" s="231"/>
      <c r="G534" s="228"/>
      <c r="H534" s="229">
        <v>0</v>
      </c>
      <c r="I534" s="230"/>
      <c r="J534" s="229"/>
      <c r="K534" s="229"/>
      <c r="L534" s="141"/>
    </row>
    <row r="535" ht="17.25" customHeight="1" spans="1:12">
      <c r="A535" s="230" t="s">
        <v>1043</v>
      </c>
      <c r="B535" s="230" t="s">
        <v>1024</v>
      </c>
      <c r="C535" s="230" t="str">
        <f>B535&amp;A535</f>
        <v>农业      农村公益事业</v>
      </c>
      <c r="D535" s="230" t="s">
        <v>1044</v>
      </c>
      <c r="E535" s="230">
        <v>2130126</v>
      </c>
      <c r="F535" s="231"/>
      <c r="G535" s="228"/>
      <c r="H535" s="229">
        <v>0</v>
      </c>
      <c r="I535" s="230"/>
      <c r="J535" s="229">
        <v>190</v>
      </c>
      <c r="K535" s="229"/>
      <c r="L535" s="141"/>
    </row>
    <row r="536" ht="17.25" customHeight="1" spans="1:12">
      <c r="A536" s="230" t="s">
        <v>1045</v>
      </c>
      <c r="B536" s="230" t="s">
        <v>1024</v>
      </c>
      <c r="C536" s="230" t="str">
        <f>B536&amp;A536</f>
        <v>农业      农村道路建设</v>
      </c>
      <c r="D536" s="230" t="s">
        <v>1046</v>
      </c>
      <c r="E536" s="230">
        <v>2130142</v>
      </c>
      <c r="F536" s="231"/>
      <c r="G536" s="228"/>
      <c r="H536" s="229">
        <v>0</v>
      </c>
      <c r="I536" s="230"/>
      <c r="J536" s="229"/>
      <c r="K536" s="229"/>
      <c r="L536" s="141"/>
    </row>
    <row r="537" ht="17.25" customHeight="1" spans="1:12">
      <c r="A537" s="230" t="s">
        <v>1047</v>
      </c>
      <c r="B537" s="230" t="s">
        <v>1024</v>
      </c>
      <c r="C537" s="230" t="str">
        <f>B537&amp;A537</f>
        <v>农业      成品油价格改革对渔业的补贴</v>
      </c>
      <c r="D537" s="230" t="s">
        <v>1048</v>
      </c>
      <c r="E537" s="230">
        <v>2130148</v>
      </c>
      <c r="F537" s="231"/>
      <c r="G537" s="228"/>
      <c r="H537" s="229">
        <v>0</v>
      </c>
      <c r="I537" s="230"/>
      <c r="J537" s="229"/>
      <c r="K537" s="229">
        <v>87</v>
      </c>
      <c r="L537" s="141"/>
    </row>
    <row r="538" ht="17.25" customHeight="1" spans="1:12">
      <c r="A538" s="230" t="s">
        <v>1049</v>
      </c>
      <c r="B538" s="230" t="s">
        <v>1024</v>
      </c>
      <c r="C538" s="230" t="str">
        <f>B538&amp;A538</f>
        <v>农业      农田建设</v>
      </c>
      <c r="D538" s="230" t="s">
        <v>1050</v>
      </c>
      <c r="E538" s="230">
        <v>2130152</v>
      </c>
      <c r="F538" s="231">
        <v>45</v>
      </c>
      <c r="G538" s="228">
        <v>35.1</v>
      </c>
      <c r="H538" s="229">
        <v>0</v>
      </c>
      <c r="I538" s="230"/>
      <c r="J538" s="229">
        <v>1</v>
      </c>
      <c r="K538" s="229"/>
      <c r="L538" s="141">
        <f>F538/G538*100</f>
        <v>128.21</v>
      </c>
    </row>
    <row r="539" ht="17.25" customHeight="1" spans="1:12">
      <c r="A539" s="230" t="s">
        <v>1051</v>
      </c>
      <c r="B539" s="230" t="s">
        <v>1024</v>
      </c>
      <c r="C539" s="230" t="str">
        <f>B539&amp;A539</f>
        <v>农业      其他农业农村支出</v>
      </c>
      <c r="D539" s="230" t="s">
        <v>1052</v>
      </c>
      <c r="E539" s="230">
        <v>2130199</v>
      </c>
      <c r="F539" s="231">
        <v>424</v>
      </c>
      <c r="G539" s="228">
        <f>265.64+15</f>
        <v>281</v>
      </c>
      <c r="H539" s="229">
        <v>336</v>
      </c>
      <c r="I539" s="230"/>
      <c r="J539" s="229">
        <v>315</v>
      </c>
      <c r="K539" s="229"/>
      <c r="L539" s="141">
        <f>F539/G539*100</f>
        <v>150.89</v>
      </c>
    </row>
    <row r="540" ht="17.25" customHeight="1" spans="1:12">
      <c r="A540" s="227" t="s">
        <v>1053</v>
      </c>
      <c r="B540" s="230"/>
      <c r="C540" s="230" t="str">
        <f>B540&amp;A540</f>
        <v>    林业和草原</v>
      </c>
      <c r="D540" s="230" t="s">
        <v>1054</v>
      </c>
      <c r="E540" s="230">
        <v>21302</v>
      </c>
      <c r="F540" s="228">
        <f t="shared" ref="F540:K540" si="111">SUM(F541:F549)</f>
        <v>1164</v>
      </c>
      <c r="G540" s="228">
        <f>SUM(G541:G549)</f>
        <v>2363</v>
      </c>
      <c r="H540" s="229">
        <f>SUM(H541:H549)</f>
        <v>2647</v>
      </c>
      <c r="I540" s="229">
        <f>SUM(I541:I549)</f>
        <v>382</v>
      </c>
      <c r="J540" s="229">
        <f>SUM(J541:J549)</f>
        <v>1132</v>
      </c>
      <c r="K540" s="229">
        <f>SUM(K541:K549)</f>
        <v>473</v>
      </c>
      <c r="L540" s="141">
        <f>F540/G540*100</f>
        <v>49.26</v>
      </c>
    </row>
    <row r="541" ht="17.25" customHeight="1" spans="1:12">
      <c r="A541" s="230" t="s">
        <v>152</v>
      </c>
      <c r="B541" s="230" t="s">
        <v>1055</v>
      </c>
      <c r="C541" s="230" t="str">
        <f>B541&amp;A541</f>
        <v>林业      行政运行</v>
      </c>
      <c r="D541" s="230" t="s">
        <v>1056</v>
      </c>
      <c r="E541" s="230">
        <v>2130201</v>
      </c>
      <c r="F541" s="231"/>
      <c r="G541" s="228"/>
      <c r="H541" s="229">
        <v>40</v>
      </c>
      <c r="I541" s="230"/>
      <c r="J541" s="229">
        <v>43</v>
      </c>
      <c r="K541" s="229"/>
      <c r="L541" s="141"/>
    </row>
    <row r="542" ht="17.25" customHeight="1" spans="1:12">
      <c r="A542" s="230" t="s">
        <v>1057</v>
      </c>
      <c r="B542" s="230" t="s">
        <v>1055</v>
      </c>
      <c r="C542" s="230" t="str">
        <f>B542&amp;A542</f>
        <v>林业      事业机构</v>
      </c>
      <c r="D542" s="230" t="s">
        <v>1058</v>
      </c>
      <c r="E542" s="230">
        <v>2130204</v>
      </c>
      <c r="F542" s="231">
        <v>245</v>
      </c>
      <c r="G542" s="228">
        <v>199.64</v>
      </c>
      <c r="H542" s="229">
        <v>185</v>
      </c>
      <c r="I542" s="230"/>
      <c r="J542" s="229">
        <v>213</v>
      </c>
      <c r="K542" s="229"/>
      <c r="L542" s="141">
        <f>F542/G542*100</f>
        <v>122.72</v>
      </c>
    </row>
    <row r="543" ht="17.25" customHeight="1" spans="1:12">
      <c r="A543" s="230" t="s">
        <v>1059</v>
      </c>
      <c r="B543" s="230" t="s">
        <v>1055</v>
      </c>
      <c r="C543" s="230" t="str">
        <f>B543&amp;A543</f>
        <v>林业      森林资源培育</v>
      </c>
      <c r="D543" s="230" t="s">
        <v>1060</v>
      </c>
      <c r="E543" s="230">
        <v>2130205</v>
      </c>
      <c r="F543" s="231">
        <v>100</v>
      </c>
      <c r="G543" s="228">
        <v>1089.06</v>
      </c>
      <c r="H543" s="229">
        <v>1267</v>
      </c>
      <c r="I543" s="230"/>
      <c r="J543" s="229">
        <v>380</v>
      </c>
      <c r="K543" s="229"/>
      <c r="L543" s="141">
        <f>F543/G543*100</f>
        <v>9.18</v>
      </c>
    </row>
    <row r="544" ht="17.25" customHeight="1" spans="1:12">
      <c r="A544" s="230" t="s">
        <v>1061</v>
      </c>
      <c r="B544" s="230" t="s">
        <v>1055</v>
      </c>
      <c r="C544" s="230" t="str">
        <f>B544&amp;A544</f>
        <v>林业      技术推广与转化</v>
      </c>
      <c r="D544" s="230" t="s">
        <v>1062</v>
      </c>
      <c r="E544" s="230">
        <v>2130206</v>
      </c>
      <c r="F544" s="231"/>
      <c r="G544" s="228">
        <v>100.23</v>
      </c>
      <c r="H544" s="229">
        <v>35</v>
      </c>
      <c r="I544" s="230"/>
      <c r="J544" s="229">
        <v>100</v>
      </c>
      <c r="K544" s="229"/>
      <c r="L544" s="141">
        <f>F544/G544*100</f>
        <v>0</v>
      </c>
    </row>
    <row r="545" ht="17.25" customHeight="1" spans="1:12">
      <c r="A545" s="230" t="s">
        <v>1063</v>
      </c>
      <c r="B545" s="230" t="s">
        <v>1055</v>
      </c>
      <c r="C545" s="230" t="str">
        <f>B545&amp;A545</f>
        <v>林业      森林资源管理</v>
      </c>
      <c r="D545" s="230" t="s">
        <v>1064</v>
      </c>
      <c r="E545" s="230">
        <v>2130207</v>
      </c>
      <c r="F545" s="231">
        <v>83</v>
      </c>
      <c r="G545" s="228">
        <v>167.4</v>
      </c>
      <c r="H545" s="229">
        <v>107</v>
      </c>
      <c r="I545" s="230"/>
      <c r="J545" s="229">
        <v>100</v>
      </c>
      <c r="K545" s="229"/>
      <c r="L545" s="141">
        <f>F545/G545*100</f>
        <v>49.58</v>
      </c>
    </row>
    <row r="546" ht="17.25" customHeight="1" spans="1:12">
      <c r="A546" s="230" t="s">
        <v>1065</v>
      </c>
      <c r="B546" s="230"/>
      <c r="C546" s="230"/>
      <c r="D546" s="230"/>
      <c r="E546" s="230"/>
      <c r="F546" s="231">
        <v>361</v>
      </c>
      <c r="G546" s="228">
        <v>223.09</v>
      </c>
      <c r="H546" s="229"/>
      <c r="I546" s="230"/>
      <c r="J546" s="229"/>
      <c r="K546" s="229"/>
      <c r="L546" s="141">
        <f>F546/G546*100</f>
        <v>161.82</v>
      </c>
    </row>
    <row r="547" ht="17.25" customHeight="1" spans="1:12">
      <c r="A547" s="230" t="s">
        <v>1066</v>
      </c>
      <c r="B547" s="230" t="s">
        <v>1055</v>
      </c>
      <c r="C547" s="230" t="str">
        <f t="shared" ref="C547:C604" si="112">B547&amp;A547</f>
        <v>林业      森林生态效益补偿</v>
      </c>
      <c r="D547" s="230" t="s">
        <v>1067</v>
      </c>
      <c r="E547" s="230">
        <v>2130209</v>
      </c>
      <c r="F547" s="231"/>
      <c r="G547" s="228">
        <f>485</f>
        <v>485</v>
      </c>
      <c r="H547" s="229">
        <v>382</v>
      </c>
      <c r="I547" s="230">
        <f>IF(ISERROR(VLOOKUP(E547,[5]省市专项一般预算!$L$5:$T$42,9,FALSE)),"",VLOOKUP(E547,[5]省市专项一般预算!$L$5:$T$42,9,FALSE))</f>
        <v>382</v>
      </c>
      <c r="J547" s="229"/>
      <c r="K547" s="229">
        <v>473</v>
      </c>
      <c r="L547" s="141">
        <f>F547/G547*100</f>
        <v>0</v>
      </c>
    </row>
    <row r="548" ht="17.25" customHeight="1" spans="1:12">
      <c r="A548" s="230" t="s">
        <v>1068</v>
      </c>
      <c r="B548" s="230" t="s">
        <v>1055</v>
      </c>
      <c r="C548" s="230" t="str">
        <f>B548&amp;A548</f>
        <v>林业      防灾减灾</v>
      </c>
      <c r="D548" s="230" t="s">
        <v>1069</v>
      </c>
      <c r="E548" s="230">
        <v>2130234</v>
      </c>
      <c r="F548" s="231"/>
      <c r="G548" s="228"/>
      <c r="H548" s="229">
        <v>443</v>
      </c>
      <c r="I548" s="230"/>
      <c r="J548" s="229">
        <v>140</v>
      </c>
      <c r="K548" s="229"/>
      <c r="L548" s="141"/>
    </row>
    <row r="549" ht="17.25" customHeight="1" spans="1:12">
      <c r="A549" s="230" t="s">
        <v>1070</v>
      </c>
      <c r="B549" s="230" t="s">
        <v>1055</v>
      </c>
      <c r="C549" s="230" t="str">
        <f>B549&amp;A549</f>
        <v>林业      其他林业和草原支出</v>
      </c>
      <c r="D549" s="230" t="s">
        <v>1071</v>
      </c>
      <c r="E549" s="230">
        <v>2130299</v>
      </c>
      <c r="F549" s="231">
        <v>375</v>
      </c>
      <c r="G549" s="228">
        <v>98.49</v>
      </c>
      <c r="H549" s="229">
        <v>188</v>
      </c>
      <c r="I549" s="230"/>
      <c r="J549" s="229">
        <v>156</v>
      </c>
      <c r="K549" s="229"/>
      <c r="L549" s="141">
        <f>F549/G549*100</f>
        <v>380.75</v>
      </c>
    </row>
    <row r="550" ht="17.25" customHeight="1" spans="1:12">
      <c r="A550" s="227" t="s">
        <v>1072</v>
      </c>
      <c r="B550" s="230"/>
      <c r="C550" s="230" t="str">
        <f>B550&amp;A550</f>
        <v>    水利</v>
      </c>
      <c r="D550" s="230" t="s">
        <v>1072</v>
      </c>
      <c r="E550" s="230">
        <v>21303</v>
      </c>
      <c r="F550" s="228">
        <f t="shared" ref="F550:K550" si="113">SUM(F551:F567)</f>
        <v>1954</v>
      </c>
      <c r="G550" s="228">
        <f>SUM(G551:G567)</f>
        <v>1678</v>
      </c>
      <c r="H550" s="229">
        <f>SUM(H551:H567)</f>
        <v>3974</v>
      </c>
      <c r="I550" s="229">
        <f>SUM(I551:I567)</f>
        <v>0</v>
      </c>
      <c r="J550" s="229">
        <f>SUM(J551:J567)</f>
        <v>8142</v>
      </c>
      <c r="K550" s="229">
        <f>SUM(K551:K567)</f>
        <v>0</v>
      </c>
      <c r="L550" s="141">
        <f>F550/G550*100</f>
        <v>116.45</v>
      </c>
    </row>
    <row r="551" ht="17.25" customHeight="1" spans="1:12">
      <c r="A551" s="230" t="s">
        <v>152</v>
      </c>
      <c r="B551" s="230" t="s">
        <v>1073</v>
      </c>
      <c r="C551" s="230" t="str">
        <f>B551&amp;A551</f>
        <v>水利      行政运行</v>
      </c>
      <c r="D551" s="230" t="s">
        <v>1074</v>
      </c>
      <c r="E551" s="230">
        <v>2130301</v>
      </c>
      <c r="F551" s="231">
        <v>81</v>
      </c>
      <c r="G551" s="228">
        <v>73</v>
      </c>
      <c r="H551" s="229">
        <v>56</v>
      </c>
      <c r="I551" s="230"/>
      <c r="J551" s="229">
        <v>57</v>
      </c>
      <c r="K551" s="229"/>
      <c r="L551" s="141">
        <f>F551/G551*100</f>
        <v>110.96</v>
      </c>
    </row>
    <row r="552" ht="17.25" customHeight="1" spans="1:12">
      <c r="A552" s="230" t="s">
        <v>1075</v>
      </c>
      <c r="B552" s="230" t="s">
        <v>1073</v>
      </c>
      <c r="C552" s="230" t="str">
        <f>B552&amp;A552</f>
        <v>水利      水利行业业务管理</v>
      </c>
      <c r="D552" s="230" t="s">
        <v>1076</v>
      </c>
      <c r="E552" s="230">
        <v>2130304</v>
      </c>
      <c r="F552" s="231">
        <v>280</v>
      </c>
      <c r="G552" s="228">
        <v>273.77</v>
      </c>
      <c r="H552" s="229">
        <v>268</v>
      </c>
      <c r="I552" s="230"/>
      <c r="J552" s="229">
        <v>191</v>
      </c>
      <c r="K552" s="229"/>
      <c r="L552" s="141">
        <f>F552/G552*100</f>
        <v>102.28</v>
      </c>
    </row>
    <row r="553" ht="17.25" customHeight="1" spans="1:12">
      <c r="A553" s="230" t="s">
        <v>1077</v>
      </c>
      <c r="B553" s="230" t="s">
        <v>1073</v>
      </c>
      <c r="C553" s="230" t="str">
        <f>B553&amp;A553</f>
        <v>水利      水利工程建设</v>
      </c>
      <c r="D553" s="230" t="s">
        <v>1078</v>
      </c>
      <c r="E553" s="230">
        <v>2130305</v>
      </c>
      <c r="F553" s="231">
        <v>23</v>
      </c>
      <c r="G553" s="228">
        <v>15.23</v>
      </c>
      <c r="H553" s="229">
        <v>1452</v>
      </c>
      <c r="I553" s="230"/>
      <c r="J553" s="229">
        <v>1014</v>
      </c>
      <c r="K553" s="229"/>
      <c r="L553" s="141">
        <f>F553/G553*100</f>
        <v>151.02</v>
      </c>
    </row>
    <row r="554" ht="17.25" customHeight="1" spans="1:12">
      <c r="A554" s="230" t="s">
        <v>1079</v>
      </c>
      <c r="B554" s="230" t="s">
        <v>1073</v>
      </c>
      <c r="C554" s="230" t="str">
        <f>B554&amp;A554</f>
        <v>水利      水利工程运行与维护</v>
      </c>
      <c r="D554" s="230" t="s">
        <v>1080</v>
      </c>
      <c r="E554" s="230">
        <v>2130306</v>
      </c>
      <c r="F554" s="231">
        <v>599</v>
      </c>
      <c r="G554" s="228">
        <v>339.75</v>
      </c>
      <c r="H554" s="229">
        <v>65</v>
      </c>
      <c r="I554" s="230"/>
      <c r="J554" s="229">
        <v>72</v>
      </c>
      <c r="K554" s="229"/>
      <c r="L554" s="141">
        <f>F554/G554*100</f>
        <v>176.31</v>
      </c>
    </row>
    <row r="555" ht="17.25" customHeight="1" spans="1:12">
      <c r="A555" s="230" t="s">
        <v>1081</v>
      </c>
      <c r="B555" s="230" t="s">
        <v>1073</v>
      </c>
      <c r="C555" s="230" t="str">
        <f>B555&amp;A555</f>
        <v>水利      水利前期工作</v>
      </c>
      <c r="D555" s="230" t="s">
        <v>1082</v>
      </c>
      <c r="E555" s="230">
        <v>2130308</v>
      </c>
      <c r="F555" s="231"/>
      <c r="G555" s="228"/>
      <c r="H555" s="229">
        <v>50</v>
      </c>
      <c r="I555" s="230"/>
      <c r="J555" s="229">
        <v>100</v>
      </c>
      <c r="K555" s="229"/>
      <c r="L555" s="141"/>
    </row>
    <row r="556" ht="17.25" customHeight="1" spans="1:12">
      <c r="A556" s="230" t="s">
        <v>1083</v>
      </c>
      <c r="B556" s="230" t="s">
        <v>1073</v>
      </c>
      <c r="C556" s="230" t="str">
        <f>B556&amp;A556</f>
        <v>水利      水利执法监督</v>
      </c>
      <c r="D556" s="230" t="s">
        <v>1084</v>
      </c>
      <c r="E556" s="230">
        <v>2130309</v>
      </c>
      <c r="F556" s="231">
        <v>3</v>
      </c>
      <c r="G556" s="228">
        <v>3</v>
      </c>
      <c r="H556" s="229">
        <v>3</v>
      </c>
      <c r="I556" s="230"/>
      <c r="J556" s="229">
        <v>5</v>
      </c>
      <c r="K556" s="229"/>
      <c r="L556" s="141">
        <f>F556/G556*100</f>
        <v>100</v>
      </c>
    </row>
    <row r="557" ht="17.25" customHeight="1" spans="1:12">
      <c r="A557" s="230" t="s">
        <v>1085</v>
      </c>
      <c r="B557" s="230" t="s">
        <v>1073</v>
      </c>
      <c r="C557" s="230" t="str">
        <f>B557&amp;A557</f>
        <v>水利      水土保持</v>
      </c>
      <c r="D557" s="230" t="s">
        <v>1086</v>
      </c>
      <c r="E557" s="230">
        <v>2130310</v>
      </c>
      <c r="F557" s="231">
        <v>160</v>
      </c>
      <c r="G557" s="228">
        <v>139</v>
      </c>
      <c r="H557" s="229">
        <v>132</v>
      </c>
      <c r="I557" s="230"/>
      <c r="J557" s="229">
        <v>138</v>
      </c>
      <c r="K557" s="229"/>
      <c r="L557" s="141">
        <f>F557/G557*100</f>
        <v>115.11</v>
      </c>
    </row>
    <row r="558" ht="17.25" customHeight="1" spans="1:12">
      <c r="A558" s="230" t="s">
        <v>1087</v>
      </c>
      <c r="B558" s="230" t="s">
        <v>1073</v>
      </c>
      <c r="C558" s="230" t="str">
        <f>B558&amp;A558</f>
        <v>水利      水资源节约管理与保护</v>
      </c>
      <c r="D558" s="230" t="s">
        <v>1088</v>
      </c>
      <c r="E558" s="230">
        <v>2130311</v>
      </c>
      <c r="F558" s="231">
        <v>259</v>
      </c>
      <c r="G558" s="228">
        <v>114.49</v>
      </c>
      <c r="H558" s="229">
        <v>103</v>
      </c>
      <c r="I558" s="230"/>
      <c r="J558" s="229">
        <v>115</v>
      </c>
      <c r="K558" s="229"/>
      <c r="L558" s="141">
        <f>F558/G558*100</f>
        <v>226.22</v>
      </c>
    </row>
    <row r="559" ht="17.25" customHeight="1" spans="1:12">
      <c r="A559" s="230" t="s">
        <v>1089</v>
      </c>
      <c r="B559" s="230" t="s">
        <v>1073</v>
      </c>
      <c r="C559" s="230" t="str">
        <f>B559&amp;A559</f>
        <v>水利      防汛</v>
      </c>
      <c r="D559" s="230" t="s">
        <v>1090</v>
      </c>
      <c r="E559" s="230">
        <v>2130314</v>
      </c>
      <c r="F559" s="231">
        <v>278</v>
      </c>
      <c r="G559" s="228">
        <v>333.29</v>
      </c>
      <c r="H559" s="229">
        <v>587</v>
      </c>
      <c r="I559" s="230"/>
      <c r="J559" s="229">
        <v>313</v>
      </c>
      <c r="K559" s="229"/>
      <c r="L559" s="141">
        <f>F559/G559*100</f>
        <v>83.41</v>
      </c>
    </row>
    <row r="560" ht="17.25" customHeight="1" spans="1:12">
      <c r="A560" s="230" t="s">
        <v>1091</v>
      </c>
      <c r="B560" s="230" t="s">
        <v>1073</v>
      </c>
      <c r="C560" s="230" t="str">
        <f>B560&amp;A560</f>
        <v>水利      农村水利</v>
      </c>
      <c r="D560" s="230" t="s">
        <v>1092</v>
      </c>
      <c r="E560" s="230">
        <v>2130316</v>
      </c>
      <c r="F560" s="231">
        <v>27</v>
      </c>
      <c r="G560" s="228">
        <v>127</v>
      </c>
      <c r="H560" s="229">
        <v>1112</v>
      </c>
      <c r="I560" s="230"/>
      <c r="J560" s="229">
        <v>5108</v>
      </c>
      <c r="K560" s="229"/>
      <c r="L560" s="141">
        <f>F560/G560*100</f>
        <v>21.26</v>
      </c>
    </row>
    <row r="561" ht="17.25" customHeight="1" spans="1:12">
      <c r="A561" s="230" t="s">
        <v>1093</v>
      </c>
      <c r="B561" s="230" t="s">
        <v>1073</v>
      </c>
      <c r="C561" s="230" t="str">
        <f>B561&amp;A561</f>
        <v>水利      水利技术推广</v>
      </c>
      <c r="D561" s="230" t="s">
        <v>1094</v>
      </c>
      <c r="E561" s="230">
        <v>2130317</v>
      </c>
      <c r="F561" s="231"/>
      <c r="G561" s="228">
        <v>2.64</v>
      </c>
      <c r="H561" s="229">
        <v>3</v>
      </c>
      <c r="I561" s="230"/>
      <c r="J561" s="229">
        <v>3</v>
      </c>
      <c r="K561" s="229"/>
      <c r="L561" s="141">
        <f>F561/G561*100</f>
        <v>0</v>
      </c>
    </row>
    <row r="562" ht="17.25" customHeight="1" spans="1:12">
      <c r="A562" s="230" t="s">
        <v>1095</v>
      </c>
      <c r="B562" s="230" t="s">
        <v>1073</v>
      </c>
      <c r="C562" s="230" t="str">
        <f>B562&amp;A562</f>
        <v>水利      江河湖库水系综合整治</v>
      </c>
      <c r="D562" s="230" t="s">
        <v>1096</v>
      </c>
      <c r="E562" s="230">
        <v>2130319</v>
      </c>
      <c r="F562" s="231"/>
      <c r="G562" s="228"/>
      <c r="H562" s="229">
        <v>0</v>
      </c>
      <c r="I562" s="230"/>
      <c r="J562" s="229"/>
      <c r="K562" s="229"/>
      <c r="L562" s="141"/>
    </row>
    <row r="563" ht="17.25" customHeight="1" spans="1:12">
      <c r="A563" s="230" t="s">
        <v>1097</v>
      </c>
      <c r="B563" s="230" t="s">
        <v>1073</v>
      </c>
      <c r="C563" s="230" t="str">
        <f>B563&amp;A563</f>
        <v>水利      大中型水库移民后期扶持专项支出</v>
      </c>
      <c r="D563" s="230" t="s">
        <v>1098</v>
      </c>
      <c r="E563" s="230">
        <v>2130321</v>
      </c>
      <c r="F563" s="231">
        <v>20</v>
      </c>
      <c r="G563" s="228">
        <v>20</v>
      </c>
      <c r="H563" s="229">
        <v>0</v>
      </c>
      <c r="I563" s="230"/>
      <c r="J563" s="229">
        <v>760</v>
      </c>
      <c r="K563" s="229"/>
      <c r="L563" s="141">
        <f>F563/G563*100</f>
        <v>100</v>
      </c>
    </row>
    <row r="564" ht="17.25" customHeight="1" spans="1:12">
      <c r="A564" s="230" t="s">
        <v>1099</v>
      </c>
      <c r="B564" s="230" t="s">
        <v>1073</v>
      </c>
      <c r="C564" s="230" t="str">
        <f>B564&amp;A564</f>
        <v>水利      水利安全监督</v>
      </c>
      <c r="D564" s="230" t="s">
        <v>1100</v>
      </c>
      <c r="E564" s="230">
        <v>2130322</v>
      </c>
      <c r="F564" s="231">
        <v>31</v>
      </c>
      <c r="G564" s="228">
        <v>19.07</v>
      </c>
      <c r="H564" s="229">
        <v>16</v>
      </c>
      <c r="I564" s="230"/>
      <c r="J564" s="229">
        <v>18</v>
      </c>
      <c r="K564" s="229"/>
      <c r="L564" s="141">
        <f>F564/G564*100</f>
        <v>162.56</v>
      </c>
    </row>
    <row r="565" ht="17.25" customHeight="1" spans="1:12">
      <c r="A565" s="230" t="s">
        <v>1101</v>
      </c>
      <c r="B565" s="230" t="s">
        <v>1073</v>
      </c>
      <c r="C565" s="230" t="str">
        <f>B565&amp;A565</f>
        <v>水利      水资源费安排的支出</v>
      </c>
      <c r="D565" s="230" t="s">
        <v>1102</v>
      </c>
      <c r="E565" s="230" t="s">
        <v>927</v>
      </c>
      <c r="F565" s="231"/>
      <c r="G565" s="228"/>
      <c r="H565" s="229">
        <v>0</v>
      </c>
      <c r="I565" s="230"/>
      <c r="J565" s="229"/>
      <c r="K565" s="229"/>
      <c r="L565" s="141"/>
    </row>
    <row r="566" ht="17.25" customHeight="1" spans="1:12">
      <c r="A566" s="230" t="s">
        <v>1103</v>
      </c>
      <c r="B566" s="230" t="s">
        <v>1073</v>
      </c>
      <c r="C566" s="230" t="str">
        <f>B566&amp;A566</f>
        <v>水利      水利建设移民支出</v>
      </c>
      <c r="D566" s="230" t="s">
        <v>1104</v>
      </c>
      <c r="E566" s="230">
        <v>2130334</v>
      </c>
      <c r="F566" s="231"/>
      <c r="G566" s="228"/>
      <c r="H566" s="229">
        <v>0</v>
      </c>
      <c r="I566" s="230"/>
      <c r="J566" s="229">
        <v>85</v>
      </c>
      <c r="K566" s="229"/>
      <c r="L566" s="141"/>
    </row>
    <row r="567" ht="17.25" customHeight="1" spans="1:12">
      <c r="A567" s="230" t="s">
        <v>1105</v>
      </c>
      <c r="B567" s="230" t="s">
        <v>1073</v>
      </c>
      <c r="C567" s="230" t="str">
        <f>B567&amp;A567</f>
        <v>水利      其他水利支出</v>
      </c>
      <c r="D567" s="230" t="s">
        <v>1106</v>
      </c>
      <c r="E567" s="230">
        <v>2130399</v>
      </c>
      <c r="F567" s="231">
        <v>193</v>
      </c>
      <c r="G567" s="228">
        <v>217.66</v>
      </c>
      <c r="H567" s="229">
        <v>127</v>
      </c>
      <c r="I567" s="230"/>
      <c r="J567" s="229">
        <v>163</v>
      </c>
      <c r="K567" s="229"/>
      <c r="L567" s="141">
        <f>F567/G567*100</f>
        <v>88.67</v>
      </c>
    </row>
    <row r="568" ht="17.25" customHeight="1" spans="1:12">
      <c r="A568" s="227" t="s">
        <v>1107</v>
      </c>
      <c r="B568" s="230"/>
      <c r="C568" s="230" t="str">
        <f>B568&amp;A568</f>
        <v>    扶贫</v>
      </c>
      <c r="D568" s="230" t="s">
        <v>1107</v>
      </c>
      <c r="E568" s="230">
        <v>21305</v>
      </c>
      <c r="F568" s="228">
        <f t="shared" ref="F568:K568" si="114">SUM(F569:F573)</f>
        <v>2980</v>
      </c>
      <c r="G568" s="228">
        <f>SUM(G569:G573)</f>
        <v>957</v>
      </c>
      <c r="H568" s="229">
        <f>SUM(H569:H573)</f>
        <v>2567</v>
      </c>
      <c r="I568" s="229">
        <f>SUM(I569:I573)</f>
        <v>10</v>
      </c>
      <c r="J568" s="229">
        <f>SUM(J569:J573)</f>
        <v>1925</v>
      </c>
      <c r="K568" s="229">
        <f>SUM(K569:K573)</f>
        <v>0</v>
      </c>
      <c r="L568" s="141">
        <f>F568/G568*100</f>
        <v>311.39</v>
      </c>
    </row>
    <row r="569" ht="17.25" customHeight="1" spans="1:12">
      <c r="A569" s="230" t="s">
        <v>1108</v>
      </c>
      <c r="B569" s="230" t="s">
        <v>1109</v>
      </c>
      <c r="C569" s="230" t="str">
        <f>B569&amp;A569</f>
        <v>扶贫      农村基础设施建设</v>
      </c>
      <c r="D569" s="230" t="s">
        <v>1110</v>
      </c>
      <c r="E569" s="230">
        <v>2130504</v>
      </c>
      <c r="F569" s="231"/>
      <c r="G569" s="228">
        <v>125.97</v>
      </c>
      <c r="H569" s="229">
        <v>520</v>
      </c>
      <c r="I569" s="230"/>
      <c r="J569" s="229">
        <v>1144</v>
      </c>
      <c r="K569" s="229"/>
      <c r="L569" s="141">
        <f>F569/G569*100</f>
        <v>0</v>
      </c>
    </row>
    <row r="570" ht="17.25" customHeight="1" spans="1:12">
      <c r="A570" s="230" t="s">
        <v>1111</v>
      </c>
      <c r="B570" s="230" t="s">
        <v>1109</v>
      </c>
      <c r="C570" s="230" t="str">
        <f>B570&amp;A570</f>
        <v>扶贫      生产发展</v>
      </c>
      <c r="D570" s="230" t="s">
        <v>1112</v>
      </c>
      <c r="E570" s="230">
        <v>2130505</v>
      </c>
      <c r="F570" s="231">
        <v>2305</v>
      </c>
      <c r="G570" s="228">
        <v>198</v>
      </c>
      <c r="H570" s="229">
        <v>312</v>
      </c>
      <c r="I570" s="230"/>
      <c r="J570" s="229">
        <v>335</v>
      </c>
      <c r="K570" s="229"/>
      <c r="L570" s="141">
        <f>F570/G570*100</f>
        <v>1164.14</v>
      </c>
    </row>
    <row r="571" ht="17.25" customHeight="1" spans="1:12">
      <c r="A571" s="230" t="s">
        <v>1113</v>
      </c>
      <c r="B571" s="230" t="s">
        <v>1109</v>
      </c>
      <c r="C571" s="230" t="str">
        <f>B571&amp;A571</f>
        <v>扶贫      扶贫贷款奖补和贴息</v>
      </c>
      <c r="D571" s="230" t="s">
        <v>1114</v>
      </c>
      <c r="E571" s="230">
        <v>2130507</v>
      </c>
      <c r="F571" s="231">
        <v>97</v>
      </c>
      <c r="G571" s="228">
        <v>11</v>
      </c>
      <c r="H571" s="229">
        <v>41</v>
      </c>
      <c r="I571" s="230"/>
      <c r="J571" s="229">
        <v>11</v>
      </c>
      <c r="K571" s="229"/>
      <c r="L571" s="141">
        <f>F571/G571*100</f>
        <v>881.82</v>
      </c>
    </row>
    <row r="572" ht="17.25" customHeight="1" spans="1:12">
      <c r="A572" s="230" t="s">
        <v>1115</v>
      </c>
      <c r="B572" s="230" t="s">
        <v>1109</v>
      </c>
      <c r="C572" s="230" t="str">
        <f>B572&amp;A572</f>
        <v>扶贫      扶贫事业机构</v>
      </c>
      <c r="D572" s="230" t="s">
        <v>1116</v>
      </c>
      <c r="E572" s="230">
        <v>2130550</v>
      </c>
      <c r="F572" s="231">
        <v>35</v>
      </c>
      <c r="G572" s="228">
        <v>28.88</v>
      </c>
      <c r="H572" s="229">
        <v>26</v>
      </c>
      <c r="I572" s="230"/>
      <c r="J572" s="229">
        <v>30</v>
      </c>
      <c r="K572" s="229"/>
      <c r="L572" s="141">
        <f>F572/G572*100</f>
        <v>121.19</v>
      </c>
    </row>
    <row r="573" ht="17.25" customHeight="1" spans="1:12">
      <c r="A573" s="230" t="s">
        <v>1117</v>
      </c>
      <c r="B573" s="230" t="s">
        <v>1109</v>
      </c>
      <c r="C573" s="230" t="str">
        <f>B573&amp;A573</f>
        <v>扶贫      其他扶贫支出</v>
      </c>
      <c r="D573" s="230" t="s">
        <v>1118</v>
      </c>
      <c r="E573" s="230">
        <v>2130599</v>
      </c>
      <c r="F573" s="231">
        <f>485+58</f>
        <v>543</v>
      </c>
      <c r="G573" s="228">
        <f>525.4+68</f>
        <v>593</v>
      </c>
      <c r="H573" s="229">
        <v>1668</v>
      </c>
      <c r="I573" s="230">
        <f>IF(ISERROR(VLOOKUP(E573,[5]省市专项一般预算!$L$5:$T$42,9,FALSE)),"",VLOOKUP(E573,[5]省市专项一般预算!$L$5:$T$42,9,FALSE))</f>
        <v>10</v>
      </c>
      <c r="J573" s="229">
        <v>405</v>
      </c>
      <c r="K573" s="229"/>
      <c r="L573" s="141">
        <f>F573/G573*100</f>
        <v>91.57</v>
      </c>
    </row>
    <row r="574" ht="17.25" customHeight="1" spans="1:12">
      <c r="A574" s="227" t="s">
        <v>1119</v>
      </c>
      <c r="B574" s="230"/>
      <c r="C574" s="230" t="str">
        <f>B574&amp;A574</f>
        <v>    农业综合开发</v>
      </c>
      <c r="D574" s="230" t="s">
        <v>1119</v>
      </c>
      <c r="E574" s="230">
        <v>21306</v>
      </c>
      <c r="F574" s="231"/>
      <c r="G574" s="228">
        <f>G575+G576+G577</f>
        <v>0</v>
      </c>
      <c r="H574" s="229">
        <f t="shared" ref="H574:K574" si="115">SUM(H575:H577)</f>
        <v>0</v>
      </c>
      <c r="I574" s="229">
        <f>SUM(I575:I577)</f>
        <v>0</v>
      </c>
      <c r="J574" s="229">
        <f>SUM(J575:J577)</f>
        <v>0</v>
      </c>
      <c r="K574" s="229">
        <f>SUM(K575:K577)</f>
        <v>0</v>
      </c>
      <c r="L574" s="141"/>
    </row>
    <row r="575" ht="17.25" customHeight="1" spans="1:12">
      <c r="A575" s="230" t="s">
        <v>641</v>
      </c>
      <c r="B575" s="230" t="s">
        <v>1120</v>
      </c>
      <c r="C575" s="230" t="str">
        <f>B575&amp;A575</f>
        <v>农业综合开发      机构运行</v>
      </c>
      <c r="D575" s="230" t="s">
        <v>1121</v>
      </c>
      <c r="E575" s="230">
        <v>2130601</v>
      </c>
      <c r="F575" s="231"/>
      <c r="G575" s="228"/>
      <c r="H575" s="229"/>
      <c r="I575" s="230"/>
      <c r="J575" s="229"/>
      <c r="K575" s="229"/>
      <c r="L575" s="141"/>
    </row>
    <row r="576" ht="17.25" customHeight="1" spans="1:12">
      <c r="A576" s="230" t="s">
        <v>1122</v>
      </c>
      <c r="B576" s="230" t="s">
        <v>1120</v>
      </c>
      <c r="C576" s="230" t="str">
        <f>B576&amp;A576</f>
        <v>农业综合开发      土地治理</v>
      </c>
      <c r="D576" s="230" t="s">
        <v>1123</v>
      </c>
      <c r="E576" s="230">
        <v>2130602</v>
      </c>
      <c r="F576" s="231"/>
      <c r="G576" s="228"/>
      <c r="H576" s="229"/>
      <c r="I576" s="230"/>
      <c r="J576" s="229"/>
      <c r="K576" s="229"/>
      <c r="L576" s="141"/>
    </row>
    <row r="577" ht="17.25" customHeight="1" spans="1:12">
      <c r="A577" s="230" t="s">
        <v>1124</v>
      </c>
      <c r="B577" s="230" t="s">
        <v>1120</v>
      </c>
      <c r="C577" s="230" t="str">
        <f>B577&amp;A577</f>
        <v>农业综合开发      产业化经营</v>
      </c>
      <c r="D577" s="230" t="s">
        <v>1125</v>
      </c>
      <c r="E577" s="230" t="s">
        <v>927</v>
      </c>
      <c r="F577" s="231"/>
      <c r="G577" s="228"/>
      <c r="H577" s="229"/>
      <c r="I577" s="230"/>
      <c r="J577" s="229"/>
      <c r="K577" s="229"/>
      <c r="L577" s="141"/>
    </row>
    <row r="578" ht="17.25" customHeight="1" spans="1:12">
      <c r="A578" s="227" t="s">
        <v>1126</v>
      </c>
      <c r="B578" s="230"/>
      <c r="C578" s="230" t="str">
        <f>B578&amp;A578</f>
        <v>    农村综合改革</v>
      </c>
      <c r="D578" s="230" t="s">
        <v>1126</v>
      </c>
      <c r="E578" s="230">
        <v>21307</v>
      </c>
      <c r="F578" s="228">
        <f>F579+F580+F581</f>
        <v>1192</v>
      </c>
      <c r="G578" s="228">
        <f>G579+G580+G581</f>
        <v>3414</v>
      </c>
      <c r="H578" s="229">
        <f>SUM(H579:H580)</f>
        <v>474</v>
      </c>
      <c r="I578" s="229">
        <f>SUM(I579:I585)</f>
        <v>0</v>
      </c>
      <c r="J578" s="229">
        <f>SUM(J579:J580)</f>
        <v>750</v>
      </c>
      <c r="K578" s="229">
        <f>SUM(K579:K585)</f>
        <v>0</v>
      </c>
      <c r="L578" s="141">
        <f>F578/G578*100</f>
        <v>34.92</v>
      </c>
    </row>
    <row r="579" ht="17.25" customHeight="1" spans="1:12">
      <c r="A579" s="230" t="s">
        <v>1127</v>
      </c>
      <c r="B579" s="230" t="s">
        <v>1128</v>
      </c>
      <c r="C579" s="230" t="str">
        <f>B579&amp;A579</f>
        <v>农村综合改革      对村级一事一议补助</v>
      </c>
      <c r="D579" s="230" t="s">
        <v>1129</v>
      </c>
      <c r="E579" s="238">
        <v>2130701</v>
      </c>
      <c r="F579" s="239">
        <v>220</v>
      </c>
      <c r="G579" s="228">
        <v>230</v>
      </c>
      <c r="H579" s="229">
        <v>230</v>
      </c>
      <c r="I579" s="230"/>
      <c r="J579" s="229">
        <v>230</v>
      </c>
      <c r="K579" s="229"/>
      <c r="L579" s="141">
        <f>F579/G579*100</f>
        <v>95.65</v>
      </c>
    </row>
    <row r="580" ht="17.25" customHeight="1" spans="1:12">
      <c r="A580" s="230" t="s">
        <v>1130</v>
      </c>
      <c r="B580" s="230" t="s">
        <v>1128</v>
      </c>
      <c r="C580" s="230" t="str">
        <f>B580&amp;A580</f>
        <v>农村综合改革      对村民委员会和村党支部的补助</v>
      </c>
      <c r="D580" s="230" t="s">
        <v>1131</v>
      </c>
      <c r="E580" s="230">
        <v>2130705</v>
      </c>
      <c r="F580" s="231">
        <v>972</v>
      </c>
      <c r="G580" s="228">
        <v>683.66</v>
      </c>
      <c r="H580" s="229">
        <v>244</v>
      </c>
      <c r="I580" s="230"/>
      <c r="J580" s="229">
        <v>520</v>
      </c>
      <c r="K580" s="229"/>
      <c r="L580" s="141">
        <f>F580/G580*100</f>
        <v>142.18</v>
      </c>
    </row>
    <row r="581" ht="17.25" customHeight="1" spans="1:12">
      <c r="A581" s="230" t="s">
        <v>1132</v>
      </c>
      <c r="B581" s="230" t="s">
        <v>1128</v>
      </c>
      <c r="C581" s="230" t="str">
        <f>B581&amp;A581</f>
        <v>农村综合改革      其他农村综合改革支出</v>
      </c>
      <c r="D581" s="230" t="s">
        <v>1133</v>
      </c>
      <c r="E581" s="230">
        <v>2130799</v>
      </c>
      <c r="F581" s="231"/>
      <c r="G581" s="228">
        <f>2500</f>
        <v>2500</v>
      </c>
      <c r="H581" s="229">
        <v>0</v>
      </c>
      <c r="I581" s="230"/>
      <c r="J581" s="229"/>
      <c r="K581" s="229"/>
      <c r="L581" s="141">
        <f>F581/G581*100</f>
        <v>0</v>
      </c>
    </row>
    <row r="582" ht="17.25" customHeight="1" spans="1:12">
      <c r="A582" s="227" t="s">
        <v>1134</v>
      </c>
      <c r="B582" s="230"/>
      <c r="C582" s="230" t="str">
        <f>B582&amp;A582</f>
        <v>    普惠金融发展支出</v>
      </c>
      <c r="D582" s="230" t="s">
        <v>1134</v>
      </c>
      <c r="E582" s="230">
        <v>21308</v>
      </c>
      <c r="F582" s="228">
        <f>F583+F584+F585</f>
        <v>211</v>
      </c>
      <c r="G582" s="228">
        <f>G583+G584</f>
        <v>32</v>
      </c>
      <c r="H582" s="229">
        <f>SUM(H583:H585)</f>
        <v>108</v>
      </c>
      <c r="I582" s="229"/>
      <c r="J582" s="229">
        <f>SUM(J583:J585)</f>
        <v>108</v>
      </c>
      <c r="K582" s="229"/>
      <c r="L582" s="141">
        <f t="shared" ref="L582:L644" si="116">F582/G582*100</f>
        <v>659.38</v>
      </c>
    </row>
    <row r="583" ht="17.25" customHeight="1" spans="1:12">
      <c r="A583" s="230" t="s">
        <v>1135</v>
      </c>
      <c r="B583" s="230" t="s">
        <v>1136</v>
      </c>
      <c r="C583" s="230" t="str">
        <f>B583&amp;A583</f>
        <v>普惠金融发展支出      创业担保贷款贴息</v>
      </c>
      <c r="D583" s="230" t="s">
        <v>1137</v>
      </c>
      <c r="E583" s="230">
        <v>2130804</v>
      </c>
      <c r="F583" s="231">
        <v>6</v>
      </c>
      <c r="G583" s="228">
        <v>2.41</v>
      </c>
      <c r="H583" s="229">
        <v>8</v>
      </c>
      <c r="I583" s="230"/>
      <c r="J583" s="229">
        <v>8</v>
      </c>
      <c r="K583" s="229"/>
      <c r="L583" s="141">
        <f>F583/G583*100</f>
        <v>248.96</v>
      </c>
    </row>
    <row r="584" ht="17.25" customHeight="1" spans="1:12">
      <c r="A584" s="230" t="s">
        <v>1138</v>
      </c>
      <c r="B584" s="230" t="s">
        <v>1136</v>
      </c>
      <c r="C584" s="230" t="str">
        <f>B584&amp;A584</f>
        <v>普惠金融发展支出      补充创业担保贷款基金</v>
      </c>
      <c r="D584" s="230" t="s">
        <v>1139</v>
      </c>
      <c r="E584" s="230">
        <v>2130805</v>
      </c>
      <c r="F584" s="231">
        <v>200</v>
      </c>
      <c r="G584" s="228">
        <v>30</v>
      </c>
      <c r="H584" s="229">
        <v>100</v>
      </c>
      <c r="I584" s="230"/>
      <c r="J584" s="229">
        <v>100</v>
      </c>
      <c r="K584" s="229"/>
      <c r="L584" s="141">
        <f>F584/G584*100</f>
        <v>666.67</v>
      </c>
    </row>
    <row r="585" ht="17.25" customHeight="1" spans="1:12">
      <c r="A585" s="230" t="s">
        <v>1140</v>
      </c>
      <c r="B585" s="230" t="s">
        <v>1136</v>
      </c>
      <c r="C585" s="230" t="str">
        <f>B585&amp;A585</f>
        <v>普惠金融发展支出      其他普惠金融发展支出</v>
      </c>
      <c r="D585" s="230" t="s">
        <v>1141</v>
      </c>
      <c r="E585" s="230">
        <v>2130899</v>
      </c>
      <c r="F585" s="231">
        <v>5</v>
      </c>
      <c r="G585" s="228"/>
      <c r="H585" s="229">
        <v>0</v>
      </c>
      <c r="I585" s="230"/>
      <c r="J585" s="229"/>
      <c r="K585" s="229"/>
      <c r="L585" s="141"/>
    </row>
    <row r="586" ht="17.25" customHeight="1" spans="1:12">
      <c r="A586" s="227" t="s">
        <v>1142</v>
      </c>
      <c r="B586" s="230"/>
      <c r="C586" s="230" t="str">
        <f>B586&amp;A586</f>
        <v>十一、交通运输支出</v>
      </c>
      <c r="D586" s="230" t="s">
        <v>1142</v>
      </c>
      <c r="E586" s="230">
        <v>214</v>
      </c>
      <c r="F586" s="228">
        <f t="shared" ref="F586:K586" si="117">F587+F595</f>
        <v>1420</v>
      </c>
      <c r="G586" s="228">
        <f>G587+G595</f>
        <v>1365</v>
      </c>
      <c r="H586" s="229">
        <f>H587+H595</f>
        <v>3924</v>
      </c>
      <c r="I586" s="229">
        <f>I587+I595</f>
        <v>0</v>
      </c>
      <c r="J586" s="229">
        <f>J587+J595</f>
        <v>10983</v>
      </c>
      <c r="K586" s="229">
        <f>K587+K595</f>
        <v>0</v>
      </c>
      <c r="L586" s="141">
        <f>F586/G586*100</f>
        <v>104.03</v>
      </c>
    </row>
    <row r="587" ht="17.25" customHeight="1" spans="1:12">
      <c r="A587" s="227" t="s">
        <v>1143</v>
      </c>
      <c r="B587" s="230"/>
      <c r="C587" s="230" t="str">
        <f>B587&amp;A587</f>
        <v>    公路水路运输</v>
      </c>
      <c r="D587" s="230" t="s">
        <v>1143</v>
      </c>
      <c r="E587" s="230">
        <v>21401</v>
      </c>
      <c r="F587" s="228">
        <f t="shared" ref="F587:K587" si="118">SUM(F588:F594)</f>
        <v>1420</v>
      </c>
      <c r="G587" s="228">
        <f>SUM(G588:G594)</f>
        <v>1355</v>
      </c>
      <c r="H587" s="229">
        <f>SUM(H588:H594)</f>
        <v>3905</v>
      </c>
      <c r="I587" s="229">
        <f>SUM(I588:I594)</f>
        <v>0</v>
      </c>
      <c r="J587" s="229">
        <f>SUM(J588:J594)</f>
        <v>10961</v>
      </c>
      <c r="K587" s="229">
        <f>SUM(K588:K594)</f>
        <v>0</v>
      </c>
      <c r="L587" s="141">
        <f>F587/G587*100</f>
        <v>104.8</v>
      </c>
    </row>
    <row r="588" ht="17.25" customHeight="1" spans="1:12">
      <c r="A588" s="230" t="s">
        <v>152</v>
      </c>
      <c r="B588" s="230" t="s">
        <v>1144</v>
      </c>
      <c r="C588" s="230" t="str">
        <f>B588&amp;A588</f>
        <v>公路水路运输      行政运行</v>
      </c>
      <c r="D588" s="230" t="s">
        <v>1145</v>
      </c>
      <c r="E588" s="230">
        <v>2140101</v>
      </c>
      <c r="F588" s="231">
        <v>124</v>
      </c>
      <c r="G588" s="228">
        <v>90.26</v>
      </c>
      <c r="H588" s="229">
        <v>86</v>
      </c>
      <c r="I588" s="230"/>
      <c r="J588" s="229">
        <v>102</v>
      </c>
      <c r="K588" s="229"/>
      <c r="L588" s="141">
        <f>F588/G588*100</f>
        <v>137.38</v>
      </c>
    </row>
    <row r="589" ht="17.25" customHeight="1" spans="1:12">
      <c r="A589" s="230" t="s">
        <v>183</v>
      </c>
      <c r="B589" s="230" t="s">
        <v>1144</v>
      </c>
      <c r="C589" s="230" t="str">
        <f>B589&amp;A589</f>
        <v>公路水路运输      机关服务</v>
      </c>
      <c r="D589" s="230" t="s">
        <v>1146</v>
      </c>
      <c r="E589" s="230">
        <v>2140103</v>
      </c>
      <c r="F589" s="231">
        <v>19</v>
      </c>
      <c r="G589" s="228">
        <v>20</v>
      </c>
      <c r="H589" s="229">
        <v>21</v>
      </c>
      <c r="I589" s="230"/>
      <c r="J589" s="229">
        <v>21</v>
      </c>
      <c r="K589" s="229"/>
      <c r="L589" s="141">
        <f>F589/G589*100</f>
        <v>95</v>
      </c>
    </row>
    <row r="590" ht="17.25" customHeight="1" spans="1:12">
      <c r="A590" s="230" t="s">
        <v>1147</v>
      </c>
      <c r="B590" s="230" t="s">
        <v>1144</v>
      </c>
      <c r="C590" s="230" t="str">
        <f>B590&amp;A590</f>
        <v>公路水路运输      公路改建</v>
      </c>
      <c r="D590" s="230" t="s">
        <v>1148</v>
      </c>
      <c r="E590" s="230" t="s">
        <v>927</v>
      </c>
      <c r="F590" s="231"/>
      <c r="G590" s="228"/>
      <c r="H590" s="229">
        <v>0</v>
      </c>
      <c r="I590" s="230"/>
      <c r="J590" s="229"/>
      <c r="K590" s="229"/>
      <c r="L590" s="141"/>
    </row>
    <row r="591" ht="17.25" customHeight="1" spans="1:12">
      <c r="A591" s="230" t="s">
        <v>1149</v>
      </c>
      <c r="B591" s="230" t="s">
        <v>1144</v>
      </c>
      <c r="C591" s="230" t="str">
        <f>B591&amp;A591</f>
        <v>公路水路运输      公路养护</v>
      </c>
      <c r="D591" s="230" t="s">
        <v>1150</v>
      </c>
      <c r="E591" s="230">
        <v>2140106</v>
      </c>
      <c r="F591" s="231">
        <v>223</v>
      </c>
      <c r="G591" s="228">
        <v>217.3</v>
      </c>
      <c r="H591" s="229">
        <v>220</v>
      </c>
      <c r="I591" s="230"/>
      <c r="J591" s="229">
        <v>123</v>
      </c>
      <c r="K591" s="229"/>
      <c r="L591" s="141">
        <f>F591/G591*100</f>
        <v>102.62</v>
      </c>
    </row>
    <row r="592" ht="17.25" customHeight="1" spans="1:12">
      <c r="A592" s="230" t="s">
        <v>1151</v>
      </c>
      <c r="B592" s="230" t="s">
        <v>1144</v>
      </c>
      <c r="C592" s="230" t="str">
        <f>B592&amp;A592</f>
        <v>公路水路运输      公路和运输安全</v>
      </c>
      <c r="D592" s="230" t="s">
        <v>1152</v>
      </c>
      <c r="E592" s="230">
        <v>2140110</v>
      </c>
      <c r="F592" s="231">
        <v>122</v>
      </c>
      <c r="G592" s="228">
        <v>126.7</v>
      </c>
      <c r="H592" s="229">
        <v>144</v>
      </c>
      <c r="I592" s="230"/>
      <c r="J592" s="229">
        <v>110</v>
      </c>
      <c r="K592" s="229"/>
      <c r="L592" s="141">
        <f>F592/G592*100</f>
        <v>96.29</v>
      </c>
    </row>
    <row r="593" ht="17.25" customHeight="1" spans="1:12">
      <c r="A593" s="230" t="s">
        <v>1153</v>
      </c>
      <c r="B593" s="230" t="s">
        <v>1144</v>
      </c>
      <c r="C593" s="230" t="str">
        <f>B593&amp;A593</f>
        <v>公路水路运输      公路运输管理</v>
      </c>
      <c r="D593" s="230" t="s">
        <v>1154</v>
      </c>
      <c r="E593" s="230">
        <v>2140112</v>
      </c>
      <c r="F593" s="231">
        <v>508</v>
      </c>
      <c r="G593" s="228">
        <v>476.43</v>
      </c>
      <c r="H593" s="229">
        <v>458</v>
      </c>
      <c r="I593" s="230"/>
      <c r="J593" s="229">
        <v>529</v>
      </c>
      <c r="K593" s="229"/>
      <c r="L593" s="141">
        <f>F593/G593*100</f>
        <v>106.63</v>
      </c>
    </row>
    <row r="594" ht="17.25" customHeight="1" spans="1:12">
      <c r="A594" s="230" t="s">
        <v>1155</v>
      </c>
      <c r="B594" s="230" t="s">
        <v>1144</v>
      </c>
      <c r="C594" s="230" t="str">
        <f>B594&amp;A594</f>
        <v>公路水路运输      其他公路水路运输支出</v>
      </c>
      <c r="D594" s="230" t="s">
        <v>1156</v>
      </c>
      <c r="E594" s="230">
        <v>2140199</v>
      </c>
      <c r="F594" s="231">
        <v>424</v>
      </c>
      <c r="G594" s="228">
        <v>424.08</v>
      </c>
      <c r="H594" s="229">
        <v>2976</v>
      </c>
      <c r="I594" s="230"/>
      <c r="J594" s="229">
        <v>10076</v>
      </c>
      <c r="K594" s="229"/>
      <c r="L594" s="141">
        <f>F594/G594*100</f>
        <v>99.98</v>
      </c>
    </row>
    <row r="595" ht="17.25" customHeight="1" spans="1:12">
      <c r="A595" s="227" t="s">
        <v>1157</v>
      </c>
      <c r="B595" s="230"/>
      <c r="C595" s="230" t="str">
        <f>B595&amp;A595</f>
        <v>    其他交通运输支出(款)</v>
      </c>
      <c r="D595" s="230" t="s">
        <v>1157</v>
      </c>
      <c r="E595" s="230">
        <v>21499</v>
      </c>
      <c r="F595" s="231"/>
      <c r="G595" s="228">
        <f t="shared" ref="G595:H600" si="119">G596</f>
        <v>10</v>
      </c>
      <c r="H595" s="229">
        <f>H596</f>
        <v>19</v>
      </c>
      <c r="I595" s="229"/>
      <c r="J595" s="229">
        <f>J596</f>
        <v>22</v>
      </c>
      <c r="K595" s="229"/>
      <c r="L595" s="141">
        <f>F595/G595*100</f>
        <v>0</v>
      </c>
    </row>
    <row r="596" ht="17.25" customHeight="1" spans="1:12">
      <c r="A596" s="230" t="s">
        <v>1158</v>
      </c>
      <c r="B596" s="230" t="s">
        <v>1159</v>
      </c>
      <c r="C596" s="230" t="str">
        <f>B596&amp;A596</f>
        <v>其他交通运输支出(款)      其他交通运输支出(项)</v>
      </c>
      <c r="D596" s="230" t="s">
        <v>1160</v>
      </c>
      <c r="E596" s="230">
        <v>2149999</v>
      </c>
      <c r="F596" s="231"/>
      <c r="G596" s="228">
        <v>10.31</v>
      </c>
      <c r="H596" s="229">
        <v>19</v>
      </c>
      <c r="I596" s="230"/>
      <c r="J596" s="229">
        <v>22</v>
      </c>
      <c r="K596" s="229"/>
      <c r="L596" s="141">
        <f>F596/G596*100</f>
        <v>0</v>
      </c>
    </row>
    <row r="597" ht="17.25" customHeight="1" spans="1:12">
      <c r="A597" s="227" t="s">
        <v>1161</v>
      </c>
      <c r="B597" s="230"/>
      <c r="C597" s="230" t="str">
        <f>B597&amp;A597</f>
        <v>十二、资源勘探信息等支出</v>
      </c>
      <c r="D597" s="230" t="s">
        <v>1161</v>
      </c>
      <c r="E597" s="230">
        <v>215</v>
      </c>
      <c r="F597" s="228">
        <f>F598+F600+F602+F604+F608+F614+F616+F619</f>
        <v>7538</v>
      </c>
      <c r="G597" s="228">
        <f>G598+G600+G602+G604+G608+G614+G616+G619</f>
        <v>5949</v>
      </c>
      <c r="H597" s="229">
        <f>H598+H600+H602+H604+H608+H616+H619+H614</f>
        <v>9698</v>
      </c>
      <c r="I597" s="229">
        <f t="shared" ref="I597:K597" si="120">I598+I600+I602+I604+I608+I616+I619</f>
        <v>0</v>
      </c>
      <c r="J597" s="229">
        <f>J598+J600+J602+J604+J608+J616+J619</f>
        <v>3997</v>
      </c>
      <c r="K597" s="229">
        <f>K598+K600+K602+K604+K608+K616+K619</f>
        <v>0</v>
      </c>
      <c r="L597" s="141">
        <f>F597/G597*100</f>
        <v>126.71</v>
      </c>
    </row>
    <row r="598" ht="17.25" customHeight="1" spans="1:12">
      <c r="A598" s="227" t="s">
        <v>1162</v>
      </c>
      <c r="B598" s="230"/>
      <c r="C598" s="230" t="str">
        <f>B598&amp;A598</f>
        <v>    资源勘探开发</v>
      </c>
      <c r="D598" s="230" t="s">
        <v>1162</v>
      </c>
      <c r="E598" s="230">
        <v>21501</v>
      </c>
      <c r="F598" s="231"/>
      <c r="G598" s="228">
        <f>G599</f>
        <v>0</v>
      </c>
      <c r="H598" s="229">
        <f>H599</f>
        <v>0</v>
      </c>
      <c r="I598" s="229">
        <f t="shared" ref="I598:K598" si="121">I599</f>
        <v>0</v>
      </c>
      <c r="J598" s="229">
        <f>J599</f>
        <v>0</v>
      </c>
      <c r="K598" s="229">
        <f>K599</f>
        <v>0</v>
      </c>
      <c r="L598" s="141"/>
    </row>
    <row r="599" ht="17.25" customHeight="1" spans="1:12">
      <c r="A599" s="230" t="s">
        <v>1163</v>
      </c>
      <c r="B599" s="230" t="s">
        <v>1164</v>
      </c>
      <c r="C599" s="230" t="str">
        <f>B599&amp;A599</f>
        <v>资源勘探开发      其他资源勘探业支出</v>
      </c>
      <c r="D599" s="230" t="s">
        <v>1165</v>
      </c>
      <c r="E599" s="230">
        <v>2150199</v>
      </c>
      <c r="F599" s="231"/>
      <c r="G599" s="228"/>
      <c r="H599" s="229"/>
      <c r="I599" s="230"/>
      <c r="J599" s="229"/>
      <c r="K599" s="229"/>
      <c r="L599" s="141"/>
    </row>
    <row r="600" ht="17.25" customHeight="1" spans="1:12">
      <c r="A600" s="227" t="s">
        <v>1166</v>
      </c>
      <c r="B600" s="230"/>
      <c r="C600" s="230" t="str">
        <f>B600&amp;A600</f>
        <v>    制造业</v>
      </c>
      <c r="D600" s="230" t="s">
        <v>1166</v>
      </c>
      <c r="E600" s="230">
        <v>21502</v>
      </c>
      <c r="F600" s="231"/>
      <c r="G600" s="228">
        <f>G601</f>
        <v>0</v>
      </c>
      <c r="H600" s="229">
        <f>H601</f>
        <v>0</v>
      </c>
      <c r="I600" s="229"/>
      <c r="J600" s="229">
        <f>J601</f>
        <v>0</v>
      </c>
      <c r="K600" s="229"/>
      <c r="L600" s="141"/>
    </row>
    <row r="601" ht="17.25" customHeight="1" spans="1:12">
      <c r="A601" s="230" t="s">
        <v>1167</v>
      </c>
      <c r="B601" s="230" t="s">
        <v>1168</v>
      </c>
      <c r="C601" s="230" t="str">
        <f>B601&amp;A601</f>
        <v>制造业      化学原料及化学制品制造业</v>
      </c>
      <c r="D601" s="230" t="s">
        <v>1169</v>
      </c>
      <c r="E601" s="230">
        <v>2150213</v>
      </c>
      <c r="F601" s="231"/>
      <c r="G601" s="228"/>
      <c r="H601" s="229"/>
      <c r="I601" s="230"/>
      <c r="J601" s="229"/>
      <c r="K601" s="229"/>
      <c r="L601" s="141"/>
    </row>
    <row r="602" ht="17.25" customHeight="1" spans="1:12">
      <c r="A602" s="227" t="s">
        <v>1170</v>
      </c>
      <c r="B602" s="230"/>
      <c r="C602" s="230" t="str">
        <f>B602&amp;A602</f>
        <v>    建筑业</v>
      </c>
      <c r="D602" s="230" t="s">
        <v>1170</v>
      </c>
      <c r="E602" s="230">
        <v>21503</v>
      </c>
      <c r="F602" s="228">
        <f t="shared" ref="F602:H602" si="122">F603</f>
        <v>500</v>
      </c>
      <c r="G602" s="228">
        <f>G603</f>
        <v>500</v>
      </c>
      <c r="H602" s="229">
        <f>H603</f>
        <v>3334</v>
      </c>
      <c r="I602" s="229"/>
      <c r="J602" s="229">
        <f>J603</f>
        <v>1300</v>
      </c>
      <c r="K602" s="229"/>
      <c r="L602" s="141">
        <f>F602/G602*100</f>
        <v>100</v>
      </c>
    </row>
    <row r="603" ht="17.25" customHeight="1" spans="1:12">
      <c r="A603" s="230" t="s">
        <v>1171</v>
      </c>
      <c r="B603" s="230" t="s">
        <v>1172</v>
      </c>
      <c r="C603" s="230" t="str">
        <f>B603&amp;A603</f>
        <v>建筑业      其他建筑业支出</v>
      </c>
      <c r="D603" s="230" t="s">
        <v>1173</v>
      </c>
      <c r="E603" s="230">
        <v>2150399</v>
      </c>
      <c r="F603" s="231">
        <v>500</v>
      </c>
      <c r="G603" s="228">
        <v>500</v>
      </c>
      <c r="H603" s="229">
        <v>3334</v>
      </c>
      <c r="I603" s="230"/>
      <c r="J603" s="229">
        <v>1300</v>
      </c>
      <c r="K603" s="229"/>
      <c r="L603" s="141">
        <f>F603/G603*100</f>
        <v>100</v>
      </c>
    </row>
    <row r="604" ht="17.25" customHeight="1" spans="1:12">
      <c r="A604" s="227" t="s">
        <v>1174</v>
      </c>
      <c r="B604" s="230"/>
      <c r="C604" s="230" t="str">
        <f>B604&amp;A604</f>
        <v>    工业和信息产业监管</v>
      </c>
      <c r="D604" s="230" t="s">
        <v>1174</v>
      </c>
      <c r="E604" s="230">
        <v>21505</v>
      </c>
      <c r="F604" s="228">
        <f>F606+F607+F605</f>
        <v>6944</v>
      </c>
      <c r="G604" s="228">
        <f>G606+G607+G605</f>
        <v>3391</v>
      </c>
      <c r="H604" s="229">
        <f>SUM(H606:H607)</f>
        <v>3227</v>
      </c>
      <c r="I604" s="229"/>
      <c r="J604" s="229">
        <f>SUM(J606:J607)</f>
        <v>2181</v>
      </c>
      <c r="K604" s="229"/>
      <c r="L604" s="141">
        <f>F604/G604*100</f>
        <v>204.78</v>
      </c>
    </row>
    <row r="605" ht="17.25" customHeight="1" spans="1:12">
      <c r="A605" s="230" t="s">
        <v>152</v>
      </c>
      <c r="B605" s="230"/>
      <c r="C605" s="230"/>
      <c r="D605" s="230"/>
      <c r="E605" s="230"/>
      <c r="F605" s="231">
        <v>242</v>
      </c>
      <c r="G605" s="228">
        <v>162</v>
      </c>
      <c r="H605" s="229"/>
      <c r="I605" s="229"/>
      <c r="J605" s="229"/>
      <c r="K605" s="229"/>
      <c r="L605" s="141">
        <f>F605/G605*100</f>
        <v>149.38</v>
      </c>
    </row>
    <row r="606" ht="17.25" customHeight="1" spans="1:12">
      <c r="A606" s="230" t="s">
        <v>1175</v>
      </c>
      <c r="B606" s="230" t="s">
        <v>1176</v>
      </c>
      <c r="C606" s="230" t="str">
        <f t="shared" ref="C606:C613" si="123">B606&amp;A606</f>
        <v>工业和信息产业监管      工业和信息产业支持</v>
      </c>
      <c r="D606" s="230" t="s">
        <v>1177</v>
      </c>
      <c r="E606" s="230">
        <v>2150510</v>
      </c>
      <c r="F606" s="231">
        <v>6671</v>
      </c>
      <c r="G606" s="228">
        <v>3180.69</v>
      </c>
      <c r="H606" s="229">
        <v>3207</v>
      </c>
      <c r="I606" s="230"/>
      <c r="J606" s="229">
        <v>2173</v>
      </c>
      <c r="K606" s="229"/>
      <c r="L606" s="141">
        <f>F606/G606*100</f>
        <v>209.73</v>
      </c>
    </row>
    <row r="607" ht="17.25" customHeight="1" spans="1:12">
      <c r="A607" s="230" t="s">
        <v>1178</v>
      </c>
      <c r="B607" s="230" t="s">
        <v>1176</v>
      </c>
      <c r="C607" s="230" t="str">
        <f>B607&amp;A607</f>
        <v>工业和信息产业监管      其他工业和信息产业监管支出</v>
      </c>
      <c r="D607" s="230" t="s">
        <v>1179</v>
      </c>
      <c r="E607" s="230">
        <v>2150599</v>
      </c>
      <c r="F607" s="231">
        <v>31</v>
      </c>
      <c r="G607" s="228">
        <v>48.74</v>
      </c>
      <c r="H607" s="229">
        <v>20</v>
      </c>
      <c r="I607" s="230"/>
      <c r="J607" s="229">
        <v>8</v>
      </c>
      <c r="K607" s="229"/>
      <c r="L607" s="141">
        <f>F607/G607*100</f>
        <v>63.6</v>
      </c>
    </row>
    <row r="608" ht="17.25" customHeight="1" spans="1:12">
      <c r="A608" s="227" t="s">
        <v>1180</v>
      </c>
      <c r="B608" s="230"/>
      <c r="C608" s="230" t="str">
        <f>B608&amp;A608</f>
        <v>    安全生产监管</v>
      </c>
      <c r="D608" s="230" t="s">
        <v>1180</v>
      </c>
      <c r="E608" s="230">
        <v>21506</v>
      </c>
      <c r="F608" s="231"/>
      <c r="G608" s="228">
        <f t="shared" ref="G608:J608" si="124">SUM(G609:G613)</f>
        <v>0</v>
      </c>
      <c r="H608" s="229">
        <f>SUM(H609:H613)</f>
        <v>0</v>
      </c>
      <c r="I608" s="229"/>
      <c r="J608" s="229">
        <f>SUM(J609:J613)</f>
        <v>422</v>
      </c>
      <c r="K608" s="229"/>
      <c r="L608" s="141"/>
    </row>
    <row r="609" ht="17.25" customHeight="1" spans="1:12">
      <c r="A609" s="230" t="s">
        <v>152</v>
      </c>
      <c r="B609" s="230" t="s">
        <v>1181</v>
      </c>
      <c r="C609" s="230" t="str">
        <f>B609&amp;A609</f>
        <v>安全生产监管      行政运行</v>
      </c>
      <c r="D609" s="230" t="s">
        <v>1182</v>
      </c>
      <c r="E609" s="230">
        <v>2150601</v>
      </c>
      <c r="F609" s="231"/>
      <c r="G609" s="228"/>
      <c r="H609" s="229"/>
      <c r="I609" s="229"/>
      <c r="J609" s="229">
        <v>119</v>
      </c>
      <c r="K609" s="229"/>
      <c r="L609" s="141"/>
    </row>
    <row r="610" ht="17.25" customHeight="1" spans="1:12">
      <c r="A610" s="230" t="s">
        <v>183</v>
      </c>
      <c r="B610" s="230" t="s">
        <v>1181</v>
      </c>
      <c r="C610" s="230" t="str">
        <f>B610&amp;A610</f>
        <v>安全生产监管      机关服务</v>
      </c>
      <c r="D610" s="230" t="s">
        <v>1183</v>
      </c>
      <c r="E610" s="230">
        <v>2150603</v>
      </c>
      <c r="F610" s="231"/>
      <c r="G610" s="228"/>
      <c r="H610" s="229"/>
      <c r="I610" s="229"/>
      <c r="J610" s="229">
        <v>123</v>
      </c>
      <c r="K610" s="229"/>
      <c r="L610" s="141"/>
    </row>
    <row r="611" ht="17.25" customHeight="1" spans="1:12">
      <c r="A611" s="230" t="s">
        <v>1184</v>
      </c>
      <c r="B611" s="230" t="s">
        <v>1181</v>
      </c>
      <c r="C611" s="230" t="str">
        <f>B611&amp;A611</f>
        <v>安全生产监管      安全监管监察专项</v>
      </c>
      <c r="D611" s="230" t="s">
        <v>1185</v>
      </c>
      <c r="E611" s="230">
        <v>2150605</v>
      </c>
      <c r="F611" s="231"/>
      <c r="G611" s="228"/>
      <c r="H611" s="229"/>
      <c r="I611" s="229"/>
      <c r="J611" s="229"/>
      <c r="K611" s="229"/>
      <c r="L611" s="141"/>
    </row>
    <row r="612" ht="17.25" customHeight="1" spans="1:12">
      <c r="A612" s="230" t="s">
        <v>1186</v>
      </c>
      <c r="B612" s="230" t="s">
        <v>1181</v>
      </c>
      <c r="C612" s="230" t="str">
        <f>B612&amp;A612</f>
        <v>安全生产监管      应急救援支出</v>
      </c>
      <c r="D612" s="230" t="s">
        <v>1187</v>
      </c>
      <c r="E612" s="230">
        <v>2150606</v>
      </c>
      <c r="F612" s="231"/>
      <c r="G612" s="228"/>
      <c r="H612" s="229"/>
      <c r="I612" s="229"/>
      <c r="J612" s="229"/>
      <c r="K612" s="229"/>
      <c r="L612" s="141"/>
    </row>
    <row r="613" ht="17.25" customHeight="1" spans="1:12">
      <c r="A613" s="230" t="s">
        <v>1188</v>
      </c>
      <c r="B613" s="230" t="s">
        <v>1181</v>
      </c>
      <c r="C613" s="230" t="str">
        <f>B613&amp;A613</f>
        <v>安全生产监管      其他安全生产监管支出</v>
      </c>
      <c r="D613" s="230" t="s">
        <v>1189</v>
      </c>
      <c r="E613" s="230">
        <v>2150699</v>
      </c>
      <c r="F613" s="231"/>
      <c r="G613" s="228"/>
      <c r="H613" s="229"/>
      <c r="I613" s="229"/>
      <c r="J613" s="229">
        <v>180</v>
      </c>
      <c r="K613" s="229"/>
      <c r="L613" s="141"/>
    </row>
    <row r="614" ht="17.25" customHeight="1" spans="1:12">
      <c r="A614" s="227" t="s">
        <v>1190</v>
      </c>
      <c r="B614" s="230"/>
      <c r="C614" s="230"/>
      <c r="D614" s="230"/>
      <c r="E614" s="230">
        <v>21507</v>
      </c>
      <c r="F614" s="231"/>
      <c r="G614" s="228">
        <f>G615</f>
        <v>2000</v>
      </c>
      <c r="H614" s="229">
        <f>SUM(H615)</f>
        <v>3050</v>
      </c>
      <c r="I614" s="229"/>
      <c r="J614" s="229"/>
      <c r="K614" s="229"/>
      <c r="L614" s="141">
        <f>F614/G614*100</f>
        <v>0</v>
      </c>
    </row>
    <row r="615" ht="17.25" customHeight="1" spans="1:12">
      <c r="A615" s="230" t="s">
        <v>1191</v>
      </c>
      <c r="B615" s="230"/>
      <c r="C615" s="230"/>
      <c r="D615" s="230"/>
      <c r="E615" s="230">
        <v>2150799</v>
      </c>
      <c r="F615" s="231"/>
      <c r="G615" s="228">
        <v>2000</v>
      </c>
      <c r="H615" s="229">
        <v>3050</v>
      </c>
      <c r="I615" s="230"/>
      <c r="J615" s="229"/>
      <c r="K615" s="229"/>
      <c r="L615" s="141">
        <f>F615/G615*100</f>
        <v>0</v>
      </c>
    </row>
    <row r="616" ht="17.25" customHeight="1" spans="1:12">
      <c r="A616" s="227" t="s">
        <v>1192</v>
      </c>
      <c r="B616" s="230"/>
      <c r="C616" s="230" t="str">
        <f t="shared" ref="C616:C639" si="125">B616&amp;A616</f>
        <v>    支持中小企业发展和管理支出</v>
      </c>
      <c r="D616" s="230" t="s">
        <v>1192</v>
      </c>
      <c r="E616" s="230">
        <v>21508</v>
      </c>
      <c r="F616" s="228">
        <f>F617+F618</f>
        <v>94</v>
      </c>
      <c r="G616" s="228">
        <f>G617+G618</f>
        <v>58</v>
      </c>
      <c r="H616" s="229">
        <f t="shared" ref="H616:K616" si="126">SUM(H617:H618)</f>
        <v>87</v>
      </c>
      <c r="I616" s="229">
        <f>SUM(I617:I618)</f>
        <v>0</v>
      </c>
      <c r="J616" s="229">
        <f>SUM(J617:J618)</f>
        <v>94</v>
      </c>
      <c r="K616" s="229">
        <f>SUM(K617:K618)</f>
        <v>0</v>
      </c>
      <c r="L616" s="141">
        <f>F616/G616*100</f>
        <v>162.07</v>
      </c>
    </row>
    <row r="617" ht="17.25" customHeight="1" spans="1:12">
      <c r="A617" s="230" t="s">
        <v>1193</v>
      </c>
      <c r="B617" s="230" t="s">
        <v>1194</v>
      </c>
      <c r="C617" s="230" t="str">
        <f>B617&amp;A617</f>
        <v>支持中小企业发展和管理支出      中小企业发展专项</v>
      </c>
      <c r="D617" s="230" t="s">
        <v>1195</v>
      </c>
      <c r="E617" s="230">
        <v>2150805</v>
      </c>
      <c r="F617" s="231"/>
      <c r="G617" s="228"/>
      <c r="H617" s="229"/>
      <c r="I617" s="230"/>
      <c r="J617" s="229"/>
      <c r="K617" s="229"/>
      <c r="L617" s="141"/>
    </row>
    <row r="618" ht="17.25" customHeight="1" spans="1:12">
      <c r="A618" s="230" t="s">
        <v>1196</v>
      </c>
      <c r="B618" s="230" t="s">
        <v>1194</v>
      </c>
      <c r="C618" s="230" t="str">
        <f>B618&amp;A618</f>
        <v>支持中小企业发展和管理支出      其他支持中小企业发展和管理支出</v>
      </c>
      <c r="D618" s="230" t="s">
        <v>1197</v>
      </c>
      <c r="E618" s="230">
        <v>2150899</v>
      </c>
      <c r="F618" s="231">
        <v>94</v>
      </c>
      <c r="G618" s="228">
        <v>57.69</v>
      </c>
      <c r="H618" s="229">
        <v>87</v>
      </c>
      <c r="I618" s="230"/>
      <c r="J618" s="229">
        <v>94</v>
      </c>
      <c r="K618" s="229"/>
      <c r="L618" s="141">
        <f>F618/G618*100</f>
        <v>162.94</v>
      </c>
    </row>
    <row r="619" ht="17.25" customHeight="1" spans="1:12">
      <c r="A619" s="227" t="s">
        <v>1198</v>
      </c>
      <c r="B619" s="230"/>
      <c r="C619" s="230" t="str">
        <f>B619&amp;A619</f>
        <v>    其他资源勘探信息等支出(款)</v>
      </c>
      <c r="D619" s="230" t="s">
        <v>1198</v>
      </c>
      <c r="E619" s="230">
        <v>21599</v>
      </c>
      <c r="F619" s="231"/>
      <c r="G619" s="228">
        <f t="shared" ref="G619:K619" si="127">G620</f>
        <v>0</v>
      </c>
      <c r="H619" s="229">
        <f>H620</f>
        <v>0</v>
      </c>
      <c r="I619" s="229">
        <f>I620</f>
        <v>0</v>
      </c>
      <c r="J619" s="229">
        <f>J620</f>
        <v>0</v>
      </c>
      <c r="K619" s="229">
        <f>K620</f>
        <v>0</v>
      </c>
      <c r="L619" s="141"/>
    </row>
    <row r="620" ht="17.25" customHeight="1" spans="1:12">
      <c r="A620" s="230" t="s">
        <v>1199</v>
      </c>
      <c r="B620" s="230" t="s">
        <v>1200</v>
      </c>
      <c r="C620" s="230" t="str">
        <f>B620&amp;A620</f>
        <v>其他资源勘探信息等支出(款)      其他资源勘探信息等支出(项)</v>
      </c>
      <c r="D620" s="230" t="s">
        <v>1201</v>
      </c>
      <c r="E620" s="230">
        <v>2159999</v>
      </c>
      <c r="F620" s="231"/>
      <c r="G620" s="228"/>
      <c r="H620" s="229"/>
      <c r="I620" s="230"/>
      <c r="J620" s="229"/>
      <c r="K620" s="229"/>
      <c r="L620" s="141"/>
    </row>
    <row r="621" ht="17.25" customHeight="1" spans="1:12">
      <c r="A621" s="227" t="s">
        <v>1202</v>
      </c>
      <c r="B621" s="230"/>
      <c r="C621" s="230" t="str">
        <f>B621&amp;A621</f>
        <v>十三、商业服务业等支出</v>
      </c>
      <c r="D621" s="230" t="s">
        <v>1202</v>
      </c>
      <c r="E621" s="230">
        <v>216</v>
      </c>
      <c r="F621" s="228">
        <f>F622+F627+F631+F633</f>
        <v>16919</v>
      </c>
      <c r="G621" s="228">
        <f>G622+G627+G631+G633</f>
        <v>12815</v>
      </c>
      <c r="H621" s="229">
        <f t="shared" ref="H621:K621" si="128">H622+H627+H633+H631</f>
        <v>866</v>
      </c>
      <c r="I621" s="229">
        <f>I622+I627+I633+I631</f>
        <v>0</v>
      </c>
      <c r="J621" s="229">
        <f>J622+J627+J633+J631</f>
        <v>4085</v>
      </c>
      <c r="K621" s="229">
        <f>K622+K627+K633+K631</f>
        <v>0</v>
      </c>
      <c r="L621" s="141">
        <f>F621/G621*100</f>
        <v>132.02</v>
      </c>
    </row>
    <row r="622" ht="17.25" customHeight="1" spans="1:12">
      <c r="A622" s="227" t="s">
        <v>1203</v>
      </c>
      <c r="B622" s="230"/>
      <c r="C622" s="230" t="str">
        <f>B622&amp;A622</f>
        <v>    商业流通事务</v>
      </c>
      <c r="D622" s="230" t="s">
        <v>1203</v>
      </c>
      <c r="E622" s="230">
        <v>21602</v>
      </c>
      <c r="F622" s="228">
        <f t="shared" ref="F622:K622" si="129">SUM(F623:F626)</f>
        <v>351</v>
      </c>
      <c r="G622" s="228">
        <f>SUM(G623:G626)</f>
        <v>319</v>
      </c>
      <c r="H622" s="229">
        <f>SUM(H623:H626)</f>
        <v>280</v>
      </c>
      <c r="I622" s="229">
        <f>SUM(I623:I626)</f>
        <v>0</v>
      </c>
      <c r="J622" s="229">
        <f>SUM(J623:J626)</f>
        <v>324</v>
      </c>
      <c r="K622" s="229">
        <f>SUM(K623:K626)</f>
        <v>0</v>
      </c>
      <c r="L622" s="141">
        <f>F622/G622*100</f>
        <v>110.03</v>
      </c>
    </row>
    <row r="623" ht="17.25" customHeight="1" spans="1:12">
      <c r="A623" s="230" t="s">
        <v>152</v>
      </c>
      <c r="B623" s="230" t="s">
        <v>1204</v>
      </c>
      <c r="C623" s="230" t="str">
        <f>B623&amp;A623</f>
        <v>商业流通事务      行政运行</v>
      </c>
      <c r="D623" s="230" t="s">
        <v>1205</v>
      </c>
      <c r="E623" s="230">
        <v>2160201</v>
      </c>
      <c r="F623" s="231">
        <v>184</v>
      </c>
      <c r="G623" s="228">
        <v>161.29</v>
      </c>
      <c r="H623" s="229">
        <v>138</v>
      </c>
      <c r="I623" s="230"/>
      <c r="J623" s="229">
        <v>158</v>
      </c>
      <c r="K623" s="229"/>
      <c r="L623" s="141">
        <f>F623/G623*100</f>
        <v>114.08</v>
      </c>
    </row>
    <row r="624" ht="17.25" customHeight="1" spans="1:12">
      <c r="A624" s="230" t="s">
        <v>168</v>
      </c>
      <c r="B624" s="230" t="s">
        <v>1204</v>
      </c>
      <c r="C624" s="230" t="str">
        <f>B624&amp;A624</f>
        <v>商业流通事务      一般行政管理事务</v>
      </c>
      <c r="D624" s="230" t="s">
        <v>1206</v>
      </c>
      <c r="E624" s="230">
        <v>2160202</v>
      </c>
      <c r="F624" s="231">
        <v>23</v>
      </c>
      <c r="G624" s="228">
        <v>23.9</v>
      </c>
      <c r="H624" s="229">
        <v>29</v>
      </c>
      <c r="I624" s="230"/>
      <c r="J624" s="229">
        <v>54</v>
      </c>
      <c r="K624" s="229"/>
      <c r="L624" s="141">
        <f>F624/G624*100</f>
        <v>96.23</v>
      </c>
    </row>
    <row r="625" ht="17.25" customHeight="1" spans="1:12">
      <c r="A625" s="230" t="s">
        <v>161</v>
      </c>
      <c r="B625" s="230" t="s">
        <v>1204</v>
      </c>
      <c r="C625" s="230" t="str">
        <f>B625&amp;A625</f>
        <v>商业流通事务      事业运行</v>
      </c>
      <c r="D625" s="230" t="s">
        <v>1207</v>
      </c>
      <c r="E625" s="230">
        <v>2160250</v>
      </c>
      <c r="F625" s="231">
        <v>144</v>
      </c>
      <c r="G625" s="228">
        <v>133.93</v>
      </c>
      <c r="H625" s="229">
        <v>113</v>
      </c>
      <c r="I625" s="230"/>
      <c r="J625" s="229">
        <v>112</v>
      </c>
      <c r="K625" s="229"/>
      <c r="L625" s="141">
        <f>F625/G625*100</f>
        <v>107.52</v>
      </c>
    </row>
    <row r="626" ht="17.25" customHeight="1" spans="1:12">
      <c r="A626" s="230" t="s">
        <v>1208</v>
      </c>
      <c r="B626" s="230" t="s">
        <v>1204</v>
      </c>
      <c r="C626" s="230" t="str">
        <f>B626&amp;A626</f>
        <v>商业流通事务      其他商业流通事务支出</v>
      </c>
      <c r="D626" s="230" t="s">
        <v>1209</v>
      </c>
      <c r="E626" s="230">
        <v>2160299</v>
      </c>
      <c r="F626" s="231"/>
      <c r="G626" s="228"/>
      <c r="H626" s="229"/>
      <c r="I626" s="230"/>
      <c r="J626" s="229"/>
      <c r="K626" s="229"/>
      <c r="L626" s="141"/>
    </row>
    <row r="627" ht="17.25" customHeight="1" spans="1:12">
      <c r="A627" s="227" t="s">
        <v>1210</v>
      </c>
      <c r="B627" s="230"/>
      <c r="C627" s="230" t="str">
        <f>B627&amp;A627</f>
        <v>    旅游业管理与服务支出</v>
      </c>
      <c r="D627" s="230" t="s">
        <v>1210</v>
      </c>
      <c r="E627" s="230">
        <v>21605</v>
      </c>
      <c r="F627" s="231"/>
      <c r="G627" s="228">
        <f t="shared" ref="G627:K627" si="130">SUM(G628:G630)</f>
        <v>0</v>
      </c>
      <c r="H627" s="229">
        <f>SUM(H628:H630)</f>
        <v>0</v>
      </c>
      <c r="I627" s="229">
        <f>SUM(I628:I630)</f>
        <v>0</v>
      </c>
      <c r="J627" s="229">
        <f>SUM(J628:J630)</f>
        <v>577</v>
      </c>
      <c r="K627" s="229">
        <f>SUM(K628:K630)</f>
        <v>0</v>
      </c>
      <c r="L627" s="141"/>
    </row>
    <row r="628" ht="17.25" customHeight="1" spans="1:12">
      <c r="A628" s="230" t="s">
        <v>152</v>
      </c>
      <c r="B628" s="230" t="s">
        <v>1211</v>
      </c>
      <c r="C628" s="230" t="str">
        <f>B628&amp;A628</f>
        <v>旅游业管理与服务支出      行政运行</v>
      </c>
      <c r="D628" s="230" t="s">
        <v>1212</v>
      </c>
      <c r="E628" s="230">
        <v>2160501</v>
      </c>
      <c r="F628" s="231"/>
      <c r="G628" s="228"/>
      <c r="H628" s="229"/>
      <c r="I628" s="229"/>
      <c r="J628" s="229">
        <v>106</v>
      </c>
      <c r="K628" s="229"/>
      <c r="L628" s="141"/>
    </row>
    <row r="629" ht="17.25" customHeight="1" spans="1:12">
      <c r="A629" s="230" t="s">
        <v>691</v>
      </c>
      <c r="B629" s="230" t="s">
        <v>1211</v>
      </c>
      <c r="C629" s="230" t="str">
        <f>B629&amp;A629</f>
        <v>旅游业管理与服务支出      旅游宣传</v>
      </c>
      <c r="D629" s="230" t="s">
        <v>1213</v>
      </c>
      <c r="E629" s="230">
        <v>2160504</v>
      </c>
      <c r="F629" s="231"/>
      <c r="G629" s="228"/>
      <c r="H629" s="229"/>
      <c r="I629" s="229"/>
      <c r="J629" s="229"/>
      <c r="K629" s="229"/>
      <c r="L629" s="141"/>
    </row>
    <row r="630" ht="17.25" customHeight="1" spans="1:12">
      <c r="A630" s="230" t="s">
        <v>1214</v>
      </c>
      <c r="B630" s="230" t="s">
        <v>1211</v>
      </c>
      <c r="C630" s="230" t="str">
        <f>B630&amp;A630</f>
        <v>旅游业管理与服务支出      其他旅游业管理与服务支出</v>
      </c>
      <c r="D630" s="230" t="s">
        <v>1215</v>
      </c>
      <c r="E630" s="230">
        <v>2160599</v>
      </c>
      <c r="F630" s="231"/>
      <c r="G630" s="228"/>
      <c r="H630" s="229"/>
      <c r="I630" s="229"/>
      <c r="J630" s="229">
        <v>471</v>
      </c>
      <c r="K630" s="229"/>
      <c r="L630" s="141"/>
    </row>
    <row r="631" ht="17.25" customHeight="1" spans="1:12">
      <c r="A631" s="227" t="s">
        <v>1216</v>
      </c>
      <c r="B631" s="230"/>
      <c r="C631" s="230" t="str">
        <f>B631&amp;A631</f>
        <v>    涉外发展服务支出</v>
      </c>
      <c r="D631" s="230" t="s">
        <v>1216</v>
      </c>
      <c r="E631" s="230">
        <v>21606</v>
      </c>
      <c r="F631" s="228">
        <f t="shared" ref="F631:K631" si="131">F632</f>
        <v>68</v>
      </c>
      <c r="G631" s="228">
        <f>G632</f>
        <v>90</v>
      </c>
      <c r="H631" s="229">
        <f>H632</f>
        <v>90</v>
      </c>
      <c r="I631" s="229">
        <f>I632</f>
        <v>0</v>
      </c>
      <c r="J631" s="229">
        <f>J632</f>
        <v>184</v>
      </c>
      <c r="K631" s="229">
        <f>K632</f>
        <v>0</v>
      </c>
      <c r="L631" s="141">
        <f>F631/G631*100</f>
        <v>75.56</v>
      </c>
    </row>
    <row r="632" ht="17.25" customHeight="1" spans="1:12">
      <c r="A632" s="230" t="s">
        <v>1217</v>
      </c>
      <c r="B632" s="230" t="s">
        <v>1218</v>
      </c>
      <c r="C632" s="230" t="str">
        <f>B632&amp;A632</f>
        <v>涉外发展服务支出      其他涉外发展服务支出</v>
      </c>
      <c r="D632" s="230" t="s">
        <v>1219</v>
      </c>
      <c r="E632" s="230">
        <v>2160699</v>
      </c>
      <c r="F632" s="231">
        <v>68</v>
      </c>
      <c r="G632" s="228">
        <v>90</v>
      </c>
      <c r="H632" s="229">
        <v>90</v>
      </c>
      <c r="I632" s="230"/>
      <c r="J632" s="229">
        <v>184</v>
      </c>
      <c r="K632" s="229"/>
      <c r="L632" s="141">
        <f>F632/G632*100</f>
        <v>75.56</v>
      </c>
    </row>
    <row r="633" ht="17.25" customHeight="1" spans="1:12">
      <c r="A633" s="227" t="s">
        <v>1220</v>
      </c>
      <c r="B633" s="230"/>
      <c r="C633" s="230" t="str">
        <f>B633&amp;A633</f>
        <v>    其他商业服务业等支出(款)</v>
      </c>
      <c r="D633" s="230" t="s">
        <v>1220</v>
      </c>
      <c r="E633" s="230">
        <v>21699</v>
      </c>
      <c r="F633" s="228">
        <f>F634</f>
        <v>16500</v>
      </c>
      <c r="G633" s="228">
        <f>G634</f>
        <v>12406</v>
      </c>
      <c r="H633" s="229">
        <f t="shared" ref="H633:K633" si="132">SUM(H634)</f>
        <v>496</v>
      </c>
      <c r="I633" s="229">
        <f>SUM(I634)</f>
        <v>0</v>
      </c>
      <c r="J633" s="229">
        <f>SUM(J634)</f>
        <v>3000</v>
      </c>
      <c r="K633" s="229">
        <f>SUM(K634)</f>
        <v>0</v>
      </c>
      <c r="L633" s="141">
        <f>F633/G633*100</f>
        <v>133</v>
      </c>
    </row>
    <row r="634" ht="17.25" customHeight="1" spans="1:12">
      <c r="A634" s="230" t="s">
        <v>1221</v>
      </c>
      <c r="B634" s="230" t="s">
        <v>1222</v>
      </c>
      <c r="C634" s="230" t="str">
        <f>B634&amp;A634</f>
        <v>其他商业服务业等支出(款)      其他商业服务业等支出(项)</v>
      </c>
      <c r="D634" s="230" t="s">
        <v>1223</v>
      </c>
      <c r="E634" s="230">
        <v>2169999</v>
      </c>
      <c r="F634" s="231">
        <v>16500</v>
      </c>
      <c r="G634" s="228">
        <v>12405.97</v>
      </c>
      <c r="H634" s="229">
        <v>496</v>
      </c>
      <c r="I634" s="230"/>
      <c r="J634" s="229">
        <v>3000</v>
      </c>
      <c r="K634" s="229"/>
      <c r="L634" s="141">
        <f>F634/G634*100</f>
        <v>133</v>
      </c>
    </row>
    <row r="635" ht="17.25" customHeight="1" spans="1:12">
      <c r="A635" s="227" t="s">
        <v>1224</v>
      </c>
      <c r="B635" s="230"/>
      <c r="C635" s="230" t="str">
        <f>B635&amp;A635</f>
        <v>十四、金融支出</v>
      </c>
      <c r="D635" s="230" t="s">
        <v>1224</v>
      </c>
      <c r="E635" s="230">
        <v>217</v>
      </c>
      <c r="F635" s="231"/>
      <c r="G635" s="228"/>
      <c r="H635" s="229"/>
      <c r="I635" s="229"/>
      <c r="J635" s="229">
        <v>2320</v>
      </c>
      <c r="K635" s="229"/>
      <c r="L635" s="141"/>
    </row>
    <row r="636" ht="17.25" customHeight="1" spans="1:12">
      <c r="A636" s="227" t="s">
        <v>1225</v>
      </c>
      <c r="B636" s="230"/>
      <c r="C636" s="230" t="str">
        <f>B636&amp;A636</f>
        <v>    金融发展支出</v>
      </c>
      <c r="D636" s="230" t="s">
        <v>1225</v>
      </c>
      <c r="E636" s="230">
        <v>21703</v>
      </c>
      <c r="F636" s="231"/>
      <c r="G636" s="228"/>
      <c r="H636" s="229"/>
      <c r="I636" s="229"/>
      <c r="J636" s="229">
        <v>2320</v>
      </c>
      <c r="K636" s="229"/>
      <c r="L636" s="141"/>
    </row>
    <row r="637" ht="17.25" customHeight="1" spans="1:12">
      <c r="A637" s="230" t="s">
        <v>1226</v>
      </c>
      <c r="B637" s="230" t="s">
        <v>1227</v>
      </c>
      <c r="C637" s="230" t="str">
        <f>B637&amp;A637</f>
        <v>金融发展支出      其他金融发展支出</v>
      </c>
      <c r="D637" s="230" t="s">
        <v>1228</v>
      </c>
      <c r="E637" s="230">
        <v>2170399</v>
      </c>
      <c r="F637" s="231"/>
      <c r="G637" s="228"/>
      <c r="H637" s="229"/>
      <c r="I637" s="230"/>
      <c r="J637" s="229">
        <v>2320</v>
      </c>
      <c r="K637" s="229"/>
      <c r="L637" s="141"/>
    </row>
    <row r="638" ht="17.25" customHeight="1" spans="1:12">
      <c r="A638" s="227" t="s">
        <v>1229</v>
      </c>
      <c r="B638" s="230"/>
      <c r="C638" s="230" t="str">
        <f>B638&amp;A638</f>
        <v>十五、自然资源海洋气象等支出</v>
      </c>
      <c r="D638" s="230" t="s">
        <v>1230</v>
      </c>
      <c r="E638" s="230">
        <v>220</v>
      </c>
      <c r="F638" s="228">
        <f t="shared" ref="F638:K638" si="133">F639+F645+F651+F657</f>
        <v>1742</v>
      </c>
      <c r="G638" s="228">
        <f>G639+G645+G651+G657</f>
        <v>1548</v>
      </c>
      <c r="H638" s="229">
        <f>H639+H645+H651+H657</f>
        <v>976</v>
      </c>
      <c r="I638" s="229">
        <f>I639+I645+I651+I657</f>
        <v>0</v>
      </c>
      <c r="J638" s="229">
        <f>J639+J645+J651+J657</f>
        <v>431</v>
      </c>
      <c r="K638" s="229">
        <f>K639+K645+K651+K657</f>
        <v>0</v>
      </c>
      <c r="L638" s="141">
        <f>F638/G638*100</f>
        <v>112.53</v>
      </c>
    </row>
    <row r="639" ht="17.25" customHeight="1" spans="1:12">
      <c r="A639" s="227" t="s">
        <v>1231</v>
      </c>
      <c r="B639" s="230"/>
      <c r="C639" s="230" t="str">
        <f>B639&amp;A639</f>
        <v>    自然资源事务</v>
      </c>
      <c r="D639" s="230" t="s">
        <v>1232</v>
      </c>
      <c r="E639" s="230">
        <v>22001</v>
      </c>
      <c r="F639" s="228">
        <f>SUM(F640:F644)</f>
        <v>1699</v>
      </c>
      <c r="G639" s="228">
        <f>SUM(G640:G644)</f>
        <v>1509</v>
      </c>
      <c r="H639" s="229">
        <f>SUM(H641:H644)</f>
        <v>785</v>
      </c>
      <c r="I639" s="229">
        <f t="shared" ref="I639:K639" si="134">SUM(I643:I644)</f>
        <v>0</v>
      </c>
      <c r="J639" s="229">
        <f>SUM(J643:J644)</f>
        <v>200</v>
      </c>
      <c r="K639" s="229">
        <f>SUM(K643:K644)</f>
        <v>0</v>
      </c>
      <c r="L639" s="141">
        <f>F639/G639*100</f>
        <v>112.59</v>
      </c>
    </row>
    <row r="640" ht="17.25" customHeight="1" spans="1:12">
      <c r="A640" s="230" t="s">
        <v>152</v>
      </c>
      <c r="B640" s="230"/>
      <c r="C640" s="230"/>
      <c r="D640" s="230"/>
      <c r="E640" s="230"/>
      <c r="F640" s="231">
        <v>422</v>
      </c>
      <c r="G640" s="228">
        <v>326</v>
      </c>
      <c r="H640" s="229"/>
      <c r="I640" s="229"/>
      <c r="J640" s="229"/>
      <c r="K640" s="229"/>
      <c r="L640" s="141">
        <f>F640/G640*100</f>
        <v>129.45</v>
      </c>
    </row>
    <row r="641" ht="17.25" customHeight="1" spans="1:12">
      <c r="A641" s="230" t="s">
        <v>1233</v>
      </c>
      <c r="B641" s="230"/>
      <c r="C641" s="230"/>
      <c r="D641" s="230"/>
      <c r="E641" s="230">
        <v>2200105</v>
      </c>
      <c r="F641" s="231"/>
      <c r="G641" s="228"/>
      <c r="H641" s="229">
        <v>785</v>
      </c>
      <c r="I641" s="230"/>
      <c r="J641" s="229"/>
      <c r="K641" s="229"/>
      <c r="L641" s="141"/>
    </row>
    <row r="642" ht="17.25" customHeight="1" spans="1:12">
      <c r="A642" s="230" t="s">
        <v>1234</v>
      </c>
      <c r="B642" s="230"/>
      <c r="C642" s="230"/>
      <c r="D642" s="230"/>
      <c r="E642" s="230"/>
      <c r="F642" s="231">
        <v>547</v>
      </c>
      <c r="G642" s="228">
        <v>365.13</v>
      </c>
      <c r="H642" s="229"/>
      <c r="I642" s="230"/>
      <c r="J642" s="229"/>
      <c r="K642" s="229"/>
      <c r="L642" s="141">
        <f>F642/G642*100</f>
        <v>149.81</v>
      </c>
    </row>
    <row r="643" ht="17.25" customHeight="1" spans="1:12">
      <c r="A643" s="230" t="s">
        <v>161</v>
      </c>
      <c r="B643" s="230" t="s">
        <v>1235</v>
      </c>
      <c r="C643" s="230" t="str">
        <f t="shared" ref="C643:C673" si="135">B643&amp;A643</f>
        <v>国土资源事务      事业运行</v>
      </c>
      <c r="D643" s="230" t="s">
        <v>1236</v>
      </c>
      <c r="E643" s="230">
        <v>2200110</v>
      </c>
      <c r="F643" s="231">
        <v>479</v>
      </c>
      <c r="G643" s="228">
        <v>369.86</v>
      </c>
      <c r="H643" s="229"/>
      <c r="I643" s="230"/>
      <c r="J643" s="229"/>
      <c r="K643" s="229"/>
      <c r="L643" s="141">
        <f>F643/G643*100</f>
        <v>129.51</v>
      </c>
    </row>
    <row r="644" ht="17.25" customHeight="1" spans="1:12">
      <c r="A644" s="230" t="s">
        <v>1237</v>
      </c>
      <c r="B644" s="230" t="s">
        <v>1235</v>
      </c>
      <c r="C644" s="230" t="str">
        <f>B644&amp;A644</f>
        <v>国土资源事务      其他自然资源事务支出</v>
      </c>
      <c r="D644" s="230" t="s">
        <v>1238</v>
      </c>
      <c r="E644" s="230">
        <v>2200111</v>
      </c>
      <c r="F644" s="231">
        <v>251</v>
      </c>
      <c r="G644" s="228">
        <v>448.28</v>
      </c>
      <c r="H644" s="229"/>
      <c r="I644" s="229"/>
      <c r="J644" s="229">
        <v>200</v>
      </c>
      <c r="K644" s="229"/>
      <c r="L644" s="141">
        <f>F644/G644*100</f>
        <v>55.99</v>
      </c>
    </row>
    <row r="645" ht="17.25" customHeight="1" spans="1:12">
      <c r="A645" s="227" t="s">
        <v>1239</v>
      </c>
      <c r="B645" s="230"/>
      <c r="C645" s="230" t="str">
        <f>B645&amp;A645</f>
        <v>    海洋管理事务</v>
      </c>
      <c r="D645" s="230" t="s">
        <v>1239</v>
      </c>
      <c r="E645" s="230">
        <v>22002</v>
      </c>
      <c r="F645" s="231"/>
      <c r="G645" s="228">
        <f t="shared" ref="G645:K645" si="136">SUM(G646:G650)</f>
        <v>0</v>
      </c>
      <c r="H645" s="229">
        <f>SUM(H646:H650)</f>
        <v>181</v>
      </c>
      <c r="I645" s="229">
        <f>SUM(I646:I650)</f>
        <v>0</v>
      </c>
      <c r="J645" s="229">
        <f>SUM(J646:J650)</f>
        <v>162</v>
      </c>
      <c r="K645" s="229">
        <f>SUM(K646:K650)</f>
        <v>0</v>
      </c>
      <c r="L645" s="141"/>
    </row>
    <row r="646" ht="17.25" customHeight="1" spans="1:12">
      <c r="A646" s="230" t="s">
        <v>152</v>
      </c>
      <c r="B646" s="230" t="s">
        <v>1240</v>
      </c>
      <c r="C646" s="230" t="str">
        <f>B646&amp;A646</f>
        <v>海洋管理事务      行政运行</v>
      </c>
      <c r="D646" s="230" t="s">
        <v>1241</v>
      </c>
      <c r="E646" s="230">
        <v>2200201</v>
      </c>
      <c r="F646" s="231"/>
      <c r="G646" s="228"/>
      <c r="H646" s="229">
        <v>66</v>
      </c>
      <c r="I646" s="230"/>
      <c r="J646" s="229">
        <v>71</v>
      </c>
      <c r="K646" s="229"/>
      <c r="L646" s="141"/>
    </row>
    <row r="647" ht="17.25" customHeight="1" spans="1:12">
      <c r="A647" s="230" t="s">
        <v>1242</v>
      </c>
      <c r="B647" s="230" t="s">
        <v>1240</v>
      </c>
      <c r="C647" s="230" t="str">
        <f>B647&amp;A647</f>
        <v>海洋管理事务      海洋调查评价</v>
      </c>
      <c r="D647" s="230" t="s">
        <v>1243</v>
      </c>
      <c r="E647" s="230">
        <v>2200206</v>
      </c>
      <c r="F647" s="231"/>
      <c r="G647" s="228"/>
      <c r="H647" s="229"/>
      <c r="I647" s="230"/>
      <c r="J647" s="229"/>
      <c r="K647" s="229"/>
      <c r="L647" s="141"/>
    </row>
    <row r="648" ht="17.25" customHeight="1" spans="1:12">
      <c r="A648" s="230" t="s">
        <v>1244</v>
      </c>
      <c r="B648" s="230" t="s">
        <v>1240</v>
      </c>
      <c r="C648" s="230" t="str">
        <f>B648&amp;A648</f>
        <v>海洋管理事务      海洋执法监察</v>
      </c>
      <c r="D648" s="230" t="s">
        <v>1245</v>
      </c>
      <c r="E648" s="230">
        <v>2200208</v>
      </c>
      <c r="F648" s="231"/>
      <c r="G648" s="228"/>
      <c r="H648" s="229"/>
      <c r="I648" s="230"/>
      <c r="J648" s="229"/>
      <c r="K648" s="229"/>
      <c r="L648" s="141"/>
    </row>
    <row r="649" ht="17.25" customHeight="1" spans="1:12">
      <c r="A649" s="230" t="s">
        <v>161</v>
      </c>
      <c r="B649" s="230" t="s">
        <v>1240</v>
      </c>
      <c r="C649" s="230" t="str">
        <f>B649&amp;A649</f>
        <v>海洋管理事务      事业运行</v>
      </c>
      <c r="D649" s="230" t="s">
        <v>1246</v>
      </c>
      <c r="E649" s="230">
        <v>2200250</v>
      </c>
      <c r="F649" s="231"/>
      <c r="G649" s="228"/>
      <c r="H649" s="229">
        <v>78</v>
      </c>
      <c r="I649" s="230"/>
      <c r="J649" s="229">
        <v>74</v>
      </c>
      <c r="K649" s="229"/>
      <c r="L649" s="141"/>
    </row>
    <row r="650" ht="17.25" customHeight="1" spans="1:12">
      <c r="A650" s="230" t="s">
        <v>1247</v>
      </c>
      <c r="B650" s="230" t="s">
        <v>1240</v>
      </c>
      <c r="C650" s="230" t="str">
        <f>B650&amp;A650</f>
        <v>海洋管理事务      其他海洋管理事务支出</v>
      </c>
      <c r="D650" s="230" t="s">
        <v>1248</v>
      </c>
      <c r="E650" s="230">
        <v>2200299</v>
      </c>
      <c r="F650" s="231"/>
      <c r="G650" s="228"/>
      <c r="H650" s="229">
        <v>37</v>
      </c>
      <c r="I650" s="230"/>
      <c r="J650" s="229">
        <v>17</v>
      </c>
      <c r="K650" s="229"/>
      <c r="L650" s="141"/>
    </row>
    <row r="651" ht="17.25" customHeight="1" spans="1:12">
      <c r="A651" s="227" t="s">
        <v>1249</v>
      </c>
      <c r="B651" s="230"/>
      <c r="C651" s="230" t="str">
        <f>B651&amp;A651</f>
        <v>    地震事务</v>
      </c>
      <c r="D651" s="230" t="s">
        <v>1249</v>
      </c>
      <c r="E651" s="230">
        <v>22004</v>
      </c>
      <c r="F651" s="231"/>
      <c r="G651" s="228">
        <f t="shared" ref="G651:K651" si="137">SUM(G652:G656)</f>
        <v>0</v>
      </c>
      <c r="H651" s="229">
        <f>SUM(H652:H656)</f>
        <v>0</v>
      </c>
      <c r="I651" s="229">
        <f>SUM(I652:I656)</f>
        <v>0</v>
      </c>
      <c r="J651" s="229">
        <f>SUM(J652:J656)</f>
        <v>59</v>
      </c>
      <c r="K651" s="229">
        <f>SUM(K652:K656)</f>
        <v>0</v>
      </c>
      <c r="L651" s="141"/>
    </row>
    <row r="652" ht="17.25" customHeight="1" spans="1:12">
      <c r="A652" s="230" t="s">
        <v>152</v>
      </c>
      <c r="B652" s="230" t="s">
        <v>1250</v>
      </c>
      <c r="C652" s="230" t="str">
        <f>B652&amp;A652</f>
        <v>地震事务      行政运行</v>
      </c>
      <c r="D652" s="230" t="s">
        <v>1251</v>
      </c>
      <c r="E652" s="230">
        <v>2200401</v>
      </c>
      <c r="F652" s="231"/>
      <c r="G652" s="228"/>
      <c r="H652" s="229"/>
      <c r="I652" s="229"/>
      <c r="J652" s="229">
        <v>51</v>
      </c>
      <c r="K652" s="229"/>
      <c r="L652" s="141"/>
    </row>
    <row r="653" ht="17.25" customHeight="1" spans="1:12">
      <c r="A653" s="230" t="s">
        <v>1252</v>
      </c>
      <c r="B653" s="230" t="s">
        <v>1250</v>
      </c>
      <c r="C653" s="230" t="str">
        <f>B653&amp;A653</f>
        <v>地震事务      地震灾害预防</v>
      </c>
      <c r="D653" s="230" t="s">
        <v>1253</v>
      </c>
      <c r="E653" s="230">
        <v>2200406</v>
      </c>
      <c r="F653" s="231"/>
      <c r="G653" s="228"/>
      <c r="H653" s="229"/>
      <c r="I653" s="229"/>
      <c r="J653" s="229"/>
      <c r="K653" s="229"/>
      <c r="L653" s="141"/>
    </row>
    <row r="654" ht="17.25" customHeight="1" spans="1:12">
      <c r="A654" s="230" t="s">
        <v>1254</v>
      </c>
      <c r="B654" s="230" t="s">
        <v>1250</v>
      </c>
      <c r="C654" s="230" t="str">
        <f>B654&amp;A654</f>
        <v>地震事务      地震减灾基础管理</v>
      </c>
      <c r="D654" s="230" t="s">
        <v>1255</v>
      </c>
      <c r="E654" s="230">
        <v>2200410</v>
      </c>
      <c r="F654" s="231"/>
      <c r="G654" s="228"/>
      <c r="H654" s="229"/>
      <c r="I654" s="229"/>
      <c r="J654" s="229"/>
      <c r="K654" s="229"/>
      <c r="L654" s="141"/>
    </row>
    <row r="655" ht="17.25" customHeight="1" spans="1:12">
      <c r="A655" s="230" t="s">
        <v>1256</v>
      </c>
      <c r="B655" s="230" t="s">
        <v>1250</v>
      </c>
      <c r="C655" s="230" t="str">
        <f>B655&amp;A655</f>
        <v>地震事务      地震事业机构</v>
      </c>
      <c r="D655" s="230" t="s">
        <v>1257</v>
      </c>
      <c r="E655" s="230">
        <v>2200450</v>
      </c>
      <c r="F655" s="231"/>
      <c r="G655" s="228"/>
      <c r="H655" s="229"/>
      <c r="I655" s="229"/>
      <c r="J655" s="229"/>
      <c r="K655" s="229"/>
      <c r="L655" s="141"/>
    </row>
    <row r="656" ht="17.25" customHeight="1" spans="1:12">
      <c r="A656" s="230" t="s">
        <v>1258</v>
      </c>
      <c r="B656" s="230" t="s">
        <v>1250</v>
      </c>
      <c r="C656" s="230" t="str">
        <f>B656&amp;A656</f>
        <v>地震事务      其他地震事务支出</v>
      </c>
      <c r="D656" s="230" t="s">
        <v>1259</v>
      </c>
      <c r="E656" s="230">
        <v>2200499</v>
      </c>
      <c r="F656" s="231"/>
      <c r="G656" s="228"/>
      <c r="H656" s="229"/>
      <c r="I656" s="229"/>
      <c r="J656" s="229">
        <v>8</v>
      </c>
      <c r="K656" s="229"/>
      <c r="L656" s="141"/>
    </row>
    <row r="657" ht="17.25" customHeight="1" spans="1:12">
      <c r="A657" s="227" t="s">
        <v>1260</v>
      </c>
      <c r="B657" s="230"/>
      <c r="C657" s="230" t="str">
        <f>B657&amp;A657</f>
        <v>    气象事务</v>
      </c>
      <c r="D657" s="230" t="s">
        <v>1260</v>
      </c>
      <c r="E657" s="230">
        <v>22005</v>
      </c>
      <c r="F657" s="228">
        <f>F658</f>
        <v>43</v>
      </c>
      <c r="G657" s="228">
        <f>G658</f>
        <v>39</v>
      </c>
      <c r="H657" s="229">
        <v>10</v>
      </c>
      <c r="I657" s="229"/>
      <c r="J657" s="229">
        <v>10</v>
      </c>
      <c r="K657" s="229"/>
      <c r="L657" s="141">
        <f t="shared" ref="L657:L709" si="138">F657/G657*100</f>
        <v>110.26</v>
      </c>
    </row>
    <row r="658" ht="17.25" customHeight="1" spans="1:12">
      <c r="A658" s="230" t="s">
        <v>1261</v>
      </c>
      <c r="B658" s="230" t="s">
        <v>1262</v>
      </c>
      <c r="C658" s="230" t="str">
        <f>B658&amp;A658</f>
        <v>气象事务      其他气象事务支出</v>
      </c>
      <c r="D658" s="230" t="s">
        <v>1263</v>
      </c>
      <c r="E658" s="230">
        <v>2200599</v>
      </c>
      <c r="F658" s="231">
        <v>43</v>
      </c>
      <c r="G658" s="228">
        <v>39.49</v>
      </c>
      <c r="H658" s="229">
        <v>10</v>
      </c>
      <c r="I658" s="230"/>
      <c r="J658" s="229">
        <v>10</v>
      </c>
      <c r="K658" s="229"/>
      <c r="L658" s="141">
        <f>F658/G658*100</f>
        <v>108.89</v>
      </c>
    </row>
    <row r="659" ht="17.25" customHeight="1" spans="1:12">
      <c r="A659" s="227" t="s">
        <v>1264</v>
      </c>
      <c r="B659" s="230"/>
      <c r="C659" s="230" t="str">
        <f>B659&amp;A659</f>
        <v>十六、住房保障支出</v>
      </c>
      <c r="D659" s="230" t="s">
        <v>1264</v>
      </c>
      <c r="E659" s="230">
        <v>221</v>
      </c>
      <c r="F659" s="228">
        <f t="shared" ref="F659:K659" si="139">F660+F664</f>
        <v>10281</v>
      </c>
      <c r="G659" s="228">
        <f>G660+G664</f>
        <v>8614</v>
      </c>
      <c r="H659" s="229">
        <f>H660+H664</f>
        <v>7687</v>
      </c>
      <c r="I659" s="229">
        <f>I660+I664</f>
        <v>0</v>
      </c>
      <c r="J659" s="229">
        <f>J660+J664</f>
        <v>7045</v>
      </c>
      <c r="K659" s="229">
        <f>K660+K664</f>
        <v>0</v>
      </c>
      <c r="L659" s="141">
        <f>F659/G659*100</f>
        <v>119.35</v>
      </c>
    </row>
    <row r="660" ht="17.25" customHeight="1" spans="1:12">
      <c r="A660" s="227" t="s">
        <v>1265</v>
      </c>
      <c r="B660" s="241">
        <f t="shared" ref="B660:K660" si="140">SUM(B661:B663)</f>
        <v>0</v>
      </c>
      <c r="C660" s="241">
        <f>SUM(C661:C663)</f>
        <v>0</v>
      </c>
      <c r="D660" s="241">
        <f>SUM(D661:D663)</f>
        <v>0</v>
      </c>
      <c r="E660" s="241">
        <f>SUM(E661:E663)</f>
        <v>4420302</v>
      </c>
      <c r="F660" s="228">
        <f>SUM(F661:F663)</f>
        <v>940</v>
      </c>
      <c r="G660" s="228">
        <f>SUM(G661:G663)</f>
        <v>1104</v>
      </c>
      <c r="H660" s="229">
        <f>SUM(H661:H663)</f>
        <v>0</v>
      </c>
      <c r="I660" s="229">
        <f>SUM(I661:I663)</f>
        <v>0</v>
      </c>
      <c r="J660" s="229">
        <f>SUM(J661:J663)</f>
        <v>0</v>
      </c>
      <c r="K660" s="229">
        <f>SUM(K661:K663)</f>
        <v>0</v>
      </c>
      <c r="L660" s="141">
        <f>F660/G660*100</f>
        <v>85.14</v>
      </c>
    </row>
    <row r="661" ht="17.25" customHeight="1" spans="1:12">
      <c r="A661" s="230" t="s">
        <v>1266</v>
      </c>
      <c r="B661" s="230" t="s">
        <v>1267</v>
      </c>
      <c r="C661" s="230" t="str">
        <f>B661&amp;A661</f>
        <v>保障性安居工程支出      棚户区改造</v>
      </c>
      <c r="D661" s="230" t="s">
        <v>1268</v>
      </c>
      <c r="E661" s="230">
        <v>2210103</v>
      </c>
      <c r="F661" s="231"/>
      <c r="G661" s="228">
        <v>16.25</v>
      </c>
      <c r="H661" s="229"/>
      <c r="I661" s="230"/>
      <c r="J661" s="229"/>
      <c r="K661" s="229"/>
      <c r="L661" s="141">
        <f>F661/G661*100</f>
        <v>0</v>
      </c>
    </row>
    <row r="662" ht="17.25" customHeight="1" spans="1:12">
      <c r="A662" s="230" t="s">
        <v>1269</v>
      </c>
      <c r="B662" s="230" t="s">
        <v>1267</v>
      </c>
      <c r="C662" s="230" t="str">
        <f>B662&amp;A662</f>
        <v>保障性安居工程支出      老旧小区改造</v>
      </c>
      <c r="D662" s="230" t="s">
        <v>1270</v>
      </c>
      <c r="E662" s="230" t="s">
        <v>927</v>
      </c>
      <c r="F662" s="231">
        <v>940</v>
      </c>
      <c r="G662" s="228">
        <v>500</v>
      </c>
      <c r="H662" s="229"/>
      <c r="I662" s="230"/>
      <c r="J662" s="229"/>
      <c r="K662" s="229"/>
      <c r="L662" s="141">
        <f>F662/G662*100</f>
        <v>188</v>
      </c>
    </row>
    <row r="663" ht="17.25" customHeight="1" spans="1:12">
      <c r="A663" s="230" t="s">
        <v>1271</v>
      </c>
      <c r="B663" s="230" t="s">
        <v>1267</v>
      </c>
      <c r="C663" s="230" t="str">
        <f>B663&amp;A663</f>
        <v>保障性安居工程支出      其他保障性安居工程支出</v>
      </c>
      <c r="D663" s="230" t="s">
        <v>1272</v>
      </c>
      <c r="E663" s="230">
        <v>2210199</v>
      </c>
      <c r="F663" s="231"/>
      <c r="G663" s="228">
        <v>588</v>
      </c>
      <c r="H663" s="229"/>
      <c r="I663" s="230"/>
      <c r="J663" s="229"/>
      <c r="K663" s="229"/>
      <c r="L663" s="141">
        <f>F663/G663*100</f>
        <v>0</v>
      </c>
    </row>
    <row r="664" ht="17.25" customHeight="1" spans="1:12">
      <c r="A664" s="227" t="s">
        <v>1273</v>
      </c>
      <c r="B664" s="230"/>
      <c r="C664" s="230" t="str">
        <f>B664&amp;A664</f>
        <v>    住房改革支出</v>
      </c>
      <c r="D664" s="230" t="s">
        <v>1273</v>
      </c>
      <c r="E664" s="230">
        <v>22102</v>
      </c>
      <c r="F664" s="228">
        <f>F665</f>
        <v>9341</v>
      </c>
      <c r="G664" s="228">
        <f>G665</f>
        <v>7510</v>
      </c>
      <c r="H664" s="229">
        <f>SUM(H665)</f>
        <v>7687</v>
      </c>
      <c r="I664" s="229"/>
      <c r="J664" s="229">
        <v>7045</v>
      </c>
      <c r="K664" s="229"/>
      <c r="L664" s="141">
        <f>F664/G664*100</f>
        <v>124.38</v>
      </c>
    </row>
    <row r="665" ht="17.25" customHeight="1" spans="1:12">
      <c r="A665" s="230" t="s">
        <v>1274</v>
      </c>
      <c r="B665" s="230" t="s">
        <v>1275</v>
      </c>
      <c r="C665" s="230" t="str">
        <f>B665&amp;A665</f>
        <v>住房改革支出      住房公积金</v>
      </c>
      <c r="D665" s="230" t="s">
        <v>1276</v>
      </c>
      <c r="E665" s="230">
        <v>2210201</v>
      </c>
      <c r="F665" s="231">
        <v>9341</v>
      </c>
      <c r="G665" s="228">
        <v>7509.95</v>
      </c>
      <c r="H665" s="229">
        <v>7687</v>
      </c>
      <c r="I665" s="230"/>
      <c r="J665" s="229">
        <v>7045</v>
      </c>
      <c r="K665" s="229"/>
      <c r="L665" s="141">
        <f>F665/G665*100</f>
        <v>124.38</v>
      </c>
    </row>
    <row r="666" ht="17.25" customHeight="1" spans="1:12">
      <c r="A666" s="227" t="s">
        <v>1277</v>
      </c>
      <c r="B666" s="230"/>
      <c r="C666" s="230" t="str">
        <f>B666&amp;A666</f>
        <v>十七、粮油物资储备支出</v>
      </c>
      <c r="D666" s="230" t="s">
        <v>1277</v>
      </c>
      <c r="E666" s="230">
        <v>222</v>
      </c>
      <c r="F666" s="228">
        <f>F667+F672+F670</f>
        <v>878</v>
      </c>
      <c r="G666" s="228">
        <f>G667+G672+G670</f>
        <v>959</v>
      </c>
      <c r="H666" s="229">
        <f t="shared" ref="H666:K666" si="141">H667+H670+H672</f>
        <v>841</v>
      </c>
      <c r="I666" s="229">
        <f>I667+I670+I672</f>
        <v>0</v>
      </c>
      <c r="J666" s="229">
        <f>J667+J670+J672</f>
        <v>892</v>
      </c>
      <c r="K666" s="229">
        <f>K667+K670+K672</f>
        <v>176</v>
      </c>
      <c r="L666" s="141">
        <f>F666/G666*100</f>
        <v>91.55</v>
      </c>
    </row>
    <row r="667" ht="17.25" customHeight="1" spans="1:12">
      <c r="A667" s="227" t="s">
        <v>1278</v>
      </c>
      <c r="B667" s="230"/>
      <c r="C667" s="230" t="str">
        <f>B667&amp;A667</f>
        <v>    粮油事务</v>
      </c>
      <c r="D667" s="230" t="s">
        <v>1278</v>
      </c>
      <c r="E667" s="230">
        <v>22201</v>
      </c>
      <c r="F667" s="228">
        <f>F668+F669</f>
        <v>876</v>
      </c>
      <c r="G667" s="228">
        <f>G668+G669</f>
        <v>957</v>
      </c>
      <c r="H667" s="229">
        <f t="shared" ref="H667:K667" si="142">SUM(H668:H669)</f>
        <v>839</v>
      </c>
      <c r="I667" s="229">
        <f>SUM(I668:I669)</f>
        <v>0</v>
      </c>
      <c r="J667" s="229">
        <f>SUM(J668:J669)</f>
        <v>890</v>
      </c>
      <c r="K667" s="229">
        <f>SUM(K668:K669)</f>
        <v>176</v>
      </c>
      <c r="L667" s="141">
        <f>F667/G667*100</f>
        <v>91.54</v>
      </c>
    </row>
    <row r="668" ht="17.25" customHeight="1" spans="1:12">
      <c r="A668" s="230" t="s">
        <v>1279</v>
      </c>
      <c r="B668" s="230" t="s">
        <v>1280</v>
      </c>
      <c r="C668" s="230" t="str">
        <f>B668&amp;A668</f>
        <v>粮油事务      粮食风险基金</v>
      </c>
      <c r="D668" s="230" t="s">
        <v>1281</v>
      </c>
      <c r="E668" s="230">
        <v>2220115</v>
      </c>
      <c r="F668" s="231">
        <v>841</v>
      </c>
      <c r="G668" s="228">
        <v>800</v>
      </c>
      <c r="H668" s="229">
        <v>700</v>
      </c>
      <c r="I668" s="230"/>
      <c r="J668" s="229">
        <v>890</v>
      </c>
      <c r="K668" s="229">
        <v>176</v>
      </c>
      <c r="L668" s="141">
        <f>F668/G668*100</f>
        <v>105.13</v>
      </c>
    </row>
    <row r="669" ht="17.25" customHeight="1" spans="1:12">
      <c r="A669" s="230" t="s">
        <v>1282</v>
      </c>
      <c r="B669" s="230" t="s">
        <v>1280</v>
      </c>
      <c r="C669" s="230" t="str">
        <f>B669&amp;A669</f>
        <v>粮油事务      其他粮油事务支出</v>
      </c>
      <c r="D669" s="230" t="s">
        <v>1283</v>
      </c>
      <c r="E669" s="230">
        <v>2220199</v>
      </c>
      <c r="F669" s="231">
        <v>35</v>
      </c>
      <c r="G669" s="228">
        <v>157.22</v>
      </c>
      <c r="H669" s="229">
        <v>139</v>
      </c>
      <c r="I669" s="230"/>
      <c r="J669" s="229"/>
      <c r="K669" s="229"/>
      <c r="L669" s="141">
        <f>F669/G669*100</f>
        <v>22.26</v>
      </c>
    </row>
    <row r="670" ht="17.25" customHeight="1" spans="1:12">
      <c r="A670" s="227" t="s">
        <v>1284</v>
      </c>
      <c r="B670" s="230"/>
      <c r="C670" s="230" t="str">
        <f>B670&amp;A670</f>
        <v>    粮油储备</v>
      </c>
      <c r="D670" s="230" t="s">
        <v>1284</v>
      </c>
      <c r="E670" s="230">
        <v>22204</v>
      </c>
      <c r="F670" s="231"/>
      <c r="G670" s="228"/>
      <c r="H670" s="229"/>
      <c r="I670" s="229"/>
      <c r="J670" s="229"/>
      <c r="K670" s="229"/>
      <c r="L670" s="141"/>
    </row>
    <row r="671" ht="17.25" customHeight="1" spans="1:12">
      <c r="A671" s="230" t="s">
        <v>1285</v>
      </c>
      <c r="B671" s="230" t="s">
        <v>1286</v>
      </c>
      <c r="C671" s="230" t="str">
        <f>B671&amp;A671</f>
        <v>粮油储备      储备粮（油）库建设</v>
      </c>
      <c r="D671" s="230" t="s">
        <v>1287</v>
      </c>
      <c r="E671" s="230">
        <v>2220403</v>
      </c>
      <c r="F671" s="231"/>
      <c r="G671" s="228"/>
      <c r="H671" s="229"/>
      <c r="I671" s="230"/>
      <c r="J671" s="229"/>
      <c r="K671" s="229"/>
      <c r="L671" s="141"/>
    </row>
    <row r="672" ht="17.25" customHeight="1" spans="1:12">
      <c r="A672" s="227" t="s">
        <v>1288</v>
      </c>
      <c r="B672" s="230"/>
      <c r="C672" s="230" t="str">
        <f>B672&amp;A672</f>
        <v>    重要商品储备</v>
      </c>
      <c r="D672" s="230" t="s">
        <v>1288</v>
      </c>
      <c r="E672" s="230">
        <v>22205</v>
      </c>
      <c r="F672" s="228">
        <f>F673</f>
        <v>2</v>
      </c>
      <c r="G672" s="228">
        <f>G673</f>
        <v>2</v>
      </c>
      <c r="H672" s="229">
        <f>SUM(H673)</f>
        <v>2</v>
      </c>
      <c r="I672" s="229"/>
      <c r="J672" s="229">
        <v>2</v>
      </c>
      <c r="K672" s="229"/>
      <c r="L672" s="141">
        <f>F672/G672*100</f>
        <v>100</v>
      </c>
    </row>
    <row r="673" ht="17.25" customHeight="1" spans="1:12">
      <c r="A673" s="230" t="s">
        <v>1289</v>
      </c>
      <c r="B673" s="230" t="s">
        <v>1290</v>
      </c>
      <c r="C673" s="230" t="str">
        <f>B673&amp;A673</f>
        <v>重要商品储备      化肥储备</v>
      </c>
      <c r="D673" s="230" t="s">
        <v>1291</v>
      </c>
      <c r="E673" s="230">
        <v>2220504</v>
      </c>
      <c r="F673" s="231">
        <v>2</v>
      </c>
      <c r="G673" s="228">
        <v>2</v>
      </c>
      <c r="H673" s="229">
        <v>2</v>
      </c>
      <c r="I673" s="230"/>
      <c r="J673" s="229">
        <v>2</v>
      </c>
      <c r="K673" s="229"/>
      <c r="L673" s="141">
        <f>F673/G673*100</f>
        <v>100</v>
      </c>
    </row>
    <row r="674" ht="17.25" customHeight="1" spans="1:12">
      <c r="A674" s="227" t="s">
        <v>1292</v>
      </c>
      <c r="B674" s="230"/>
      <c r="C674" s="230"/>
      <c r="D674" s="230"/>
      <c r="E674" s="230">
        <v>224</v>
      </c>
      <c r="F674" s="228">
        <f>F675+F681+F683+F686+F689+F691</f>
        <v>2731</v>
      </c>
      <c r="G674" s="228">
        <f>G675+G681+G683+G686+G689+G691</f>
        <v>2107</v>
      </c>
      <c r="H674" s="229">
        <f>SUM(H675,H681,H686,H689,H691)</f>
        <v>2264</v>
      </c>
      <c r="I674" s="229"/>
      <c r="J674" s="229"/>
      <c r="K674" s="229"/>
      <c r="L674" s="141">
        <f>F674/G674*100</f>
        <v>129.62</v>
      </c>
    </row>
    <row r="675" ht="17.25" customHeight="1" spans="1:12">
      <c r="A675" s="227" t="s">
        <v>1293</v>
      </c>
      <c r="B675" s="230"/>
      <c r="C675" s="230"/>
      <c r="D675" s="230"/>
      <c r="E675" s="230">
        <v>22401</v>
      </c>
      <c r="F675" s="228">
        <f t="shared" ref="F675:H675" si="143">SUM(F676:F680)</f>
        <v>547</v>
      </c>
      <c r="G675" s="228">
        <f>SUM(G676:G680)</f>
        <v>586</v>
      </c>
      <c r="H675" s="229">
        <f>SUM(H676:H680)</f>
        <v>397</v>
      </c>
      <c r="I675" s="229"/>
      <c r="J675" s="229"/>
      <c r="K675" s="229"/>
      <c r="L675" s="141">
        <f>F675/G675*100</f>
        <v>93.34</v>
      </c>
    </row>
    <row r="676" ht="17.25" customHeight="1" spans="1:12">
      <c r="A676" s="230" t="s">
        <v>152</v>
      </c>
      <c r="B676" s="230"/>
      <c r="C676" s="230"/>
      <c r="D676" s="230"/>
      <c r="E676" s="230">
        <v>2240101</v>
      </c>
      <c r="F676" s="231">
        <v>209</v>
      </c>
      <c r="G676" s="228">
        <v>170.93</v>
      </c>
      <c r="H676" s="229">
        <v>73</v>
      </c>
      <c r="I676" s="230"/>
      <c r="J676" s="229"/>
      <c r="K676" s="229"/>
      <c r="L676" s="141">
        <f>F676/G676*100</f>
        <v>122.27</v>
      </c>
    </row>
    <row r="677" ht="17.25" customHeight="1" spans="1:12">
      <c r="A677" s="230" t="s">
        <v>1294</v>
      </c>
      <c r="B677" s="230"/>
      <c r="C677" s="230"/>
      <c r="D677" s="230"/>
      <c r="E677" s="230">
        <v>2240108</v>
      </c>
      <c r="F677" s="231"/>
      <c r="G677" s="228">
        <v>60</v>
      </c>
      <c r="H677" s="229">
        <v>31</v>
      </c>
      <c r="I677" s="230"/>
      <c r="J677" s="229"/>
      <c r="K677" s="229"/>
      <c r="L677" s="141">
        <f>F677/G677*100</f>
        <v>0</v>
      </c>
    </row>
    <row r="678" ht="17.25" customHeight="1" spans="1:12">
      <c r="A678" s="230" t="s">
        <v>1295</v>
      </c>
      <c r="B678" s="230"/>
      <c r="C678" s="230"/>
      <c r="D678" s="230"/>
      <c r="E678" s="230"/>
      <c r="F678" s="231">
        <v>27</v>
      </c>
      <c r="G678" s="228"/>
      <c r="H678" s="229"/>
      <c r="I678" s="230"/>
      <c r="J678" s="229"/>
      <c r="K678" s="229"/>
      <c r="L678" s="141"/>
    </row>
    <row r="679" ht="17.25" customHeight="1" spans="1:12">
      <c r="A679" s="230" t="s">
        <v>161</v>
      </c>
      <c r="B679" s="230"/>
      <c r="C679" s="230"/>
      <c r="D679" s="230"/>
      <c r="E679" s="230"/>
      <c r="F679" s="231">
        <v>155</v>
      </c>
      <c r="G679" s="228">
        <v>132</v>
      </c>
      <c r="H679" s="229"/>
      <c r="I679" s="230"/>
      <c r="J679" s="229"/>
      <c r="K679" s="229"/>
      <c r="L679" s="141">
        <f>F679/G679*100</f>
        <v>117.42</v>
      </c>
    </row>
    <row r="680" ht="17.25" customHeight="1" spans="1:12">
      <c r="A680" s="230" t="s">
        <v>1296</v>
      </c>
      <c r="B680" s="230"/>
      <c r="C680" s="230"/>
      <c r="D680" s="230"/>
      <c r="E680" s="230">
        <v>2240199</v>
      </c>
      <c r="F680" s="231">
        <v>156</v>
      </c>
      <c r="G680" s="228">
        <v>223.2</v>
      </c>
      <c r="H680" s="229">
        <v>293</v>
      </c>
      <c r="I680" s="230"/>
      <c r="J680" s="229"/>
      <c r="K680" s="229"/>
      <c r="L680" s="141">
        <f>F680/G680*100</f>
        <v>69.89</v>
      </c>
    </row>
    <row r="681" ht="17.25" customHeight="1" spans="1:12">
      <c r="A681" s="227" t="s">
        <v>1297</v>
      </c>
      <c r="B681" s="230"/>
      <c r="C681" s="230"/>
      <c r="D681" s="230"/>
      <c r="E681" s="230">
        <v>22402</v>
      </c>
      <c r="F681" s="228">
        <f>F682</f>
        <v>1968</v>
      </c>
      <c r="G681" s="228">
        <f>G682</f>
        <v>1319</v>
      </c>
      <c r="H681" s="229">
        <f>SUM(H682)</f>
        <v>1567</v>
      </c>
      <c r="I681" s="229"/>
      <c r="J681" s="229"/>
      <c r="K681" s="229"/>
      <c r="L681" s="141">
        <f>F681/G681*100</f>
        <v>149.2</v>
      </c>
    </row>
    <row r="682" ht="17.25" customHeight="1" spans="1:12">
      <c r="A682" s="230" t="s">
        <v>1298</v>
      </c>
      <c r="B682" s="230"/>
      <c r="C682" s="230"/>
      <c r="D682" s="230"/>
      <c r="E682" s="230">
        <v>2240204</v>
      </c>
      <c r="F682" s="231">
        <v>1968</v>
      </c>
      <c r="G682" s="228">
        <v>1319.37</v>
      </c>
      <c r="H682" s="229">
        <v>1567</v>
      </c>
      <c r="I682" s="230"/>
      <c r="J682" s="229"/>
      <c r="K682" s="229"/>
      <c r="L682" s="141">
        <f>F682/G682*100</f>
        <v>149.16</v>
      </c>
    </row>
    <row r="683" ht="17.25" customHeight="1" spans="1:12">
      <c r="A683" s="227" t="s">
        <v>1299</v>
      </c>
      <c r="B683" s="230"/>
      <c r="C683" s="230"/>
      <c r="D683" s="230"/>
      <c r="E683" s="230"/>
      <c r="F683" s="231">
        <f>F684+F685</f>
        <v>71</v>
      </c>
      <c r="G683" s="228">
        <f>G684</f>
        <v>28</v>
      </c>
      <c r="H683" s="229"/>
      <c r="I683" s="230"/>
      <c r="J683" s="229"/>
      <c r="K683" s="229"/>
      <c r="L683" s="141">
        <f>F683/G683*100</f>
        <v>253.57</v>
      </c>
    </row>
    <row r="684" ht="17.25" customHeight="1" spans="1:12">
      <c r="A684" s="230" t="s">
        <v>152</v>
      </c>
      <c r="B684" s="230"/>
      <c r="C684" s="230"/>
      <c r="D684" s="230"/>
      <c r="E684" s="230"/>
      <c r="F684" s="231">
        <v>33</v>
      </c>
      <c r="G684" s="228">
        <v>28.38</v>
      </c>
      <c r="H684" s="229"/>
      <c r="I684" s="230"/>
      <c r="J684" s="229"/>
      <c r="K684" s="229"/>
      <c r="L684" s="141">
        <f>F684/G684*100</f>
        <v>116.28</v>
      </c>
    </row>
    <row r="685" ht="17.25" customHeight="1" spans="1:12">
      <c r="A685" s="230" t="s">
        <v>1300</v>
      </c>
      <c r="B685" s="230"/>
      <c r="C685" s="230"/>
      <c r="D685" s="230"/>
      <c r="E685" s="230"/>
      <c r="F685" s="231">
        <v>38</v>
      </c>
      <c r="G685" s="228"/>
      <c r="H685" s="229"/>
      <c r="I685" s="230"/>
      <c r="J685" s="229"/>
      <c r="K685" s="229"/>
      <c r="L685" s="141"/>
    </row>
    <row r="686" ht="17.25" customHeight="1" spans="1:12">
      <c r="A686" s="227" t="s">
        <v>1249</v>
      </c>
      <c r="B686" s="230"/>
      <c r="C686" s="230"/>
      <c r="D686" s="230"/>
      <c r="E686" s="230">
        <v>22405</v>
      </c>
      <c r="F686" s="228">
        <f>F687+F688</f>
        <v>89</v>
      </c>
      <c r="G686" s="228">
        <f>G687+G688</f>
        <v>108</v>
      </c>
      <c r="H686" s="229">
        <f>SUM(H687:H688)</f>
        <v>112</v>
      </c>
      <c r="I686" s="229"/>
      <c r="J686" s="229"/>
      <c r="K686" s="229"/>
      <c r="L686" s="141">
        <f>F686/G686*100</f>
        <v>82.41</v>
      </c>
    </row>
    <row r="687" ht="17.25" customHeight="1" spans="1:12">
      <c r="A687" s="230" t="s">
        <v>152</v>
      </c>
      <c r="B687" s="230"/>
      <c r="C687" s="230"/>
      <c r="D687" s="230"/>
      <c r="E687" s="230">
        <v>2240501</v>
      </c>
      <c r="F687" s="231">
        <v>84</v>
      </c>
      <c r="G687" s="228">
        <v>72.62</v>
      </c>
      <c r="H687" s="229">
        <v>45</v>
      </c>
      <c r="I687" s="230"/>
      <c r="J687" s="229"/>
      <c r="K687" s="229"/>
      <c r="L687" s="141">
        <f>F687/G687*100</f>
        <v>115.67</v>
      </c>
    </row>
    <row r="688" ht="17.25" customHeight="1" spans="1:12">
      <c r="A688" s="230" t="s">
        <v>1258</v>
      </c>
      <c r="B688" s="230"/>
      <c r="C688" s="230"/>
      <c r="D688" s="230"/>
      <c r="E688" s="230">
        <v>2240599</v>
      </c>
      <c r="F688" s="231">
        <v>5</v>
      </c>
      <c r="G688" s="228">
        <v>35.15</v>
      </c>
      <c r="H688" s="229">
        <v>67</v>
      </c>
      <c r="I688" s="230"/>
      <c r="J688" s="229"/>
      <c r="K688" s="229"/>
      <c r="L688" s="141">
        <f>F688/G688*100</f>
        <v>14.22</v>
      </c>
    </row>
    <row r="689" ht="17.25" customHeight="1" spans="1:12">
      <c r="A689" s="227" t="s">
        <v>1301</v>
      </c>
      <c r="B689" s="230"/>
      <c r="C689" s="230"/>
      <c r="D689" s="230"/>
      <c r="E689" s="230">
        <v>22406</v>
      </c>
      <c r="F689" s="228">
        <f>F690</f>
        <v>36</v>
      </c>
      <c r="G689" s="228">
        <f>G690</f>
        <v>36</v>
      </c>
      <c r="H689" s="229">
        <f>SUM(H690)</f>
        <v>114</v>
      </c>
      <c r="I689" s="229"/>
      <c r="J689" s="229"/>
      <c r="K689" s="229"/>
      <c r="L689" s="141">
        <f>F689/G689*100</f>
        <v>100</v>
      </c>
    </row>
    <row r="690" ht="17.25" customHeight="1" spans="1:12">
      <c r="A690" s="230" t="s">
        <v>1302</v>
      </c>
      <c r="B690" s="230"/>
      <c r="C690" s="230"/>
      <c r="D690" s="230"/>
      <c r="E690" s="230">
        <v>2240601</v>
      </c>
      <c r="F690" s="231">
        <v>36</v>
      </c>
      <c r="G690" s="228">
        <v>36</v>
      </c>
      <c r="H690" s="229">
        <v>114</v>
      </c>
      <c r="I690" s="230"/>
      <c r="J690" s="229"/>
      <c r="K690" s="229"/>
      <c r="L690" s="141">
        <f>F690/G690*100</f>
        <v>100</v>
      </c>
    </row>
    <row r="691" ht="17.25" customHeight="1" spans="1:12">
      <c r="A691" s="227" t="s">
        <v>1303</v>
      </c>
      <c r="B691" s="230"/>
      <c r="C691" s="230"/>
      <c r="D691" s="230"/>
      <c r="E691" s="230">
        <v>22407</v>
      </c>
      <c r="F691" s="228">
        <f>F692</f>
        <v>20</v>
      </c>
      <c r="G691" s="228">
        <f>G692</f>
        <v>30</v>
      </c>
      <c r="H691" s="229">
        <f>SUM(H692:H693)</f>
        <v>74</v>
      </c>
      <c r="I691" s="229"/>
      <c r="J691" s="229"/>
      <c r="K691" s="229"/>
      <c r="L691" s="141">
        <f>F691/G691*100</f>
        <v>66.67</v>
      </c>
    </row>
    <row r="692" ht="17.25" customHeight="1" spans="1:12">
      <c r="A692" s="230" t="s">
        <v>820</v>
      </c>
      <c r="B692" s="230"/>
      <c r="C692" s="230"/>
      <c r="D692" s="230"/>
      <c r="E692" s="230">
        <v>2240702</v>
      </c>
      <c r="F692" s="231">
        <v>20</v>
      </c>
      <c r="G692" s="228">
        <v>30</v>
      </c>
      <c r="H692" s="229">
        <v>42</v>
      </c>
      <c r="I692" s="230"/>
      <c r="J692" s="229"/>
      <c r="K692" s="229"/>
      <c r="L692" s="141">
        <f>F692/G692*100</f>
        <v>66.67</v>
      </c>
    </row>
    <row r="693" ht="17.25" customHeight="1" spans="1:12">
      <c r="A693" s="230" t="s">
        <v>824</v>
      </c>
      <c r="B693" s="230"/>
      <c r="C693" s="230"/>
      <c r="D693" s="230"/>
      <c r="E693" s="230">
        <v>2240799</v>
      </c>
      <c r="F693" s="231"/>
      <c r="G693" s="228"/>
      <c r="H693" s="229">
        <v>32</v>
      </c>
      <c r="I693" s="230"/>
      <c r="J693" s="229"/>
      <c r="K693" s="229"/>
      <c r="L693" s="141"/>
    </row>
    <row r="694" ht="17.25" customHeight="1" spans="1:12">
      <c r="A694" s="227" t="s">
        <v>1304</v>
      </c>
      <c r="B694" s="230"/>
      <c r="C694" s="230" t="str">
        <f t="shared" ref="C694:C703" si="144">B694&amp;A694</f>
        <v>十九、其他支出(类)</v>
      </c>
      <c r="D694" s="230" t="s">
        <v>1305</v>
      </c>
      <c r="E694" s="230">
        <v>229</v>
      </c>
      <c r="F694" s="231">
        <v>11900</v>
      </c>
      <c r="G694" s="228"/>
      <c r="H694" s="229">
        <f t="shared" ref="H694:K694" si="145">H695+H696</f>
        <v>4570</v>
      </c>
      <c r="I694" s="229">
        <f>I695+I696</f>
        <v>0</v>
      </c>
      <c r="J694" s="229">
        <f>J695+J696</f>
        <v>400</v>
      </c>
      <c r="K694" s="229">
        <f>K695+K696</f>
        <v>0</v>
      </c>
      <c r="L694" s="141"/>
    </row>
    <row r="695" ht="17.25" customHeight="1" spans="1:12">
      <c r="A695" s="227" t="s">
        <v>1306</v>
      </c>
      <c r="B695" s="230" t="s">
        <v>1307</v>
      </c>
      <c r="C695" s="230" t="str">
        <f>B695&amp;A695</f>
        <v>年初预留    年初预留</v>
      </c>
      <c r="D695" s="230" t="s">
        <v>1308</v>
      </c>
      <c r="E695" s="230">
        <v>22902</v>
      </c>
      <c r="F695" s="231">
        <v>11900</v>
      </c>
      <c r="G695" s="228"/>
      <c r="H695" s="229">
        <v>4570</v>
      </c>
      <c r="I695" s="229"/>
      <c r="J695" s="229">
        <v>400</v>
      </c>
      <c r="K695" s="229"/>
      <c r="L695" s="141"/>
    </row>
    <row r="696" ht="17.25" customHeight="1" spans="1:12">
      <c r="A696" s="227" t="s">
        <v>1309</v>
      </c>
      <c r="B696" s="230"/>
      <c r="C696" s="230" t="str">
        <f>B696&amp;A696</f>
        <v>    其他支出(款)</v>
      </c>
      <c r="D696" s="230" t="s">
        <v>1309</v>
      </c>
      <c r="E696" s="230">
        <v>22999</v>
      </c>
      <c r="F696" s="231"/>
      <c r="G696" s="228"/>
      <c r="H696" s="229">
        <f t="shared" ref="H696:K696" si="146">H697</f>
        <v>0</v>
      </c>
      <c r="I696" s="229">
        <f>I697</f>
        <v>0</v>
      </c>
      <c r="J696" s="229">
        <f>J697</f>
        <v>0</v>
      </c>
      <c r="K696" s="229">
        <f>K697</f>
        <v>0</v>
      </c>
      <c r="L696" s="141"/>
    </row>
    <row r="697" ht="17.25" customHeight="1" spans="1:12">
      <c r="A697" s="230" t="s">
        <v>1310</v>
      </c>
      <c r="B697" s="230" t="s">
        <v>1311</v>
      </c>
      <c r="C697" s="230" t="str">
        <f>B697&amp;A697</f>
        <v>其他支出(款)      其他支出(项)</v>
      </c>
      <c r="D697" s="230" t="s">
        <v>1312</v>
      </c>
      <c r="E697" s="230">
        <v>2299901</v>
      </c>
      <c r="F697" s="231"/>
      <c r="G697" s="228"/>
      <c r="H697" s="229"/>
      <c r="I697" s="230"/>
      <c r="J697" s="229"/>
      <c r="K697" s="229"/>
      <c r="L697" s="141"/>
    </row>
    <row r="698" ht="17.25" customHeight="1" spans="1:12">
      <c r="A698" s="227" t="s">
        <v>1313</v>
      </c>
      <c r="B698" s="230"/>
      <c r="C698" s="230" t="str">
        <f>B698&amp;A698</f>
        <v>二十、债务发行费用支出</v>
      </c>
      <c r="D698" s="230" t="s">
        <v>1314</v>
      </c>
      <c r="E698" s="230">
        <v>233</v>
      </c>
      <c r="F698" s="228">
        <f t="shared" ref="F698:F701" si="147">F699</f>
        <v>22</v>
      </c>
      <c r="G698" s="228">
        <f t="shared" ref="G698:G701" si="148">G699</f>
        <v>30</v>
      </c>
      <c r="H698" s="229">
        <f t="shared" ref="H698:H701" si="149">SUM(H699)</f>
        <v>63</v>
      </c>
      <c r="I698" s="229"/>
      <c r="J698" s="229">
        <v>90</v>
      </c>
      <c r="K698" s="229"/>
      <c r="L698" s="141">
        <f>F698/G698*100</f>
        <v>73.33</v>
      </c>
    </row>
    <row r="699" ht="17.25" customHeight="1" spans="1:12">
      <c r="A699" s="227" t="s">
        <v>1315</v>
      </c>
      <c r="B699" s="230"/>
      <c r="C699" s="230" t="str">
        <f>B699&amp;A699</f>
        <v>    地方政府一般债务发行费用支出</v>
      </c>
      <c r="D699" s="230" t="s">
        <v>1315</v>
      </c>
      <c r="E699" s="230">
        <v>23303</v>
      </c>
      <c r="F699" s="231">
        <v>22</v>
      </c>
      <c r="G699" s="228">
        <v>30</v>
      </c>
      <c r="H699" s="229">
        <v>63</v>
      </c>
      <c r="I699" s="229"/>
      <c r="J699" s="229">
        <v>90</v>
      </c>
      <c r="K699" s="229"/>
      <c r="L699" s="141">
        <f>F699/G699*100</f>
        <v>73.33</v>
      </c>
    </row>
    <row r="700" ht="17.25" customHeight="1" spans="1:12">
      <c r="A700" s="227" t="s">
        <v>1316</v>
      </c>
      <c r="B700" s="230"/>
      <c r="C700" s="230" t="str">
        <f>B700&amp;A700</f>
        <v>二十一、债务付息支出</v>
      </c>
      <c r="D700" s="230" t="s">
        <v>1317</v>
      </c>
      <c r="E700" s="230">
        <v>232</v>
      </c>
      <c r="F700" s="228">
        <f>F701</f>
        <v>7904</v>
      </c>
      <c r="G700" s="228">
        <f>G701</f>
        <v>7259</v>
      </c>
      <c r="H700" s="229">
        <f>SUM(H701)</f>
        <v>6135</v>
      </c>
      <c r="I700" s="248"/>
      <c r="J700" s="248">
        <v>4818</v>
      </c>
      <c r="K700" s="248"/>
      <c r="L700" s="141">
        <f>F700/G700*100</f>
        <v>108.89</v>
      </c>
    </row>
    <row r="701" ht="17.25" customHeight="1" spans="1:12">
      <c r="A701" s="227" t="s">
        <v>1318</v>
      </c>
      <c r="B701" s="230"/>
      <c r="C701" s="230" t="str">
        <f>B701&amp;A701</f>
        <v>    地方政府一般债务付息支出</v>
      </c>
      <c r="D701" s="230" t="s">
        <v>1319</v>
      </c>
      <c r="E701" s="230">
        <v>23203</v>
      </c>
      <c r="F701" s="228">
        <f>F702</f>
        <v>7904</v>
      </c>
      <c r="G701" s="228">
        <f>G702</f>
        <v>7259</v>
      </c>
      <c r="H701" s="229">
        <f>SUM(H702)</f>
        <v>6135</v>
      </c>
      <c r="I701" s="248"/>
      <c r="J701" s="248">
        <v>4818</v>
      </c>
      <c r="K701" s="248"/>
      <c r="L701" s="141">
        <f>F701/G701*100</f>
        <v>108.89</v>
      </c>
    </row>
    <row r="702" s="209" customFormat="1" ht="17.25" customHeight="1" spans="1:12">
      <c r="A702" s="230" t="s">
        <v>1320</v>
      </c>
      <c r="B702" s="230" t="s">
        <v>1321</v>
      </c>
      <c r="C702" s="230" t="str">
        <f>B702&amp;A702</f>
        <v>地方政府一般债务付息支出      地方政府一般债券付息支出</v>
      </c>
      <c r="D702" s="230" t="s">
        <v>1322</v>
      </c>
      <c r="E702" s="230">
        <v>2320301</v>
      </c>
      <c r="F702" s="231">
        <v>7904</v>
      </c>
      <c r="G702" s="228">
        <v>7259.07</v>
      </c>
      <c r="H702" s="229">
        <v>6135</v>
      </c>
      <c r="I702" s="230"/>
      <c r="J702" s="248">
        <v>4818</v>
      </c>
      <c r="K702" s="248"/>
      <c r="L702" s="141">
        <f>F702/G702*100</f>
        <v>108.88</v>
      </c>
    </row>
    <row r="703" ht="17.25" customHeight="1" spans="1:12">
      <c r="A703" s="227" t="s">
        <v>1323</v>
      </c>
      <c r="B703" s="227"/>
      <c r="C703" s="230" t="str">
        <f>B703&amp;A703</f>
        <v>二十二、预备费支出</v>
      </c>
      <c r="D703" s="230"/>
      <c r="E703" s="230">
        <v>227</v>
      </c>
      <c r="F703" s="231">
        <v>2800</v>
      </c>
      <c r="G703" s="228">
        <v>2300</v>
      </c>
      <c r="H703" s="229">
        <v>2200</v>
      </c>
      <c r="I703" s="229"/>
      <c r="J703" s="229">
        <v>2200</v>
      </c>
      <c r="K703" s="229"/>
      <c r="L703" s="141">
        <f>F703/G703*100</f>
        <v>121.74</v>
      </c>
    </row>
    <row r="704" ht="17.25" customHeight="1" spans="1:12">
      <c r="A704" s="235" t="s">
        <v>142</v>
      </c>
      <c r="B704" s="242"/>
      <c r="C704" s="243"/>
      <c r="D704" s="244"/>
      <c r="E704" s="235"/>
      <c r="F704" s="245">
        <f>F5+F151+F164+F285+F307+F331+F355+F437+F482+F504+F522+F586+F597+F621+F638+F659+F666+F674+F694+F698+F700+F703</f>
        <v>267521</v>
      </c>
      <c r="G704" s="246">
        <v>234093</v>
      </c>
      <c r="H704" s="247">
        <v>219033</v>
      </c>
      <c r="I704" s="247">
        <v>8771</v>
      </c>
      <c r="J704" s="247">
        <v>206557</v>
      </c>
      <c r="K704" s="247">
        <v>6598</v>
      </c>
      <c r="L704" s="141">
        <f>F704/G704*100</f>
        <v>114.28</v>
      </c>
    </row>
    <row r="705" spans="1:12">
      <c r="A705" s="249" t="s">
        <v>127</v>
      </c>
      <c r="B705" s="250"/>
      <c r="C705" s="251"/>
      <c r="D705" s="252"/>
      <c r="E705" s="249"/>
      <c r="F705" s="253">
        <v>570</v>
      </c>
      <c r="G705" s="233"/>
      <c r="H705" s="254"/>
      <c r="I705" s="254"/>
      <c r="J705" s="254"/>
      <c r="K705" s="254"/>
      <c r="L705" s="141"/>
    </row>
    <row r="706" spans="1:12">
      <c r="A706" s="249" t="s">
        <v>128</v>
      </c>
      <c r="B706" s="250"/>
      <c r="C706" s="251"/>
      <c r="D706" s="252"/>
      <c r="E706" s="249"/>
      <c r="F706" s="233">
        <f>F711+F707</f>
        <v>86917</v>
      </c>
      <c r="G706" s="233">
        <f>G711+G707</f>
        <v>92956</v>
      </c>
      <c r="H706" s="254">
        <v>0</v>
      </c>
      <c r="I706" s="254"/>
      <c r="J706" s="254">
        <f>J707+J711</f>
        <v>0</v>
      </c>
      <c r="K706" s="254">
        <f>K707+K711</f>
        <v>0</v>
      </c>
      <c r="L706" s="141">
        <f>F706/G706*100</f>
        <v>93.5</v>
      </c>
    </row>
    <row r="707" spans="1:12">
      <c r="A707" s="255" t="s">
        <v>129</v>
      </c>
      <c r="B707" s="255"/>
      <c r="C707" s="256"/>
      <c r="D707" s="256"/>
      <c r="E707" s="255"/>
      <c r="F707" s="233">
        <v>8860</v>
      </c>
      <c r="G707" s="233">
        <v>11940</v>
      </c>
      <c r="H707" s="254">
        <v>8677</v>
      </c>
      <c r="I707" s="254">
        <v>8677</v>
      </c>
      <c r="J707" s="254"/>
      <c r="K707" s="254"/>
      <c r="L707" s="141">
        <f>F707/G707*100</f>
        <v>74.2</v>
      </c>
    </row>
    <row r="708" spans="1:12">
      <c r="A708" s="255" t="s">
        <v>1324</v>
      </c>
      <c r="B708" s="255"/>
      <c r="C708" s="256"/>
      <c r="D708" s="256"/>
      <c r="E708" s="255"/>
      <c r="F708" s="257"/>
      <c r="G708" s="233"/>
      <c r="H708" s="254"/>
      <c r="I708" s="254"/>
      <c r="J708" s="254"/>
      <c r="K708" s="254"/>
      <c r="L708" s="141"/>
    </row>
    <row r="709" spans="1:12">
      <c r="A709" s="258" t="s">
        <v>1325</v>
      </c>
      <c r="B709" s="255"/>
      <c r="C709" s="259"/>
      <c r="D709" s="256"/>
      <c r="E709" s="258"/>
      <c r="F709" s="260">
        <v>8860</v>
      </c>
      <c r="G709" s="233">
        <v>11940</v>
      </c>
      <c r="H709" s="254"/>
      <c r="I709" s="254"/>
      <c r="J709" s="254"/>
      <c r="K709" s="254"/>
      <c r="L709" s="141">
        <f>F709/G709*100</f>
        <v>74.2</v>
      </c>
    </row>
    <row r="710" spans="1:12">
      <c r="A710" s="258" t="s">
        <v>1326</v>
      </c>
      <c r="B710" s="255"/>
      <c r="C710" s="259"/>
      <c r="D710" s="256"/>
      <c r="E710" s="258"/>
      <c r="F710" s="260"/>
      <c r="G710" s="233"/>
      <c r="H710" s="254"/>
      <c r="I710" s="254"/>
      <c r="J710" s="254"/>
      <c r="K710" s="254"/>
      <c r="L710" s="141"/>
    </row>
    <row r="711" spans="1:12">
      <c r="A711" s="255" t="s">
        <v>1327</v>
      </c>
      <c r="B711" s="255"/>
      <c r="C711" s="256"/>
      <c r="D711" s="256"/>
      <c r="E711" s="255"/>
      <c r="F711" s="261">
        <v>78057</v>
      </c>
      <c r="G711" s="233">
        <v>81016</v>
      </c>
      <c r="H711" s="254"/>
      <c r="I711" s="254"/>
      <c r="J711" s="254"/>
      <c r="K711" s="254"/>
      <c r="L711" s="141">
        <f t="shared" ref="L711:L720" si="150">F711/G711*100</f>
        <v>96.35</v>
      </c>
    </row>
    <row r="712" spans="1:12">
      <c r="A712" s="262" t="s">
        <v>134</v>
      </c>
      <c r="B712" s="263"/>
      <c r="C712" s="264"/>
      <c r="D712" s="265"/>
      <c r="E712" s="262"/>
      <c r="F712" s="266"/>
      <c r="G712" s="233"/>
      <c r="H712" s="254"/>
      <c r="I712" s="254"/>
      <c r="J712" s="254"/>
      <c r="K712" s="254"/>
      <c r="L712" s="141"/>
    </row>
    <row r="713" spans="1:12">
      <c r="A713" s="258" t="s">
        <v>135</v>
      </c>
      <c r="B713" s="255"/>
      <c r="C713" s="259"/>
      <c r="D713" s="256"/>
      <c r="E713" s="258"/>
      <c r="F713" s="260"/>
      <c r="G713" s="233"/>
      <c r="H713" s="254"/>
      <c r="I713" s="254"/>
      <c r="J713" s="254"/>
      <c r="K713" s="254"/>
      <c r="L713" s="141"/>
    </row>
    <row r="714" spans="1:12">
      <c r="A714" s="255" t="s">
        <v>136</v>
      </c>
      <c r="B714" s="255"/>
      <c r="C714" s="256"/>
      <c r="D714" s="256"/>
      <c r="E714" s="255"/>
      <c r="F714" s="257"/>
      <c r="G714" s="233"/>
      <c r="H714" s="254"/>
      <c r="I714" s="254"/>
      <c r="J714" s="254"/>
      <c r="K714" s="254"/>
      <c r="L714" s="141"/>
    </row>
    <row r="715" spans="1:12">
      <c r="A715" s="267" t="s">
        <v>137</v>
      </c>
      <c r="B715" s="268"/>
      <c r="C715" s="259"/>
      <c r="D715" s="256"/>
      <c r="E715" s="267"/>
      <c r="F715" s="269"/>
      <c r="G715" s="233"/>
      <c r="H715" s="254"/>
      <c r="I715" s="254"/>
      <c r="J715" s="254"/>
      <c r="K715" s="254"/>
      <c r="L715" s="141"/>
    </row>
    <row r="716" spans="1:12">
      <c r="A716" s="267" t="s">
        <v>138</v>
      </c>
      <c r="B716" s="268"/>
      <c r="C716" s="259"/>
      <c r="D716" s="256"/>
      <c r="E716" s="267"/>
      <c r="F716" s="269"/>
      <c r="G716" s="233"/>
      <c r="H716" s="254"/>
      <c r="I716" s="254"/>
      <c r="J716" s="254"/>
      <c r="K716" s="254"/>
      <c r="L716" s="141"/>
    </row>
    <row r="717" spans="1:12">
      <c r="A717" s="267" t="s">
        <v>139</v>
      </c>
      <c r="B717" s="268"/>
      <c r="C717" s="259"/>
      <c r="D717" s="256"/>
      <c r="E717" s="267"/>
      <c r="F717" s="269"/>
      <c r="G717" s="233"/>
      <c r="H717" s="254"/>
      <c r="I717" s="254"/>
      <c r="J717" s="254"/>
      <c r="K717" s="254"/>
      <c r="L717" s="141"/>
    </row>
    <row r="718" spans="1:12">
      <c r="A718" s="267" t="s">
        <v>140</v>
      </c>
      <c r="B718" s="268"/>
      <c r="C718" s="259"/>
      <c r="D718" s="256"/>
      <c r="E718" s="267"/>
      <c r="F718" s="269"/>
      <c r="G718" s="233"/>
      <c r="H718" s="254"/>
      <c r="I718" s="254"/>
      <c r="J718" s="254"/>
      <c r="K718" s="254"/>
      <c r="L718" s="141"/>
    </row>
    <row r="719" spans="1:12">
      <c r="A719" s="270" t="s">
        <v>141</v>
      </c>
      <c r="B719" s="271"/>
      <c r="C719" s="272"/>
      <c r="D719" s="265"/>
      <c r="E719" s="270"/>
      <c r="F719" s="273"/>
      <c r="G719" s="233"/>
      <c r="H719" s="254"/>
      <c r="I719" s="254"/>
      <c r="J719" s="254"/>
      <c r="K719" s="254"/>
      <c r="L719" s="141"/>
    </row>
    <row r="720" spans="1:12">
      <c r="A720" s="274" t="s">
        <v>1328</v>
      </c>
      <c r="B720" s="275">
        <f t="shared" ref="B720:E720" si="151">B704+B706</f>
        <v>0</v>
      </c>
      <c r="C720" s="275">
        <f>C704+C706</f>
        <v>0</v>
      </c>
      <c r="D720" s="275">
        <f>D704+D706</f>
        <v>0</v>
      </c>
      <c r="E720" s="275">
        <f>E704+E706</f>
        <v>0</v>
      </c>
      <c r="F720" s="276">
        <f>F704+F706+F705</f>
        <v>355008</v>
      </c>
      <c r="G720" s="276">
        <f t="shared" ref="G720:K720" si="152">G704+G706</f>
        <v>327049</v>
      </c>
      <c r="H720" s="277">
        <f>H704+H706</f>
        <v>219033</v>
      </c>
      <c r="I720" s="277"/>
      <c r="J720" s="277">
        <f>J704+J706</f>
        <v>206557</v>
      </c>
      <c r="K720" s="277">
        <f>K704+K706</f>
        <v>6598</v>
      </c>
      <c r="L720" s="141">
        <f>F720/G720*100</f>
        <v>108.55</v>
      </c>
    </row>
  </sheetData>
  <autoFilter ref="A4:L720"/>
  <mergeCells count="1">
    <mergeCell ref="A2:L2"/>
  </mergeCells>
  <pageMargins left="0.747916666666667" right="0.354166666666667" top="0.984027777777778" bottom="0.984027777777778" header="0.511111111111111" footer="0.511111111111111"/>
  <pageSetup paperSize="9" orientation="portrait"/>
  <headerFooter alignWithMargins="0"/>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sheetPr>
  <dimension ref="A1:K25"/>
  <sheetViews>
    <sheetView workbookViewId="0">
      <selection activeCell="A21" sqref="21:21"/>
    </sheetView>
  </sheetViews>
  <sheetFormatPr defaultColWidth="9" defaultRowHeight="11.25"/>
  <cols>
    <col min="1" max="1" width="37.6" style="196" customWidth="1"/>
    <col min="2" max="2" width="11.9" style="196" customWidth="1"/>
    <col min="3" max="3" width="14.9" style="196" customWidth="1"/>
    <col min="4" max="4" width="15.5" style="196" customWidth="1"/>
    <col min="5" max="5" width="20.7" style="196" customWidth="1"/>
    <col min="6" max="246" width="9" style="196"/>
    <col min="247" max="247" width="20.1" style="196" customWidth="1"/>
    <col min="248" max="248" width="9.6" style="196" customWidth="1"/>
    <col min="249" max="249" width="8.6" style="196" customWidth="1"/>
    <col min="250" max="250" width="8.9" style="196" customWidth="1"/>
    <col min="251" max="253" width="7.6" style="196" customWidth="1"/>
    <col min="254" max="254" width="8.1" style="196" customWidth="1"/>
    <col min="255" max="255" width="7.6" style="196" customWidth="1"/>
    <col min="256" max="256" width="9" style="196" customWidth="1"/>
    <col min="257" max="502" width="9" style="196"/>
    <col min="503" max="503" width="20.1" style="196" customWidth="1"/>
    <col min="504" max="504" width="9.6" style="196" customWidth="1"/>
    <col min="505" max="505" width="8.6" style="196" customWidth="1"/>
    <col min="506" max="506" width="8.9" style="196" customWidth="1"/>
    <col min="507" max="509" width="7.6" style="196" customWidth="1"/>
    <col min="510" max="510" width="8.1" style="196" customWidth="1"/>
    <col min="511" max="511" width="7.6" style="196" customWidth="1"/>
    <col min="512" max="512" width="9" style="196" customWidth="1"/>
    <col min="513" max="758" width="9" style="196"/>
    <col min="759" max="759" width="20.1" style="196" customWidth="1"/>
    <col min="760" max="760" width="9.6" style="196" customWidth="1"/>
    <col min="761" max="761" width="8.6" style="196" customWidth="1"/>
    <col min="762" max="762" width="8.9" style="196" customWidth="1"/>
    <col min="763" max="765" width="7.6" style="196" customWidth="1"/>
    <col min="766" max="766" width="8.1" style="196" customWidth="1"/>
    <col min="767" max="767" width="7.6" style="196" customWidth="1"/>
    <col min="768" max="768" width="9" style="196" customWidth="1"/>
    <col min="769" max="1014" width="9" style="196"/>
    <col min="1015" max="1015" width="20.1" style="196" customWidth="1"/>
    <col min="1016" max="1016" width="9.6" style="196" customWidth="1"/>
    <col min="1017" max="1017" width="8.6" style="196" customWidth="1"/>
    <col min="1018" max="1018" width="8.9" style="196" customWidth="1"/>
    <col min="1019" max="1021" width="7.6" style="196" customWidth="1"/>
    <col min="1022" max="1022" width="8.1" style="196" customWidth="1"/>
    <col min="1023" max="1023" width="7.6" style="196" customWidth="1"/>
    <col min="1024" max="1024" width="9" style="196" customWidth="1"/>
    <col min="1025" max="1270" width="9" style="196"/>
    <col min="1271" max="1271" width="20.1" style="196" customWidth="1"/>
    <col min="1272" max="1272" width="9.6" style="196" customWidth="1"/>
    <col min="1273" max="1273" width="8.6" style="196" customWidth="1"/>
    <col min="1274" max="1274" width="8.9" style="196" customWidth="1"/>
    <col min="1275" max="1277" width="7.6" style="196" customWidth="1"/>
    <col min="1278" max="1278" width="8.1" style="196" customWidth="1"/>
    <col min="1279" max="1279" width="7.6" style="196" customWidth="1"/>
    <col min="1280" max="1280" width="9" style="196" customWidth="1"/>
    <col min="1281" max="1526" width="9" style="196"/>
    <col min="1527" max="1527" width="20.1" style="196" customWidth="1"/>
    <col min="1528" max="1528" width="9.6" style="196" customWidth="1"/>
    <col min="1529" max="1529" width="8.6" style="196" customWidth="1"/>
    <col min="1530" max="1530" width="8.9" style="196" customWidth="1"/>
    <col min="1531" max="1533" width="7.6" style="196" customWidth="1"/>
    <col min="1534" max="1534" width="8.1" style="196" customWidth="1"/>
    <col min="1535" max="1535" width="7.6" style="196" customWidth="1"/>
    <col min="1536" max="1536" width="9" style="196" customWidth="1"/>
    <col min="1537" max="1782" width="9" style="196"/>
    <col min="1783" max="1783" width="20.1" style="196" customWidth="1"/>
    <col min="1784" max="1784" width="9.6" style="196" customWidth="1"/>
    <col min="1785" max="1785" width="8.6" style="196" customWidth="1"/>
    <col min="1786" max="1786" width="8.9" style="196" customWidth="1"/>
    <col min="1787" max="1789" width="7.6" style="196" customWidth="1"/>
    <col min="1790" max="1790" width="8.1" style="196" customWidth="1"/>
    <col min="1791" max="1791" width="7.6" style="196" customWidth="1"/>
    <col min="1792" max="1792" width="9" style="196" customWidth="1"/>
    <col min="1793" max="2038" width="9" style="196"/>
    <col min="2039" max="2039" width="20.1" style="196" customWidth="1"/>
    <col min="2040" max="2040" width="9.6" style="196" customWidth="1"/>
    <col min="2041" max="2041" width="8.6" style="196" customWidth="1"/>
    <col min="2042" max="2042" width="8.9" style="196" customWidth="1"/>
    <col min="2043" max="2045" width="7.6" style="196" customWidth="1"/>
    <col min="2046" max="2046" width="8.1" style="196" customWidth="1"/>
    <col min="2047" max="2047" width="7.6" style="196" customWidth="1"/>
    <col min="2048" max="2048" width="9" style="196" customWidth="1"/>
    <col min="2049" max="2294" width="9" style="196"/>
    <col min="2295" max="2295" width="20.1" style="196" customWidth="1"/>
    <col min="2296" max="2296" width="9.6" style="196" customWidth="1"/>
    <col min="2297" max="2297" width="8.6" style="196" customWidth="1"/>
    <col min="2298" max="2298" width="8.9" style="196" customWidth="1"/>
    <col min="2299" max="2301" width="7.6" style="196" customWidth="1"/>
    <col min="2302" max="2302" width="8.1" style="196" customWidth="1"/>
    <col min="2303" max="2303" width="7.6" style="196" customWidth="1"/>
    <col min="2304" max="2304" width="9" style="196" customWidth="1"/>
    <col min="2305" max="2550" width="9" style="196"/>
    <col min="2551" max="2551" width="20.1" style="196" customWidth="1"/>
    <col min="2552" max="2552" width="9.6" style="196" customWidth="1"/>
    <col min="2553" max="2553" width="8.6" style="196" customWidth="1"/>
    <col min="2554" max="2554" width="8.9" style="196" customWidth="1"/>
    <col min="2555" max="2557" width="7.6" style="196" customWidth="1"/>
    <col min="2558" max="2558" width="8.1" style="196" customWidth="1"/>
    <col min="2559" max="2559" width="7.6" style="196" customWidth="1"/>
    <col min="2560" max="2560" width="9" style="196" customWidth="1"/>
    <col min="2561" max="2806" width="9" style="196"/>
    <col min="2807" max="2807" width="20.1" style="196" customWidth="1"/>
    <col min="2808" max="2808" width="9.6" style="196" customWidth="1"/>
    <col min="2809" max="2809" width="8.6" style="196" customWidth="1"/>
    <col min="2810" max="2810" width="8.9" style="196" customWidth="1"/>
    <col min="2811" max="2813" width="7.6" style="196" customWidth="1"/>
    <col min="2814" max="2814" width="8.1" style="196" customWidth="1"/>
    <col min="2815" max="2815" width="7.6" style="196" customWidth="1"/>
    <col min="2816" max="2816" width="9" style="196" customWidth="1"/>
    <col min="2817" max="3062" width="9" style="196"/>
    <col min="3063" max="3063" width="20.1" style="196" customWidth="1"/>
    <col min="3064" max="3064" width="9.6" style="196" customWidth="1"/>
    <col min="3065" max="3065" width="8.6" style="196" customWidth="1"/>
    <col min="3066" max="3066" width="8.9" style="196" customWidth="1"/>
    <col min="3067" max="3069" width="7.6" style="196" customWidth="1"/>
    <col min="3070" max="3070" width="8.1" style="196" customWidth="1"/>
    <col min="3071" max="3071" width="7.6" style="196" customWidth="1"/>
    <col min="3072" max="3072" width="9" style="196" customWidth="1"/>
    <col min="3073" max="3318" width="9" style="196"/>
    <col min="3319" max="3319" width="20.1" style="196" customWidth="1"/>
    <col min="3320" max="3320" width="9.6" style="196" customWidth="1"/>
    <col min="3321" max="3321" width="8.6" style="196" customWidth="1"/>
    <col min="3322" max="3322" width="8.9" style="196" customWidth="1"/>
    <col min="3323" max="3325" width="7.6" style="196" customWidth="1"/>
    <col min="3326" max="3326" width="8.1" style="196" customWidth="1"/>
    <col min="3327" max="3327" width="7.6" style="196" customWidth="1"/>
    <col min="3328" max="3328" width="9" style="196" customWidth="1"/>
    <col min="3329" max="3574" width="9" style="196"/>
    <col min="3575" max="3575" width="20.1" style="196" customWidth="1"/>
    <col min="3576" max="3576" width="9.6" style="196" customWidth="1"/>
    <col min="3577" max="3577" width="8.6" style="196" customWidth="1"/>
    <col min="3578" max="3578" width="8.9" style="196" customWidth="1"/>
    <col min="3579" max="3581" width="7.6" style="196" customWidth="1"/>
    <col min="3582" max="3582" width="8.1" style="196" customWidth="1"/>
    <col min="3583" max="3583" width="7.6" style="196" customWidth="1"/>
    <col min="3584" max="3584" width="9" style="196" customWidth="1"/>
    <col min="3585" max="3830" width="9" style="196"/>
    <col min="3831" max="3831" width="20.1" style="196" customWidth="1"/>
    <col min="3832" max="3832" width="9.6" style="196" customWidth="1"/>
    <col min="3833" max="3833" width="8.6" style="196" customWidth="1"/>
    <col min="3834" max="3834" width="8.9" style="196" customWidth="1"/>
    <col min="3835" max="3837" width="7.6" style="196" customWidth="1"/>
    <col min="3838" max="3838" width="8.1" style="196" customWidth="1"/>
    <col min="3839" max="3839" width="7.6" style="196" customWidth="1"/>
    <col min="3840" max="3840" width="9" style="196" customWidth="1"/>
    <col min="3841" max="4086" width="9" style="196"/>
    <col min="4087" max="4087" width="20.1" style="196" customWidth="1"/>
    <col min="4088" max="4088" width="9.6" style="196" customWidth="1"/>
    <col min="4089" max="4089" width="8.6" style="196" customWidth="1"/>
    <col min="4090" max="4090" width="8.9" style="196" customWidth="1"/>
    <col min="4091" max="4093" width="7.6" style="196" customWidth="1"/>
    <col min="4094" max="4094" width="8.1" style="196" customWidth="1"/>
    <col min="4095" max="4095" width="7.6" style="196" customWidth="1"/>
    <col min="4096" max="4096" width="9" style="196" customWidth="1"/>
    <col min="4097" max="4342" width="9" style="196"/>
    <col min="4343" max="4343" width="20.1" style="196" customWidth="1"/>
    <col min="4344" max="4344" width="9.6" style="196" customWidth="1"/>
    <col min="4345" max="4345" width="8.6" style="196" customWidth="1"/>
    <col min="4346" max="4346" width="8.9" style="196" customWidth="1"/>
    <col min="4347" max="4349" width="7.6" style="196" customWidth="1"/>
    <col min="4350" max="4350" width="8.1" style="196" customWidth="1"/>
    <col min="4351" max="4351" width="7.6" style="196" customWidth="1"/>
    <col min="4352" max="4352" width="9" style="196" customWidth="1"/>
    <col min="4353" max="4598" width="9" style="196"/>
    <col min="4599" max="4599" width="20.1" style="196" customWidth="1"/>
    <col min="4600" max="4600" width="9.6" style="196" customWidth="1"/>
    <col min="4601" max="4601" width="8.6" style="196" customWidth="1"/>
    <col min="4602" max="4602" width="8.9" style="196" customWidth="1"/>
    <col min="4603" max="4605" width="7.6" style="196" customWidth="1"/>
    <col min="4606" max="4606" width="8.1" style="196" customWidth="1"/>
    <col min="4607" max="4607" width="7.6" style="196" customWidth="1"/>
    <col min="4608" max="4608" width="9" style="196" customWidth="1"/>
    <col min="4609" max="4854" width="9" style="196"/>
    <col min="4855" max="4855" width="20.1" style="196" customWidth="1"/>
    <col min="4856" max="4856" width="9.6" style="196" customWidth="1"/>
    <col min="4857" max="4857" width="8.6" style="196" customWidth="1"/>
    <col min="4858" max="4858" width="8.9" style="196" customWidth="1"/>
    <col min="4859" max="4861" width="7.6" style="196" customWidth="1"/>
    <col min="4862" max="4862" width="8.1" style="196" customWidth="1"/>
    <col min="4863" max="4863" width="7.6" style="196" customWidth="1"/>
    <col min="4864" max="4864" width="9" style="196" customWidth="1"/>
    <col min="4865" max="5110" width="9" style="196"/>
    <col min="5111" max="5111" width="20.1" style="196" customWidth="1"/>
    <col min="5112" max="5112" width="9.6" style="196" customWidth="1"/>
    <col min="5113" max="5113" width="8.6" style="196" customWidth="1"/>
    <col min="5114" max="5114" width="8.9" style="196" customWidth="1"/>
    <col min="5115" max="5117" width="7.6" style="196" customWidth="1"/>
    <col min="5118" max="5118" width="8.1" style="196" customWidth="1"/>
    <col min="5119" max="5119" width="7.6" style="196" customWidth="1"/>
    <col min="5120" max="5120" width="9" style="196" customWidth="1"/>
    <col min="5121" max="5366" width="9" style="196"/>
    <col min="5367" max="5367" width="20.1" style="196" customWidth="1"/>
    <col min="5368" max="5368" width="9.6" style="196" customWidth="1"/>
    <col min="5369" max="5369" width="8.6" style="196" customWidth="1"/>
    <col min="5370" max="5370" width="8.9" style="196" customWidth="1"/>
    <col min="5371" max="5373" width="7.6" style="196" customWidth="1"/>
    <col min="5374" max="5374" width="8.1" style="196" customWidth="1"/>
    <col min="5375" max="5375" width="7.6" style="196" customWidth="1"/>
    <col min="5376" max="5376" width="9" style="196" customWidth="1"/>
    <col min="5377" max="5622" width="9" style="196"/>
    <col min="5623" max="5623" width="20.1" style="196" customWidth="1"/>
    <col min="5624" max="5624" width="9.6" style="196" customWidth="1"/>
    <col min="5625" max="5625" width="8.6" style="196" customWidth="1"/>
    <col min="5626" max="5626" width="8.9" style="196" customWidth="1"/>
    <col min="5627" max="5629" width="7.6" style="196" customWidth="1"/>
    <col min="5630" max="5630" width="8.1" style="196" customWidth="1"/>
    <col min="5631" max="5631" width="7.6" style="196" customWidth="1"/>
    <col min="5632" max="5632" width="9" style="196" customWidth="1"/>
    <col min="5633" max="5878" width="9" style="196"/>
    <col min="5879" max="5879" width="20.1" style="196" customWidth="1"/>
    <col min="5880" max="5880" width="9.6" style="196" customWidth="1"/>
    <col min="5881" max="5881" width="8.6" style="196" customWidth="1"/>
    <col min="5882" max="5882" width="8.9" style="196" customWidth="1"/>
    <col min="5883" max="5885" width="7.6" style="196" customWidth="1"/>
    <col min="5886" max="5886" width="8.1" style="196" customWidth="1"/>
    <col min="5887" max="5887" width="7.6" style="196" customWidth="1"/>
    <col min="5888" max="5888" width="9" style="196" customWidth="1"/>
    <col min="5889" max="6134" width="9" style="196"/>
    <col min="6135" max="6135" width="20.1" style="196" customWidth="1"/>
    <col min="6136" max="6136" width="9.6" style="196" customWidth="1"/>
    <col min="6137" max="6137" width="8.6" style="196" customWidth="1"/>
    <col min="6138" max="6138" width="8.9" style="196" customWidth="1"/>
    <col min="6139" max="6141" width="7.6" style="196" customWidth="1"/>
    <col min="6142" max="6142" width="8.1" style="196" customWidth="1"/>
    <col min="6143" max="6143" width="7.6" style="196" customWidth="1"/>
    <col min="6144" max="6144" width="9" style="196" customWidth="1"/>
    <col min="6145" max="6390" width="9" style="196"/>
    <col min="6391" max="6391" width="20.1" style="196" customWidth="1"/>
    <col min="6392" max="6392" width="9.6" style="196" customWidth="1"/>
    <col min="6393" max="6393" width="8.6" style="196" customWidth="1"/>
    <col min="6394" max="6394" width="8.9" style="196" customWidth="1"/>
    <col min="6395" max="6397" width="7.6" style="196" customWidth="1"/>
    <col min="6398" max="6398" width="8.1" style="196" customWidth="1"/>
    <col min="6399" max="6399" width="7.6" style="196" customWidth="1"/>
    <col min="6400" max="6400" width="9" style="196" customWidth="1"/>
    <col min="6401" max="6646" width="9" style="196"/>
    <col min="6647" max="6647" width="20.1" style="196" customWidth="1"/>
    <col min="6648" max="6648" width="9.6" style="196" customWidth="1"/>
    <col min="6649" max="6649" width="8.6" style="196" customWidth="1"/>
    <col min="6650" max="6650" width="8.9" style="196" customWidth="1"/>
    <col min="6651" max="6653" width="7.6" style="196" customWidth="1"/>
    <col min="6654" max="6654" width="8.1" style="196" customWidth="1"/>
    <col min="6655" max="6655" width="7.6" style="196" customWidth="1"/>
    <col min="6656" max="6656" width="9" style="196" customWidth="1"/>
    <col min="6657" max="6902" width="9" style="196"/>
    <col min="6903" max="6903" width="20.1" style="196" customWidth="1"/>
    <col min="6904" max="6904" width="9.6" style="196" customWidth="1"/>
    <col min="6905" max="6905" width="8.6" style="196" customWidth="1"/>
    <col min="6906" max="6906" width="8.9" style="196" customWidth="1"/>
    <col min="6907" max="6909" width="7.6" style="196" customWidth="1"/>
    <col min="6910" max="6910" width="8.1" style="196" customWidth="1"/>
    <col min="6911" max="6911" width="7.6" style="196" customWidth="1"/>
    <col min="6912" max="6912" width="9" style="196" customWidth="1"/>
    <col min="6913" max="7158" width="9" style="196"/>
    <col min="7159" max="7159" width="20.1" style="196" customWidth="1"/>
    <col min="7160" max="7160" width="9.6" style="196" customWidth="1"/>
    <col min="7161" max="7161" width="8.6" style="196" customWidth="1"/>
    <col min="7162" max="7162" width="8.9" style="196" customWidth="1"/>
    <col min="7163" max="7165" width="7.6" style="196" customWidth="1"/>
    <col min="7166" max="7166" width="8.1" style="196" customWidth="1"/>
    <col min="7167" max="7167" width="7.6" style="196" customWidth="1"/>
    <col min="7168" max="7168" width="9" style="196" customWidth="1"/>
    <col min="7169" max="7414" width="9" style="196"/>
    <col min="7415" max="7415" width="20.1" style="196" customWidth="1"/>
    <col min="7416" max="7416" width="9.6" style="196" customWidth="1"/>
    <col min="7417" max="7417" width="8.6" style="196" customWidth="1"/>
    <col min="7418" max="7418" width="8.9" style="196" customWidth="1"/>
    <col min="7419" max="7421" width="7.6" style="196" customWidth="1"/>
    <col min="7422" max="7422" width="8.1" style="196" customWidth="1"/>
    <col min="7423" max="7423" width="7.6" style="196" customWidth="1"/>
    <col min="7424" max="7424" width="9" style="196" customWidth="1"/>
    <col min="7425" max="7670" width="9" style="196"/>
    <col min="7671" max="7671" width="20.1" style="196" customWidth="1"/>
    <col min="7672" max="7672" width="9.6" style="196" customWidth="1"/>
    <col min="7673" max="7673" width="8.6" style="196" customWidth="1"/>
    <col min="7674" max="7674" width="8.9" style="196" customWidth="1"/>
    <col min="7675" max="7677" width="7.6" style="196" customWidth="1"/>
    <col min="7678" max="7678" width="8.1" style="196" customWidth="1"/>
    <col min="7679" max="7679" width="7.6" style="196" customWidth="1"/>
    <col min="7680" max="7680" width="9" style="196" customWidth="1"/>
    <col min="7681" max="7926" width="9" style="196"/>
    <col min="7927" max="7927" width="20.1" style="196" customWidth="1"/>
    <col min="7928" max="7928" width="9.6" style="196" customWidth="1"/>
    <col min="7929" max="7929" width="8.6" style="196" customWidth="1"/>
    <col min="7930" max="7930" width="8.9" style="196" customWidth="1"/>
    <col min="7931" max="7933" width="7.6" style="196" customWidth="1"/>
    <col min="7934" max="7934" width="8.1" style="196" customWidth="1"/>
    <col min="7935" max="7935" width="7.6" style="196" customWidth="1"/>
    <col min="7936" max="7936" width="9" style="196" customWidth="1"/>
    <col min="7937" max="8182" width="9" style="196"/>
    <col min="8183" max="8183" width="20.1" style="196" customWidth="1"/>
    <col min="8184" max="8184" width="9.6" style="196" customWidth="1"/>
    <col min="8185" max="8185" width="8.6" style="196" customWidth="1"/>
    <col min="8186" max="8186" width="8.9" style="196" customWidth="1"/>
    <col min="8187" max="8189" width="7.6" style="196" customWidth="1"/>
    <col min="8190" max="8190" width="8.1" style="196" customWidth="1"/>
    <col min="8191" max="8191" width="7.6" style="196" customWidth="1"/>
    <col min="8192" max="8192" width="9" style="196" customWidth="1"/>
    <col min="8193" max="8438" width="9" style="196"/>
    <col min="8439" max="8439" width="20.1" style="196" customWidth="1"/>
    <col min="8440" max="8440" width="9.6" style="196" customWidth="1"/>
    <col min="8441" max="8441" width="8.6" style="196" customWidth="1"/>
    <col min="8442" max="8442" width="8.9" style="196" customWidth="1"/>
    <col min="8443" max="8445" width="7.6" style="196" customWidth="1"/>
    <col min="8446" max="8446" width="8.1" style="196" customWidth="1"/>
    <col min="8447" max="8447" width="7.6" style="196" customWidth="1"/>
    <col min="8448" max="8448" width="9" style="196" customWidth="1"/>
    <col min="8449" max="8694" width="9" style="196"/>
    <col min="8695" max="8695" width="20.1" style="196" customWidth="1"/>
    <col min="8696" max="8696" width="9.6" style="196" customWidth="1"/>
    <col min="8697" max="8697" width="8.6" style="196" customWidth="1"/>
    <col min="8698" max="8698" width="8.9" style="196" customWidth="1"/>
    <col min="8699" max="8701" width="7.6" style="196" customWidth="1"/>
    <col min="8702" max="8702" width="8.1" style="196" customWidth="1"/>
    <col min="8703" max="8703" width="7.6" style="196" customWidth="1"/>
    <col min="8704" max="8704" width="9" style="196" customWidth="1"/>
    <col min="8705" max="8950" width="9" style="196"/>
    <col min="8951" max="8951" width="20.1" style="196" customWidth="1"/>
    <col min="8952" max="8952" width="9.6" style="196" customWidth="1"/>
    <col min="8953" max="8953" width="8.6" style="196" customWidth="1"/>
    <col min="8954" max="8954" width="8.9" style="196" customWidth="1"/>
    <col min="8955" max="8957" width="7.6" style="196" customWidth="1"/>
    <col min="8958" max="8958" width="8.1" style="196" customWidth="1"/>
    <col min="8959" max="8959" width="7.6" style="196" customWidth="1"/>
    <col min="8960" max="8960" width="9" style="196" customWidth="1"/>
    <col min="8961" max="9206" width="9" style="196"/>
    <col min="9207" max="9207" width="20.1" style="196" customWidth="1"/>
    <col min="9208" max="9208" width="9.6" style="196" customWidth="1"/>
    <col min="9209" max="9209" width="8.6" style="196" customWidth="1"/>
    <col min="9210" max="9210" width="8.9" style="196" customWidth="1"/>
    <col min="9211" max="9213" width="7.6" style="196" customWidth="1"/>
    <col min="9214" max="9214" width="8.1" style="196" customWidth="1"/>
    <col min="9215" max="9215" width="7.6" style="196" customWidth="1"/>
    <col min="9216" max="9216" width="9" style="196" customWidth="1"/>
    <col min="9217" max="9462" width="9" style="196"/>
    <col min="9463" max="9463" width="20.1" style="196" customWidth="1"/>
    <col min="9464" max="9464" width="9.6" style="196" customWidth="1"/>
    <col min="9465" max="9465" width="8.6" style="196" customWidth="1"/>
    <col min="9466" max="9466" width="8.9" style="196" customWidth="1"/>
    <col min="9467" max="9469" width="7.6" style="196" customWidth="1"/>
    <col min="9470" max="9470" width="8.1" style="196" customWidth="1"/>
    <col min="9471" max="9471" width="7.6" style="196" customWidth="1"/>
    <col min="9472" max="9472" width="9" style="196" customWidth="1"/>
    <col min="9473" max="9718" width="9" style="196"/>
    <col min="9719" max="9719" width="20.1" style="196" customWidth="1"/>
    <col min="9720" max="9720" width="9.6" style="196" customWidth="1"/>
    <col min="9721" max="9721" width="8.6" style="196" customWidth="1"/>
    <col min="9722" max="9722" width="8.9" style="196" customWidth="1"/>
    <col min="9723" max="9725" width="7.6" style="196" customWidth="1"/>
    <col min="9726" max="9726" width="8.1" style="196" customWidth="1"/>
    <col min="9727" max="9727" width="7.6" style="196" customWidth="1"/>
    <col min="9728" max="9728" width="9" style="196" customWidth="1"/>
    <col min="9729" max="9974" width="9" style="196"/>
    <col min="9975" max="9975" width="20.1" style="196" customWidth="1"/>
    <col min="9976" max="9976" width="9.6" style="196" customWidth="1"/>
    <col min="9977" max="9977" width="8.6" style="196" customWidth="1"/>
    <col min="9978" max="9978" width="8.9" style="196" customWidth="1"/>
    <col min="9979" max="9981" width="7.6" style="196" customWidth="1"/>
    <col min="9982" max="9982" width="8.1" style="196" customWidth="1"/>
    <col min="9983" max="9983" width="7.6" style="196" customWidth="1"/>
    <col min="9984" max="9984" width="9" style="196" customWidth="1"/>
    <col min="9985" max="10230" width="9" style="196"/>
    <col min="10231" max="10231" width="20.1" style="196" customWidth="1"/>
    <col min="10232" max="10232" width="9.6" style="196" customWidth="1"/>
    <col min="10233" max="10233" width="8.6" style="196" customWidth="1"/>
    <col min="10234" max="10234" width="8.9" style="196" customWidth="1"/>
    <col min="10235" max="10237" width="7.6" style="196" customWidth="1"/>
    <col min="10238" max="10238" width="8.1" style="196" customWidth="1"/>
    <col min="10239" max="10239" width="7.6" style="196" customWidth="1"/>
    <col min="10240" max="10240" width="9" style="196" customWidth="1"/>
    <col min="10241" max="10486" width="9" style="196"/>
    <col min="10487" max="10487" width="20.1" style="196" customWidth="1"/>
    <col min="10488" max="10488" width="9.6" style="196" customWidth="1"/>
    <col min="10489" max="10489" width="8.6" style="196" customWidth="1"/>
    <col min="10490" max="10490" width="8.9" style="196" customWidth="1"/>
    <col min="10491" max="10493" width="7.6" style="196" customWidth="1"/>
    <col min="10494" max="10494" width="8.1" style="196" customWidth="1"/>
    <col min="10495" max="10495" width="7.6" style="196" customWidth="1"/>
    <col min="10496" max="10496" width="9" style="196" customWidth="1"/>
    <col min="10497" max="10742" width="9" style="196"/>
    <col min="10743" max="10743" width="20.1" style="196" customWidth="1"/>
    <col min="10744" max="10744" width="9.6" style="196" customWidth="1"/>
    <col min="10745" max="10745" width="8.6" style="196" customWidth="1"/>
    <col min="10746" max="10746" width="8.9" style="196" customWidth="1"/>
    <col min="10747" max="10749" width="7.6" style="196" customWidth="1"/>
    <col min="10750" max="10750" width="8.1" style="196" customWidth="1"/>
    <col min="10751" max="10751" width="7.6" style="196" customWidth="1"/>
    <col min="10752" max="10752" width="9" style="196" customWidth="1"/>
    <col min="10753" max="10998" width="9" style="196"/>
    <col min="10999" max="10999" width="20.1" style="196" customWidth="1"/>
    <col min="11000" max="11000" width="9.6" style="196" customWidth="1"/>
    <col min="11001" max="11001" width="8.6" style="196" customWidth="1"/>
    <col min="11002" max="11002" width="8.9" style="196" customWidth="1"/>
    <col min="11003" max="11005" width="7.6" style="196" customWidth="1"/>
    <col min="11006" max="11006" width="8.1" style="196" customWidth="1"/>
    <col min="11007" max="11007" width="7.6" style="196" customWidth="1"/>
    <col min="11008" max="11008" width="9" style="196" customWidth="1"/>
    <col min="11009" max="11254" width="9" style="196"/>
    <col min="11255" max="11255" width="20.1" style="196" customWidth="1"/>
    <col min="11256" max="11256" width="9.6" style="196" customWidth="1"/>
    <col min="11257" max="11257" width="8.6" style="196" customWidth="1"/>
    <col min="11258" max="11258" width="8.9" style="196" customWidth="1"/>
    <col min="11259" max="11261" width="7.6" style="196" customWidth="1"/>
    <col min="11262" max="11262" width="8.1" style="196" customWidth="1"/>
    <col min="11263" max="11263" width="7.6" style="196" customWidth="1"/>
    <col min="11264" max="11264" width="9" style="196" customWidth="1"/>
    <col min="11265" max="11510" width="9" style="196"/>
    <col min="11511" max="11511" width="20.1" style="196" customWidth="1"/>
    <col min="11512" max="11512" width="9.6" style="196" customWidth="1"/>
    <col min="11513" max="11513" width="8.6" style="196" customWidth="1"/>
    <col min="11514" max="11514" width="8.9" style="196" customWidth="1"/>
    <col min="11515" max="11517" width="7.6" style="196" customWidth="1"/>
    <col min="11518" max="11518" width="8.1" style="196" customWidth="1"/>
    <col min="11519" max="11519" width="7.6" style="196" customWidth="1"/>
    <col min="11520" max="11520" width="9" style="196" customWidth="1"/>
    <col min="11521" max="11766" width="9" style="196"/>
    <col min="11767" max="11767" width="20.1" style="196" customWidth="1"/>
    <col min="11768" max="11768" width="9.6" style="196" customWidth="1"/>
    <col min="11769" max="11769" width="8.6" style="196" customWidth="1"/>
    <col min="11770" max="11770" width="8.9" style="196" customWidth="1"/>
    <col min="11771" max="11773" width="7.6" style="196" customWidth="1"/>
    <col min="11774" max="11774" width="8.1" style="196" customWidth="1"/>
    <col min="11775" max="11775" width="7.6" style="196" customWidth="1"/>
    <col min="11776" max="11776" width="9" style="196" customWidth="1"/>
    <col min="11777" max="12022" width="9" style="196"/>
    <col min="12023" max="12023" width="20.1" style="196" customWidth="1"/>
    <col min="12024" max="12024" width="9.6" style="196" customWidth="1"/>
    <col min="12025" max="12025" width="8.6" style="196" customWidth="1"/>
    <col min="12026" max="12026" width="8.9" style="196" customWidth="1"/>
    <col min="12027" max="12029" width="7.6" style="196" customWidth="1"/>
    <col min="12030" max="12030" width="8.1" style="196" customWidth="1"/>
    <col min="12031" max="12031" width="7.6" style="196" customWidth="1"/>
    <col min="12032" max="12032" width="9" style="196" customWidth="1"/>
    <col min="12033" max="12278" width="9" style="196"/>
    <col min="12279" max="12279" width="20.1" style="196" customWidth="1"/>
    <col min="12280" max="12280" width="9.6" style="196" customWidth="1"/>
    <col min="12281" max="12281" width="8.6" style="196" customWidth="1"/>
    <col min="12282" max="12282" width="8.9" style="196" customWidth="1"/>
    <col min="12283" max="12285" width="7.6" style="196" customWidth="1"/>
    <col min="12286" max="12286" width="8.1" style="196" customWidth="1"/>
    <col min="12287" max="12287" width="7.6" style="196" customWidth="1"/>
    <col min="12288" max="12288" width="9" style="196" customWidth="1"/>
    <col min="12289" max="12534" width="9" style="196"/>
    <col min="12535" max="12535" width="20.1" style="196" customWidth="1"/>
    <col min="12536" max="12536" width="9.6" style="196" customWidth="1"/>
    <col min="12537" max="12537" width="8.6" style="196" customWidth="1"/>
    <col min="12538" max="12538" width="8.9" style="196" customWidth="1"/>
    <col min="12539" max="12541" width="7.6" style="196" customWidth="1"/>
    <col min="12542" max="12542" width="8.1" style="196" customWidth="1"/>
    <col min="12543" max="12543" width="7.6" style="196" customWidth="1"/>
    <col min="12544" max="12544" width="9" style="196" customWidth="1"/>
    <col min="12545" max="12790" width="9" style="196"/>
    <col min="12791" max="12791" width="20.1" style="196" customWidth="1"/>
    <col min="12792" max="12792" width="9.6" style="196" customWidth="1"/>
    <col min="12793" max="12793" width="8.6" style="196" customWidth="1"/>
    <col min="12794" max="12794" width="8.9" style="196" customWidth="1"/>
    <col min="12795" max="12797" width="7.6" style="196" customWidth="1"/>
    <col min="12798" max="12798" width="8.1" style="196" customWidth="1"/>
    <col min="12799" max="12799" width="7.6" style="196" customWidth="1"/>
    <col min="12800" max="12800" width="9" style="196" customWidth="1"/>
    <col min="12801" max="13046" width="9" style="196"/>
    <col min="13047" max="13047" width="20.1" style="196" customWidth="1"/>
    <col min="13048" max="13048" width="9.6" style="196" customWidth="1"/>
    <col min="13049" max="13049" width="8.6" style="196" customWidth="1"/>
    <col min="13050" max="13050" width="8.9" style="196" customWidth="1"/>
    <col min="13051" max="13053" width="7.6" style="196" customWidth="1"/>
    <col min="13054" max="13054" width="8.1" style="196" customWidth="1"/>
    <col min="13055" max="13055" width="7.6" style="196" customWidth="1"/>
    <col min="13056" max="13056" width="9" style="196" customWidth="1"/>
    <col min="13057" max="13302" width="9" style="196"/>
    <col min="13303" max="13303" width="20.1" style="196" customWidth="1"/>
    <col min="13304" max="13304" width="9.6" style="196" customWidth="1"/>
    <col min="13305" max="13305" width="8.6" style="196" customWidth="1"/>
    <col min="13306" max="13306" width="8.9" style="196" customWidth="1"/>
    <col min="13307" max="13309" width="7.6" style="196" customWidth="1"/>
    <col min="13310" max="13310" width="8.1" style="196" customWidth="1"/>
    <col min="13311" max="13311" width="7.6" style="196" customWidth="1"/>
    <col min="13312" max="13312" width="9" style="196" customWidth="1"/>
    <col min="13313" max="13558" width="9" style="196"/>
    <col min="13559" max="13559" width="20.1" style="196" customWidth="1"/>
    <col min="13560" max="13560" width="9.6" style="196" customWidth="1"/>
    <col min="13561" max="13561" width="8.6" style="196" customWidth="1"/>
    <col min="13562" max="13562" width="8.9" style="196" customWidth="1"/>
    <col min="13563" max="13565" width="7.6" style="196" customWidth="1"/>
    <col min="13566" max="13566" width="8.1" style="196" customWidth="1"/>
    <col min="13567" max="13567" width="7.6" style="196" customWidth="1"/>
    <col min="13568" max="13568" width="9" style="196" customWidth="1"/>
    <col min="13569" max="13814" width="9" style="196"/>
    <col min="13815" max="13815" width="20.1" style="196" customWidth="1"/>
    <col min="13816" max="13816" width="9.6" style="196" customWidth="1"/>
    <col min="13817" max="13817" width="8.6" style="196" customWidth="1"/>
    <col min="13818" max="13818" width="8.9" style="196" customWidth="1"/>
    <col min="13819" max="13821" width="7.6" style="196" customWidth="1"/>
    <col min="13822" max="13822" width="8.1" style="196" customWidth="1"/>
    <col min="13823" max="13823" width="7.6" style="196" customWidth="1"/>
    <col min="13824" max="13824" width="9" style="196" customWidth="1"/>
    <col min="13825" max="14070" width="9" style="196"/>
    <col min="14071" max="14071" width="20.1" style="196" customWidth="1"/>
    <col min="14072" max="14072" width="9.6" style="196" customWidth="1"/>
    <col min="14073" max="14073" width="8.6" style="196" customWidth="1"/>
    <col min="14074" max="14074" width="8.9" style="196" customWidth="1"/>
    <col min="14075" max="14077" width="7.6" style="196" customWidth="1"/>
    <col min="14078" max="14078" width="8.1" style="196" customWidth="1"/>
    <col min="14079" max="14079" width="7.6" style="196" customWidth="1"/>
    <col min="14080" max="14080" width="9" style="196" customWidth="1"/>
    <col min="14081" max="14326" width="9" style="196"/>
    <col min="14327" max="14327" width="20.1" style="196" customWidth="1"/>
    <col min="14328" max="14328" width="9.6" style="196" customWidth="1"/>
    <col min="14329" max="14329" width="8.6" style="196" customWidth="1"/>
    <col min="14330" max="14330" width="8.9" style="196" customWidth="1"/>
    <col min="14331" max="14333" width="7.6" style="196" customWidth="1"/>
    <col min="14334" max="14334" width="8.1" style="196" customWidth="1"/>
    <col min="14335" max="14335" width="7.6" style="196" customWidth="1"/>
    <col min="14336" max="14336" width="9" style="196" customWidth="1"/>
    <col min="14337" max="14582" width="9" style="196"/>
    <col min="14583" max="14583" width="20.1" style="196" customWidth="1"/>
    <col min="14584" max="14584" width="9.6" style="196" customWidth="1"/>
    <col min="14585" max="14585" width="8.6" style="196" customWidth="1"/>
    <col min="14586" max="14586" width="8.9" style="196" customWidth="1"/>
    <col min="14587" max="14589" width="7.6" style="196" customWidth="1"/>
    <col min="14590" max="14590" width="8.1" style="196" customWidth="1"/>
    <col min="14591" max="14591" width="7.6" style="196" customWidth="1"/>
    <col min="14592" max="14592" width="9" style="196" customWidth="1"/>
    <col min="14593" max="14838" width="9" style="196"/>
    <col min="14839" max="14839" width="20.1" style="196" customWidth="1"/>
    <col min="14840" max="14840" width="9.6" style="196" customWidth="1"/>
    <col min="14841" max="14841" width="8.6" style="196" customWidth="1"/>
    <col min="14842" max="14842" width="8.9" style="196" customWidth="1"/>
    <col min="14843" max="14845" width="7.6" style="196" customWidth="1"/>
    <col min="14846" max="14846" width="8.1" style="196" customWidth="1"/>
    <col min="14847" max="14847" width="7.6" style="196" customWidth="1"/>
    <col min="14848" max="14848" width="9" style="196" customWidth="1"/>
    <col min="14849" max="15094" width="9" style="196"/>
    <col min="15095" max="15095" width="20.1" style="196" customWidth="1"/>
    <col min="15096" max="15096" width="9.6" style="196" customWidth="1"/>
    <col min="15097" max="15097" width="8.6" style="196" customWidth="1"/>
    <col min="15098" max="15098" width="8.9" style="196" customWidth="1"/>
    <col min="15099" max="15101" width="7.6" style="196" customWidth="1"/>
    <col min="15102" max="15102" width="8.1" style="196" customWidth="1"/>
    <col min="15103" max="15103" width="7.6" style="196" customWidth="1"/>
    <col min="15104" max="15104" width="9" style="196" customWidth="1"/>
    <col min="15105" max="15350" width="9" style="196"/>
    <col min="15351" max="15351" width="20.1" style="196" customWidth="1"/>
    <col min="15352" max="15352" width="9.6" style="196" customWidth="1"/>
    <col min="15353" max="15353" width="8.6" style="196" customWidth="1"/>
    <col min="15354" max="15354" width="8.9" style="196" customWidth="1"/>
    <col min="15355" max="15357" width="7.6" style="196" customWidth="1"/>
    <col min="15358" max="15358" width="8.1" style="196" customWidth="1"/>
    <col min="15359" max="15359" width="7.6" style="196" customWidth="1"/>
    <col min="15360" max="15360" width="9" style="196" customWidth="1"/>
    <col min="15361" max="15606" width="9" style="196"/>
    <col min="15607" max="15607" width="20.1" style="196" customWidth="1"/>
    <col min="15608" max="15608" width="9.6" style="196" customWidth="1"/>
    <col min="15609" max="15609" width="8.6" style="196" customWidth="1"/>
    <col min="15610" max="15610" width="8.9" style="196" customWidth="1"/>
    <col min="15611" max="15613" width="7.6" style="196" customWidth="1"/>
    <col min="15614" max="15614" width="8.1" style="196" customWidth="1"/>
    <col min="15615" max="15615" width="7.6" style="196" customWidth="1"/>
    <col min="15616" max="15616" width="9" style="196" customWidth="1"/>
    <col min="15617" max="15862" width="9" style="196"/>
    <col min="15863" max="15863" width="20.1" style="196" customWidth="1"/>
    <col min="15864" max="15864" width="9.6" style="196" customWidth="1"/>
    <col min="15865" max="15865" width="8.6" style="196" customWidth="1"/>
    <col min="15866" max="15866" width="8.9" style="196" customWidth="1"/>
    <col min="15867" max="15869" width="7.6" style="196" customWidth="1"/>
    <col min="15870" max="15870" width="8.1" style="196" customWidth="1"/>
    <col min="15871" max="15871" width="7.6" style="196" customWidth="1"/>
    <col min="15872" max="15872" width="9" style="196" customWidth="1"/>
    <col min="15873" max="16118" width="9" style="196"/>
    <col min="16119" max="16119" width="20.1" style="196" customWidth="1"/>
    <col min="16120" max="16120" width="9.6" style="196" customWidth="1"/>
    <col min="16121" max="16121" width="8.6" style="196" customWidth="1"/>
    <col min="16122" max="16122" width="8.9" style="196" customWidth="1"/>
    <col min="16123" max="16125" width="7.6" style="196" customWidth="1"/>
    <col min="16126" max="16126" width="8.1" style="196" customWidth="1"/>
    <col min="16127" max="16127" width="7.6" style="196" customWidth="1"/>
    <col min="16128" max="16128" width="9" style="196" customWidth="1"/>
    <col min="16129" max="16384" width="9" style="196"/>
  </cols>
  <sheetData>
    <row r="1" ht="23.1" customHeight="1" spans="1:1">
      <c r="A1" s="197" t="s">
        <v>1329</v>
      </c>
    </row>
    <row r="2" ht="32.4" customHeight="1" spans="1:4">
      <c r="A2" s="198" t="s">
        <v>1330</v>
      </c>
      <c r="B2" s="198"/>
      <c r="C2" s="198"/>
      <c r="D2" s="198"/>
    </row>
    <row r="3" ht="23.4" customHeight="1" spans="4:4">
      <c r="D3" s="199" t="s">
        <v>55</v>
      </c>
    </row>
    <row r="4" ht="48.6" customHeight="1" spans="1:4">
      <c r="A4" s="200" t="s">
        <v>1331</v>
      </c>
      <c r="B4" s="138" t="s">
        <v>57</v>
      </c>
      <c r="C4" s="139" t="s">
        <v>58</v>
      </c>
      <c r="D4" s="139" t="s">
        <v>59</v>
      </c>
    </row>
    <row r="5" ht="24.6" customHeight="1" spans="1:4">
      <c r="A5" s="200" t="s">
        <v>1332</v>
      </c>
      <c r="B5" s="201">
        <f>SUM(B6:B20)</f>
        <v>266758</v>
      </c>
      <c r="C5" s="201">
        <f>SUM(C6:C20)</f>
        <v>234093</v>
      </c>
      <c r="D5" s="141">
        <f>B5/C5*100</f>
        <v>113.95</v>
      </c>
    </row>
    <row r="6" ht="24.6" customHeight="1" spans="1:11">
      <c r="A6" s="202" t="s">
        <v>1333</v>
      </c>
      <c r="B6" s="203">
        <v>22961</v>
      </c>
      <c r="C6" s="204">
        <v>31452</v>
      </c>
      <c r="D6" s="141">
        <f t="shared" ref="D6:D20" si="0">B6/C6*100</f>
        <v>73</v>
      </c>
      <c r="E6" s="205"/>
      <c r="F6" s="206"/>
      <c r="G6" s="206"/>
      <c r="H6" s="206"/>
      <c r="I6" s="206"/>
      <c r="J6" s="206"/>
      <c r="K6" s="206"/>
    </row>
    <row r="7" ht="24.6" customHeight="1" spans="1:11">
      <c r="A7" s="202" t="s">
        <v>1334</v>
      </c>
      <c r="B7" s="203">
        <v>26665</v>
      </c>
      <c r="C7" s="204">
        <f>21205.4162+210+43+8+17+1+72+25+6+11+4</f>
        <v>21602</v>
      </c>
      <c r="D7" s="141">
        <f>B7/C7*100</f>
        <v>123.44</v>
      </c>
      <c r="E7" s="205"/>
      <c r="F7" s="206"/>
      <c r="G7" s="206"/>
      <c r="H7" s="206"/>
      <c r="I7" s="206"/>
      <c r="J7" s="206"/>
      <c r="K7" s="206"/>
    </row>
    <row r="8" ht="24.6" customHeight="1" spans="1:11">
      <c r="A8" s="202" t="s">
        <v>1335</v>
      </c>
      <c r="B8" s="203">
        <v>3374</v>
      </c>
      <c r="C8" s="204">
        <v>7351</v>
      </c>
      <c r="D8" s="141">
        <f>B8/C8*100</f>
        <v>45.9</v>
      </c>
      <c r="E8" s="205"/>
      <c r="F8" s="206"/>
      <c r="G8" s="206"/>
      <c r="H8" s="206"/>
      <c r="I8" s="206"/>
      <c r="J8" s="206"/>
      <c r="K8" s="206"/>
    </row>
    <row r="9" ht="24.6" customHeight="1" spans="1:11">
      <c r="A9" s="202" t="s">
        <v>1336</v>
      </c>
      <c r="B9" s="203">
        <v>9054</v>
      </c>
      <c r="C9" s="204">
        <f>10043.18+711+313+84</f>
        <v>11151</v>
      </c>
      <c r="D9" s="141">
        <f>B9/C9*100</f>
        <v>81.19</v>
      </c>
      <c r="E9" s="205"/>
      <c r="F9" s="206"/>
      <c r="G9" s="206"/>
      <c r="H9" s="206"/>
      <c r="I9" s="206"/>
      <c r="J9" s="206"/>
      <c r="K9" s="206"/>
    </row>
    <row r="10" ht="24.6" customHeight="1" spans="1:11">
      <c r="A10" s="202" t="s">
        <v>1337</v>
      </c>
      <c r="B10" s="203">
        <v>119157</v>
      </c>
      <c r="C10" s="204">
        <v>81035</v>
      </c>
      <c r="D10" s="141">
        <f>B10/C10*100</f>
        <v>147.04</v>
      </c>
      <c r="E10" s="205"/>
      <c r="F10" s="206"/>
      <c r="G10" s="207"/>
      <c r="H10" s="206"/>
      <c r="I10" s="206"/>
      <c r="J10" s="206"/>
      <c r="K10" s="206"/>
    </row>
    <row r="11" ht="24.6" customHeight="1" spans="1:11">
      <c r="A11" s="202" t="s">
        <v>1338</v>
      </c>
      <c r="B11" s="203">
        <v>870</v>
      </c>
      <c r="C11" s="204">
        <v>5171</v>
      </c>
      <c r="D11" s="141">
        <f>B11/C11*100</f>
        <v>16.82</v>
      </c>
      <c r="E11" s="205"/>
      <c r="F11" s="206"/>
      <c r="G11" s="206"/>
      <c r="H11" s="206"/>
      <c r="I11" s="206"/>
      <c r="J11" s="206"/>
      <c r="K11" s="206"/>
    </row>
    <row r="12" ht="24.6" customHeight="1" spans="1:11">
      <c r="A12" s="202" t="s">
        <v>1339</v>
      </c>
      <c r="B12" s="203">
        <v>16489</v>
      </c>
      <c r="C12" s="204">
        <f>25092.350815+387+98</f>
        <v>25577</v>
      </c>
      <c r="D12" s="141">
        <f>B12/C12*100</f>
        <v>64.47</v>
      </c>
      <c r="E12" s="205"/>
      <c r="F12" s="206"/>
      <c r="G12" s="206"/>
      <c r="H12" s="206"/>
      <c r="I12" s="206"/>
      <c r="J12" s="206"/>
      <c r="K12" s="206"/>
    </row>
    <row r="13" ht="24.6" customHeight="1" spans="1:11">
      <c r="A13" s="202" t="s">
        <v>1340</v>
      </c>
      <c r="B13" s="203">
        <v>10132</v>
      </c>
      <c r="C13" s="204">
        <v>354</v>
      </c>
      <c r="D13" s="141">
        <f>B13/C13*100</f>
        <v>2862.15</v>
      </c>
      <c r="E13" s="205"/>
      <c r="F13" s="206"/>
      <c r="G13" s="206"/>
      <c r="H13" s="206"/>
      <c r="I13" s="206"/>
      <c r="J13" s="206"/>
      <c r="K13" s="206"/>
    </row>
    <row r="14" ht="24.6" customHeight="1" spans="1:11">
      <c r="A14" s="202" t="s">
        <v>1341</v>
      </c>
      <c r="B14" s="203">
        <v>15129</v>
      </c>
      <c r="C14" s="204">
        <f>27298.878+1+33+1+2500</f>
        <v>29834</v>
      </c>
      <c r="D14" s="141">
        <f>B14/C14*100</f>
        <v>50.71</v>
      </c>
      <c r="E14" s="205"/>
      <c r="F14" s="206"/>
      <c r="G14" s="206"/>
      <c r="H14" s="206"/>
      <c r="I14" s="206"/>
      <c r="J14" s="206"/>
      <c r="K14" s="206"/>
    </row>
    <row r="15" ht="24.6" customHeight="1" spans="1:11">
      <c r="A15" s="202" t="s">
        <v>1342</v>
      </c>
      <c r="B15" s="203">
        <v>18065</v>
      </c>
      <c r="C15" s="204"/>
      <c r="D15" s="141"/>
      <c r="E15" s="205"/>
      <c r="F15" s="206"/>
      <c r="G15" s="206"/>
      <c r="H15" s="206"/>
      <c r="I15" s="206"/>
      <c r="J15" s="206"/>
      <c r="K15" s="206"/>
    </row>
    <row r="16" ht="24.6" customHeight="1" spans="1:11">
      <c r="A16" s="202" t="s">
        <v>1343</v>
      </c>
      <c r="B16" s="203">
        <v>7926</v>
      </c>
      <c r="C16" s="204">
        <v>7439.07</v>
      </c>
      <c r="D16" s="141">
        <f>B16/C16*100</f>
        <v>106.55</v>
      </c>
      <c r="E16" s="205"/>
      <c r="F16" s="206"/>
      <c r="G16" s="206"/>
      <c r="H16" s="206"/>
      <c r="I16" s="206"/>
      <c r="J16" s="206"/>
      <c r="K16" s="206"/>
    </row>
    <row r="17" ht="24.6" customHeight="1" spans="1:11">
      <c r="A17" s="202" t="s">
        <v>1344</v>
      </c>
      <c r="B17" s="203">
        <v>570</v>
      </c>
      <c r="C17" s="204"/>
      <c r="D17" s="141"/>
      <c r="E17" s="205"/>
      <c r="F17" s="206"/>
      <c r="G17" s="206"/>
      <c r="H17" s="206"/>
      <c r="I17" s="206"/>
      <c r="J17" s="206"/>
      <c r="K17" s="206"/>
    </row>
    <row r="18" ht="24.6" customHeight="1" spans="1:11">
      <c r="A18" s="202" t="s">
        <v>1345</v>
      </c>
      <c r="B18" s="203"/>
      <c r="C18" s="204"/>
      <c r="D18" s="141"/>
      <c r="E18" s="205"/>
      <c r="F18" s="206"/>
      <c r="G18" s="206"/>
      <c r="H18" s="206"/>
      <c r="I18" s="206"/>
      <c r="J18" s="206"/>
      <c r="K18" s="206"/>
    </row>
    <row r="19" ht="24.6" customHeight="1" spans="1:11">
      <c r="A19" s="202" t="s">
        <v>1346</v>
      </c>
      <c r="B19" s="203"/>
      <c r="C19" s="204"/>
      <c r="D19" s="141"/>
      <c r="E19" s="205"/>
      <c r="F19" s="206"/>
      <c r="G19" s="206"/>
      <c r="H19" s="206"/>
      <c r="I19" s="206"/>
      <c r="J19" s="206"/>
      <c r="K19" s="206"/>
    </row>
    <row r="20" ht="24.6" customHeight="1" spans="1:11">
      <c r="A20" s="202" t="s">
        <v>1347</v>
      </c>
      <c r="B20" s="203">
        <v>16366</v>
      </c>
      <c r="C20" s="208">
        <v>13126.48</v>
      </c>
      <c r="D20" s="141">
        <f>B20/C20*100</f>
        <v>124.68</v>
      </c>
      <c r="E20" s="205"/>
      <c r="F20" s="206"/>
      <c r="G20" s="206"/>
      <c r="H20" s="206"/>
      <c r="I20" s="206"/>
      <c r="J20" s="206"/>
      <c r="K20" s="206"/>
    </row>
    <row r="21" ht="22.2" customHeight="1" spans="5:5">
      <c r="E21" s="205"/>
    </row>
    <row r="22" ht="22.2" customHeight="1" spans="5:5">
      <c r="E22" s="205"/>
    </row>
    <row r="23" ht="22.2" customHeight="1" spans="5:5">
      <c r="E23" s="205"/>
    </row>
    <row r="24" ht="22.2" customHeight="1" spans="5:5">
      <c r="E24" s="205"/>
    </row>
    <row r="25" ht="22.2" customHeight="1" spans="5:5">
      <c r="E25" s="205"/>
    </row>
  </sheetData>
  <mergeCells count="1">
    <mergeCell ref="A2:D2"/>
  </mergeCells>
  <pageMargins left="0.708333333333333" right="0.708333333333333" top="0.747916666666667" bottom="0.747916666666667" header="0.314583333333333" footer="0.314583333333333"/>
  <pageSetup paperSize="9" orientation="portrait"/>
  <headerFooter alignWithMargins="0"/>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G80"/>
  <sheetViews>
    <sheetView workbookViewId="0">
      <selection activeCell="A81" sqref="81:81"/>
    </sheetView>
  </sheetViews>
  <sheetFormatPr defaultColWidth="9" defaultRowHeight="11.25" outlineLevelCol="6"/>
  <cols>
    <col min="1" max="1" width="34.1" style="181" customWidth="1"/>
    <col min="2" max="2" width="16.6" style="181" customWidth="1"/>
    <col min="3" max="3" width="16.2" style="181" customWidth="1"/>
    <col min="4" max="4" width="18.7" style="181" customWidth="1"/>
    <col min="5" max="16384" width="9" style="181"/>
  </cols>
  <sheetData>
    <row r="1" ht="18.6" customHeight="1" spans="1:1">
      <c r="A1" s="182" t="s">
        <v>1348</v>
      </c>
    </row>
    <row r="2" ht="20.25" spans="1:4">
      <c r="A2" s="183" t="s">
        <v>1349</v>
      </c>
      <c r="B2" s="183"/>
      <c r="C2" s="183"/>
      <c r="D2" s="183"/>
    </row>
    <row r="3" ht="21" customHeight="1" spans="1:4">
      <c r="A3" s="184"/>
      <c r="D3" s="185" t="s">
        <v>55</v>
      </c>
    </row>
    <row r="4" ht="39" customHeight="1" spans="1:4">
      <c r="A4" s="186" t="s">
        <v>1331</v>
      </c>
      <c r="B4" s="138" t="s">
        <v>57</v>
      </c>
      <c r="C4" s="139" t="s">
        <v>58</v>
      </c>
      <c r="D4" s="139" t="s">
        <v>59</v>
      </c>
    </row>
    <row r="5" ht="22.2" customHeight="1" spans="1:4">
      <c r="A5" s="186" t="s">
        <v>1350</v>
      </c>
      <c r="B5" s="187">
        <f>B6+B11+B37+B51</f>
        <v>119374</v>
      </c>
      <c r="C5" s="187">
        <f>C6+C11+C37+C51</f>
        <v>93636</v>
      </c>
      <c r="D5" s="141">
        <f>B5/C5*100</f>
        <v>127.49</v>
      </c>
    </row>
    <row r="6" s="180" customFormat="1" ht="16.35" customHeight="1" spans="1:4">
      <c r="A6" s="188" t="s">
        <v>1333</v>
      </c>
      <c r="B6" s="189">
        <f>SUM(B7:B10)</f>
        <v>24836</v>
      </c>
      <c r="C6" s="189">
        <f>SUM(C7:C10)</f>
        <v>20912</v>
      </c>
      <c r="D6" s="141">
        <f t="shared" ref="D6:D56" si="0">B6/C6*100</f>
        <v>118.76</v>
      </c>
    </row>
    <row r="7" ht="16.35" customHeight="1" spans="1:4">
      <c r="A7" s="190" t="s">
        <v>1351</v>
      </c>
      <c r="B7" s="191">
        <v>6957</v>
      </c>
      <c r="C7" s="192">
        <v>7320.43</v>
      </c>
      <c r="D7" s="141">
        <f>B7/C7*100</f>
        <v>95.04</v>
      </c>
    </row>
    <row r="8" ht="16.35" customHeight="1" spans="1:4">
      <c r="A8" s="190" t="s">
        <v>1352</v>
      </c>
      <c r="B8" s="191">
        <v>1702</v>
      </c>
      <c r="C8" s="192">
        <v>1670.86</v>
      </c>
      <c r="D8" s="141">
        <f>B8/C8*100</f>
        <v>101.86</v>
      </c>
    </row>
    <row r="9" ht="16.35" customHeight="1" spans="1:4">
      <c r="A9" s="190" t="s">
        <v>1353</v>
      </c>
      <c r="B9" s="191">
        <v>9362</v>
      </c>
      <c r="C9" s="192">
        <v>7264</v>
      </c>
      <c r="D9" s="141">
        <f>B9/C9*100</f>
        <v>128.88</v>
      </c>
    </row>
    <row r="10" ht="16.35" customHeight="1" spans="1:7">
      <c r="A10" s="190" t="s">
        <v>1354</v>
      </c>
      <c r="B10" s="191">
        <v>6815</v>
      </c>
      <c r="C10" s="192">
        <v>4657</v>
      </c>
      <c r="D10" s="141">
        <f>B10/C10*100</f>
        <v>146.34</v>
      </c>
      <c r="G10" s="193"/>
    </row>
    <row r="11" s="180" customFormat="1" ht="16.35" customHeight="1" spans="1:4">
      <c r="A11" s="188" t="s">
        <v>1334</v>
      </c>
      <c r="B11" s="189">
        <f>SUM(B12:B21)</f>
        <v>1384</v>
      </c>
      <c r="C11" s="189">
        <f>SUM(C12:C21)</f>
        <v>1753</v>
      </c>
      <c r="D11" s="141">
        <f>B11/C11*100</f>
        <v>78.95</v>
      </c>
    </row>
    <row r="12" ht="16.35" customHeight="1" spans="1:4">
      <c r="A12" s="190" t="s">
        <v>1355</v>
      </c>
      <c r="B12" s="191">
        <v>941</v>
      </c>
      <c r="C12" s="192">
        <v>894.43</v>
      </c>
      <c r="D12" s="141">
        <f>B12/C12*100</f>
        <v>105.21</v>
      </c>
    </row>
    <row r="13" ht="16.35" customHeight="1" spans="1:4">
      <c r="A13" s="190" t="s">
        <v>1356</v>
      </c>
      <c r="B13" s="194"/>
      <c r="C13" s="192"/>
      <c r="D13" s="141"/>
    </row>
    <row r="14" ht="16.35" customHeight="1" spans="1:4">
      <c r="A14" s="190" t="s">
        <v>1357</v>
      </c>
      <c r="B14" s="194"/>
      <c r="C14" s="192"/>
      <c r="D14" s="141"/>
    </row>
    <row r="15" ht="16.35" customHeight="1" spans="1:4">
      <c r="A15" s="190" t="s">
        <v>1358</v>
      </c>
      <c r="B15" s="194"/>
      <c r="C15" s="192"/>
      <c r="D15" s="141"/>
    </row>
    <row r="16" ht="16.35" customHeight="1" spans="1:4">
      <c r="A16" s="190" t="s">
        <v>1359</v>
      </c>
      <c r="B16" s="194"/>
      <c r="C16" s="192"/>
      <c r="D16" s="141"/>
    </row>
    <row r="17" ht="16.35" customHeight="1" spans="1:4">
      <c r="A17" s="190" t="s">
        <v>1360</v>
      </c>
      <c r="B17" s="194"/>
      <c r="C17" s="192"/>
      <c r="D17" s="141"/>
    </row>
    <row r="18" ht="16.35" customHeight="1" spans="1:4">
      <c r="A18" s="190" t="s">
        <v>1361</v>
      </c>
      <c r="B18" s="194"/>
      <c r="C18" s="192"/>
      <c r="D18" s="141"/>
    </row>
    <row r="19" ht="16.35" customHeight="1" spans="1:4">
      <c r="A19" s="190" t="s">
        <v>1362</v>
      </c>
      <c r="B19" s="191">
        <v>53</v>
      </c>
      <c r="C19" s="192">
        <v>69</v>
      </c>
      <c r="D19" s="141">
        <f>B19/C19*100</f>
        <v>76.81</v>
      </c>
    </row>
    <row r="20" ht="16.35" customHeight="1" spans="1:4">
      <c r="A20" s="190" t="s">
        <v>1363</v>
      </c>
      <c r="B20" s="194"/>
      <c r="C20" s="192"/>
      <c r="D20" s="141"/>
    </row>
    <row r="21" ht="16.35" customHeight="1" spans="1:4">
      <c r="A21" s="190" t="s">
        <v>1364</v>
      </c>
      <c r="B21" s="191">
        <v>390</v>
      </c>
      <c r="C21" s="192">
        <v>789.62</v>
      </c>
      <c r="D21" s="141">
        <f>B21/C21*100</f>
        <v>49.39</v>
      </c>
    </row>
    <row r="22" s="180" customFormat="1" ht="16.35" customHeight="1" spans="1:4">
      <c r="A22" s="188" t="s">
        <v>1335</v>
      </c>
      <c r="B22" s="195"/>
      <c r="C22" s="195"/>
      <c r="D22" s="141"/>
    </row>
    <row r="23" ht="16.35" customHeight="1" spans="1:4">
      <c r="A23" s="190" t="s">
        <v>1365</v>
      </c>
      <c r="B23" s="194"/>
      <c r="C23" s="194"/>
      <c r="D23" s="141"/>
    </row>
    <row r="24" ht="16.35" customHeight="1" spans="1:4">
      <c r="A24" s="190" t="s">
        <v>1366</v>
      </c>
      <c r="B24" s="194"/>
      <c r="C24" s="194"/>
      <c r="D24" s="141"/>
    </row>
    <row r="25" ht="16.35" customHeight="1" spans="1:4">
      <c r="A25" s="190" t="s">
        <v>1367</v>
      </c>
      <c r="B25" s="194"/>
      <c r="C25" s="194"/>
      <c r="D25" s="141"/>
    </row>
    <row r="26" ht="16.35" customHeight="1" spans="1:4">
      <c r="A26" s="190" t="s">
        <v>1368</v>
      </c>
      <c r="B26" s="194"/>
      <c r="C26" s="194"/>
      <c r="D26" s="141"/>
    </row>
    <row r="27" ht="16.35" customHeight="1" spans="1:4">
      <c r="A27" s="190" t="s">
        <v>1369</v>
      </c>
      <c r="B27" s="194"/>
      <c r="C27" s="194"/>
      <c r="D27" s="141"/>
    </row>
    <row r="28" ht="16.35" customHeight="1" spans="1:4">
      <c r="A28" s="190" t="s">
        <v>1370</v>
      </c>
      <c r="B28" s="194"/>
      <c r="C28" s="194"/>
      <c r="D28" s="141"/>
    </row>
    <row r="29" ht="16.35" customHeight="1" spans="1:4">
      <c r="A29" s="190" t="s">
        <v>1371</v>
      </c>
      <c r="B29" s="194"/>
      <c r="C29" s="194"/>
      <c r="D29" s="141"/>
    </row>
    <row r="30" s="180" customFormat="1" ht="16.35" customHeight="1" spans="1:4">
      <c r="A30" s="188" t="s">
        <v>1336</v>
      </c>
      <c r="B30" s="195"/>
      <c r="C30" s="195"/>
      <c r="D30" s="141"/>
    </row>
    <row r="31" ht="16.35" customHeight="1" spans="1:4">
      <c r="A31" s="190" t="s">
        <v>1365</v>
      </c>
      <c r="B31" s="194"/>
      <c r="C31" s="194"/>
      <c r="D31" s="141"/>
    </row>
    <row r="32" ht="16.35" customHeight="1" spans="1:4">
      <c r="A32" s="190" t="s">
        <v>1366</v>
      </c>
      <c r="B32" s="194"/>
      <c r="C32" s="194"/>
      <c r="D32" s="141"/>
    </row>
    <row r="33" ht="16.35" customHeight="1" spans="1:4">
      <c r="A33" s="190" t="s">
        <v>1367</v>
      </c>
      <c r="B33" s="194"/>
      <c r="C33" s="194"/>
      <c r="D33" s="141"/>
    </row>
    <row r="34" ht="16.35" customHeight="1" spans="1:4">
      <c r="A34" s="190" t="s">
        <v>1369</v>
      </c>
      <c r="B34" s="194"/>
      <c r="C34" s="194"/>
      <c r="D34" s="141"/>
    </row>
    <row r="35" ht="16.35" customHeight="1" spans="1:4">
      <c r="A35" s="190" t="s">
        <v>1370</v>
      </c>
      <c r="B35" s="194"/>
      <c r="C35" s="194"/>
      <c r="D35" s="141"/>
    </row>
    <row r="36" ht="16.35" customHeight="1" spans="1:4">
      <c r="A36" s="190" t="s">
        <v>1371</v>
      </c>
      <c r="B36" s="194"/>
      <c r="C36" s="194"/>
      <c r="D36" s="141"/>
    </row>
    <row r="37" s="180" customFormat="1" ht="16.35" customHeight="1" spans="1:4">
      <c r="A37" s="188" t="s">
        <v>1337</v>
      </c>
      <c r="B37" s="189">
        <f>SUM(B38:B39)</f>
        <v>92090</v>
      </c>
      <c r="C37" s="189">
        <f>SUM(C38:C39)</f>
        <v>70334</v>
      </c>
      <c r="D37" s="141">
        <f>B37/C37*100</f>
        <v>130.93</v>
      </c>
    </row>
    <row r="38" ht="16.35" customHeight="1" spans="1:4">
      <c r="A38" s="190" t="s">
        <v>1372</v>
      </c>
      <c r="B38" s="191">
        <v>84686</v>
      </c>
      <c r="C38" s="192">
        <v>64756.14</v>
      </c>
      <c r="D38" s="141">
        <f>B38/C38*100</f>
        <v>130.78</v>
      </c>
    </row>
    <row r="39" ht="16.35" customHeight="1" spans="1:4">
      <c r="A39" s="190" t="s">
        <v>1373</v>
      </c>
      <c r="B39" s="191">
        <v>7404</v>
      </c>
      <c r="C39" s="192">
        <v>5577.48</v>
      </c>
      <c r="D39" s="141">
        <f>B39/C39*100</f>
        <v>132.75</v>
      </c>
    </row>
    <row r="40" ht="16.35" customHeight="1" spans="1:4">
      <c r="A40" s="190" t="s">
        <v>1374</v>
      </c>
      <c r="B40" s="194"/>
      <c r="C40" s="194"/>
      <c r="D40" s="141"/>
    </row>
    <row r="41" s="180" customFormat="1" ht="16.35" customHeight="1" spans="1:4">
      <c r="A41" s="188" t="s">
        <v>1338</v>
      </c>
      <c r="B41" s="195"/>
      <c r="C41" s="195"/>
      <c r="D41" s="141"/>
    </row>
    <row r="42" ht="16.35" customHeight="1" spans="1:4">
      <c r="A42" s="190" t="s">
        <v>1375</v>
      </c>
      <c r="B42" s="194"/>
      <c r="C42" s="194"/>
      <c r="D42" s="141"/>
    </row>
    <row r="43" ht="16.35" customHeight="1" spans="1:4">
      <c r="A43" s="190" t="s">
        <v>1376</v>
      </c>
      <c r="B43" s="194"/>
      <c r="C43" s="194"/>
      <c r="D43" s="141"/>
    </row>
    <row r="44" s="180" customFormat="1" ht="16.35" customHeight="1" spans="1:4">
      <c r="A44" s="188" t="s">
        <v>1339</v>
      </c>
      <c r="B44" s="195"/>
      <c r="C44" s="195"/>
      <c r="D44" s="141"/>
    </row>
    <row r="45" ht="16.35" customHeight="1" spans="1:4">
      <c r="A45" s="190" t="s">
        <v>1377</v>
      </c>
      <c r="B45" s="194"/>
      <c r="C45" s="194"/>
      <c r="D45" s="141"/>
    </row>
    <row r="46" ht="16.35" customHeight="1" spans="1:4">
      <c r="A46" s="190" t="s">
        <v>1378</v>
      </c>
      <c r="B46" s="194"/>
      <c r="C46" s="194"/>
      <c r="D46" s="141"/>
    </row>
    <row r="47" ht="16.35" customHeight="1" spans="1:4">
      <c r="A47" s="190" t="s">
        <v>1379</v>
      </c>
      <c r="B47" s="194"/>
      <c r="C47" s="194"/>
      <c r="D47" s="141"/>
    </row>
    <row r="48" s="180" customFormat="1" ht="16.35" customHeight="1" spans="1:4">
      <c r="A48" s="188" t="s">
        <v>1340</v>
      </c>
      <c r="B48" s="195"/>
      <c r="C48" s="195"/>
      <c r="D48" s="141"/>
    </row>
    <row r="49" ht="16.35" customHeight="1" spans="1:4">
      <c r="A49" s="190" t="s">
        <v>1380</v>
      </c>
      <c r="B49" s="194"/>
      <c r="C49" s="194"/>
      <c r="D49" s="141"/>
    </row>
    <row r="50" ht="16.35" customHeight="1" spans="1:4">
      <c r="A50" s="190" t="s">
        <v>1381</v>
      </c>
      <c r="B50" s="194"/>
      <c r="C50" s="194"/>
      <c r="D50" s="141"/>
    </row>
    <row r="51" s="180" customFormat="1" ht="16.35" customHeight="1" spans="1:4">
      <c r="A51" s="188" t="s">
        <v>1341</v>
      </c>
      <c r="B51" s="189">
        <f>SUM(B52:B56)</f>
        <v>1064</v>
      </c>
      <c r="C51" s="189">
        <f>SUM(C52:C56)</f>
        <v>637</v>
      </c>
      <c r="D51" s="141">
        <f>B51/C51*100</f>
        <v>167.03</v>
      </c>
    </row>
    <row r="52" ht="16.35" customHeight="1" spans="1:4">
      <c r="A52" s="190" t="s">
        <v>1382</v>
      </c>
      <c r="B52" s="191">
        <v>450</v>
      </c>
      <c r="C52" s="192">
        <v>432.86</v>
      </c>
      <c r="D52" s="141">
        <f>B52/C52*100</f>
        <v>103.96</v>
      </c>
    </row>
    <row r="53" ht="16.35" customHeight="1" spans="1:4">
      <c r="A53" s="190" t="s">
        <v>1383</v>
      </c>
      <c r="B53" s="194"/>
      <c r="C53" s="192"/>
      <c r="D53" s="141"/>
    </row>
    <row r="54" ht="16.35" customHeight="1" spans="1:4">
      <c r="A54" s="190" t="s">
        <v>1384</v>
      </c>
      <c r="B54" s="194"/>
      <c r="C54" s="192"/>
      <c r="D54" s="141"/>
    </row>
    <row r="55" ht="16.35" customHeight="1" spans="1:4">
      <c r="A55" s="190" t="s">
        <v>1385</v>
      </c>
      <c r="B55" s="191">
        <v>82</v>
      </c>
      <c r="C55" s="192">
        <v>93.7</v>
      </c>
      <c r="D55" s="141">
        <f>B55/C55*100</f>
        <v>87.51</v>
      </c>
    </row>
    <row r="56" ht="16.35" customHeight="1" spans="1:4">
      <c r="A56" s="190" t="s">
        <v>1386</v>
      </c>
      <c r="B56" s="191">
        <v>532</v>
      </c>
      <c r="C56" s="192">
        <v>110.26</v>
      </c>
      <c r="D56" s="141">
        <f>B56/C56*100</f>
        <v>482.5</v>
      </c>
    </row>
    <row r="57" s="180" customFormat="1" ht="16.35" customHeight="1" spans="1:4">
      <c r="A57" s="188" t="s">
        <v>1342</v>
      </c>
      <c r="B57" s="195"/>
      <c r="C57" s="195"/>
      <c r="D57" s="195"/>
    </row>
    <row r="58" ht="16.35" customHeight="1" spans="1:4">
      <c r="A58" s="190" t="s">
        <v>1387</v>
      </c>
      <c r="B58" s="194"/>
      <c r="C58" s="194"/>
      <c r="D58" s="194"/>
    </row>
    <row r="59" ht="16.35" customHeight="1" spans="1:4">
      <c r="A59" s="190" t="s">
        <v>1388</v>
      </c>
      <c r="B59" s="194"/>
      <c r="C59" s="194"/>
      <c r="D59" s="194"/>
    </row>
    <row r="60" s="180" customFormat="1" ht="16.35" customHeight="1" spans="1:4">
      <c r="A60" s="188" t="s">
        <v>1343</v>
      </c>
      <c r="B60" s="195"/>
      <c r="C60" s="195"/>
      <c r="D60" s="195"/>
    </row>
    <row r="61" ht="16.35" customHeight="1" spans="1:4">
      <c r="A61" s="190" t="s">
        <v>1389</v>
      </c>
      <c r="B61" s="194"/>
      <c r="C61" s="194"/>
      <c r="D61" s="194"/>
    </row>
    <row r="62" ht="16.35" customHeight="1" spans="1:4">
      <c r="A62" s="190" t="s">
        <v>1390</v>
      </c>
      <c r="B62" s="194"/>
      <c r="C62" s="194"/>
      <c r="D62" s="194"/>
    </row>
    <row r="63" ht="16.35" customHeight="1" spans="1:4">
      <c r="A63" s="190" t="s">
        <v>1391</v>
      </c>
      <c r="B63" s="194"/>
      <c r="C63" s="194"/>
      <c r="D63" s="194"/>
    </row>
    <row r="64" ht="16.35" customHeight="1" spans="1:4">
      <c r="A64" s="190" t="s">
        <v>1392</v>
      </c>
      <c r="B64" s="194"/>
      <c r="C64" s="194"/>
      <c r="D64" s="194"/>
    </row>
    <row r="65" s="180" customFormat="1" ht="16.35" customHeight="1" spans="1:4">
      <c r="A65" s="188" t="s">
        <v>1344</v>
      </c>
      <c r="B65" s="195"/>
      <c r="C65" s="195"/>
      <c r="D65" s="195"/>
    </row>
    <row r="66" ht="16.35" customHeight="1" spans="1:4">
      <c r="A66" s="190" t="s">
        <v>1393</v>
      </c>
      <c r="B66" s="194"/>
      <c r="C66" s="194"/>
      <c r="D66" s="194"/>
    </row>
    <row r="67" ht="16.35" customHeight="1" spans="1:4">
      <c r="A67" s="190" t="s">
        <v>1394</v>
      </c>
      <c r="B67" s="194"/>
      <c r="C67" s="194"/>
      <c r="D67" s="194"/>
    </row>
    <row r="68" s="180" customFormat="1" ht="16.35" customHeight="1" spans="1:4">
      <c r="A68" s="188" t="s">
        <v>1345</v>
      </c>
      <c r="B68" s="195"/>
      <c r="C68" s="195"/>
      <c r="D68" s="195"/>
    </row>
    <row r="69" ht="16.35" customHeight="1" spans="1:4">
      <c r="A69" s="190" t="s">
        <v>1395</v>
      </c>
      <c r="B69" s="194"/>
      <c r="C69" s="194"/>
      <c r="D69" s="194"/>
    </row>
    <row r="70" ht="16.35" customHeight="1" spans="1:4">
      <c r="A70" s="190" t="s">
        <v>1396</v>
      </c>
      <c r="B70" s="194"/>
      <c r="C70" s="194"/>
      <c r="D70" s="194"/>
    </row>
    <row r="71" ht="16.35" customHeight="1" spans="1:4">
      <c r="A71" s="190" t="s">
        <v>1397</v>
      </c>
      <c r="B71" s="194"/>
      <c r="C71" s="194"/>
      <c r="D71" s="194"/>
    </row>
    <row r="72" ht="16.35" customHeight="1" spans="1:4">
      <c r="A72" s="190" t="s">
        <v>1398</v>
      </c>
      <c r="B72" s="194"/>
      <c r="C72" s="194"/>
      <c r="D72" s="194"/>
    </row>
    <row r="73" s="180" customFormat="1" ht="16.35" customHeight="1" spans="1:4">
      <c r="A73" s="188" t="s">
        <v>1346</v>
      </c>
      <c r="B73" s="195"/>
      <c r="C73" s="195"/>
      <c r="D73" s="195"/>
    </row>
    <row r="74" ht="16.35" customHeight="1" spans="1:4">
      <c r="A74" s="190" t="s">
        <v>1399</v>
      </c>
      <c r="B74" s="194"/>
      <c r="C74" s="194"/>
      <c r="D74" s="194"/>
    </row>
    <row r="75" ht="16.35" customHeight="1" spans="1:4">
      <c r="A75" s="190" t="s">
        <v>1400</v>
      </c>
      <c r="B75" s="194"/>
      <c r="C75" s="194"/>
      <c r="D75" s="194"/>
    </row>
    <row r="76" s="180" customFormat="1" ht="16.35" customHeight="1" spans="1:4">
      <c r="A76" s="188" t="s">
        <v>1347</v>
      </c>
      <c r="B76" s="195"/>
      <c r="C76" s="195"/>
      <c r="D76" s="195"/>
    </row>
    <row r="77" ht="16.35" customHeight="1" spans="1:4">
      <c r="A77" s="190" t="s">
        <v>1401</v>
      </c>
      <c r="B77" s="194"/>
      <c r="C77" s="194"/>
      <c r="D77" s="194"/>
    </row>
    <row r="78" ht="16.35" customHeight="1" spans="1:4">
      <c r="A78" s="190" t="s">
        <v>1402</v>
      </c>
      <c r="B78" s="194"/>
      <c r="C78" s="194"/>
      <c r="D78" s="194"/>
    </row>
    <row r="79" ht="16.35" customHeight="1" spans="1:4">
      <c r="A79" s="190" t="s">
        <v>1403</v>
      </c>
      <c r="B79" s="194"/>
      <c r="C79" s="194"/>
      <c r="D79" s="194"/>
    </row>
    <row r="80" ht="17.4" customHeight="1" spans="1:4">
      <c r="A80" s="190" t="s">
        <v>1404</v>
      </c>
      <c r="B80" s="194"/>
      <c r="C80" s="194"/>
      <c r="D80" s="194"/>
    </row>
  </sheetData>
  <mergeCells count="1">
    <mergeCell ref="A2:D2"/>
  </mergeCells>
  <pageMargins left="0.708333333333333" right="0.708333333333333" top="0.747916666666667" bottom="0.747916666666667" header="0.314583333333333" footer="0.314583333333333"/>
  <pageSetup paperSize="9" scale="93" fitToHeight="0" orientation="portrait"/>
  <headerFooter alignWithMargins="0"/>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A1:B25"/>
  <sheetViews>
    <sheetView workbookViewId="0">
      <selection activeCell="A26" sqref="26:26"/>
    </sheetView>
  </sheetViews>
  <sheetFormatPr defaultColWidth="9" defaultRowHeight="14.25" outlineLevelCol="1"/>
  <cols>
    <col min="1" max="1" width="55.4" customWidth="1"/>
    <col min="2" max="2" width="24.1" customWidth="1"/>
  </cols>
  <sheetData>
    <row r="1" spans="1:1">
      <c r="A1" s="99" t="s">
        <v>1405</v>
      </c>
    </row>
    <row r="2" ht="29.1" customHeight="1" spans="1:2">
      <c r="A2" s="164" t="s">
        <v>15</v>
      </c>
      <c r="B2" s="164"/>
    </row>
    <row r="3" spans="1:2">
      <c r="A3" s="173"/>
      <c r="B3" s="137" t="s">
        <v>1406</v>
      </c>
    </row>
    <row r="4" ht="19.65" customHeight="1" spans="1:2">
      <c r="A4" s="174" t="s">
        <v>148</v>
      </c>
      <c r="B4" s="88" t="s">
        <v>1407</v>
      </c>
    </row>
    <row r="5" ht="16.65" customHeight="1" spans="1:2">
      <c r="A5" s="175" t="s">
        <v>1408</v>
      </c>
      <c r="B5" s="176">
        <v>8860</v>
      </c>
    </row>
    <row r="6" ht="16.65" customHeight="1" spans="1:2">
      <c r="A6" s="177" t="s">
        <v>1409</v>
      </c>
      <c r="B6" s="178"/>
    </row>
    <row r="7" ht="16.65" customHeight="1" spans="1:2">
      <c r="A7" s="177" t="s">
        <v>1410</v>
      </c>
      <c r="B7" s="178"/>
    </row>
    <row r="8" ht="16.65" customHeight="1" spans="1:2">
      <c r="A8" s="177" t="s">
        <v>1411</v>
      </c>
      <c r="B8" s="178"/>
    </row>
    <row r="9" ht="16.65" customHeight="1" spans="1:2">
      <c r="A9" s="175" t="s">
        <v>1412</v>
      </c>
      <c r="B9" s="176">
        <f>SUM(B10:B24)</f>
        <v>8860</v>
      </c>
    </row>
    <row r="10" ht="16.65" customHeight="1" spans="1:2">
      <c r="A10" s="177" t="s">
        <v>1413</v>
      </c>
      <c r="B10" s="176">
        <v>-3959</v>
      </c>
    </row>
    <row r="11" ht="16.65" customHeight="1" spans="1:2">
      <c r="A11" s="177" t="s">
        <v>1414</v>
      </c>
      <c r="B11" s="176"/>
    </row>
    <row r="12" ht="16.65" customHeight="1" spans="1:2">
      <c r="A12" s="177" t="s">
        <v>1415</v>
      </c>
      <c r="B12" s="176"/>
    </row>
    <row r="13" ht="16.65" customHeight="1" spans="1:2">
      <c r="A13" s="177" t="s">
        <v>1416</v>
      </c>
      <c r="B13" s="176"/>
    </row>
    <row r="14" ht="16.65" customHeight="1" spans="1:2">
      <c r="A14" s="177" t="s">
        <v>1417</v>
      </c>
      <c r="B14" s="176">
        <v>5343</v>
      </c>
    </row>
    <row r="15" ht="16.65" customHeight="1" spans="1:2">
      <c r="A15" s="177" t="s">
        <v>1418</v>
      </c>
      <c r="B15" s="176"/>
    </row>
    <row r="16" ht="16.65" customHeight="1" spans="1:2">
      <c r="A16" s="177" t="s">
        <v>1419</v>
      </c>
      <c r="B16" s="176"/>
    </row>
    <row r="17" ht="16.65" customHeight="1" spans="1:2">
      <c r="A17" s="177" t="s">
        <v>1420</v>
      </c>
      <c r="B17" s="176"/>
    </row>
    <row r="18" ht="16.65" customHeight="1" spans="1:2">
      <c r="A18" s="177" t="s">
        <v>1421</v>
      </c>
      <c r="B18" s="176"/>
    </row>
    <row r="19" ht="16.65" customHeight="1" spans="1:2">
      <c r="A19" s="179" t="s">
        <v>1422</v>
      </c>
      <c r="B19" s="176"/>
    </row>
    <row r="20" ht="16.65" customHeight="1" spans="1:2">
      <c r="A20" s="177" t="s">
        <v>1423</v>
      </c>
      <c r="B20" s="176"/>
    </row>
    <row r="21" ht="16.65" customHeight="1" spans="1:2">
      <c r="A21" s="177" t="s">
        <v>1424</v>
      </c>
      <c r="B21" s="176"/>
    </row>
    <row r="22" ht="16.65" customHeight="1" spans="1:2">
      <c r="A22" s="177" t="s">
        <v>1425</v>
      </c>
      <c r="B22" s="176"/>
    </row>
    <row r="23" ht="16.65" customHeight="1" spans="1:2">
      <c r="A23" s="177" t="s">
        <v>1426</v>
      </c>
      <c r="B23" s="176"/>
    </row>
    <row r="24" ht="16.65" customHeight="1" spans="1:2">
      <c r="A24" s="177" t="s">
        <v>1427</v>
      </c>
      <c r="B24" s="176">
        <v>7476</v>
      </c>
    </row>
    <row r="25" ht="16.65" customHeight="1" spans="1:2">
      <c r="A25" s="175" t="s">
        <v>1428</v>
      </c>
      <c r="B25" s="176">
        <v>0</v>
      </c>
    </row>
  </sheetData>
  <mergeCells count="1">
    <mergeCell ref="A2:B2"/>
  </mergeCells>
  <pageMargins left="0.708333333333333" right="0.708333333333333" top="0.747916666666667" bottom="0.747916666666667" header="0.314583333333333" footer="0.314583333333333"/>
  <pageSetup paperSize="9" scale="94" fitToHeight="0" orientation="portrait"/>
  <headerFooter alignWithMargins="0"/>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sheetPr>
    <tabColor indexed="17"/>
    <pageSetUpPr fitToPage="1"/>
  </sheetPr>
  <dimension ref="1:11"/>
  <sheetViews>
    <sheetView showZeros="0" workbookViewId="0">
      <selection activeCell="B7" sqref="B7"/>
    </sheetView>
  </sheetViews>
  <sheetFormatPr defaultColWidth="9" defaultRowHeight="14.25"/>
  <cols>
    <col min="1" max="1" width="19.9" style="74" customWidth="1"/>
    <col min="2" max="2" width="17.2" style="74" customWidth="1"/>
    <col min="3" max="3" width="14.1" style="74" customWidth="1"/>
    <col min="4" max="4" width="17.4" style="74" customWidth="1"/>
    <col min="5" max="5" width="15" style="74" customWidth="1"/>
    <col min="6" max="16384" width="9" style="74"/>
  </cols>
  <sheetData>
    <row r="1" spans="1:16384">
      <c r="A1" s="99" t="s">
        <v>1429</v>
      </c>
      <c r="B1" s="99"/>
      <c r="C1" s="99"/>
      <c r="D1" s="99"/>
      <c r="E1" s="99"/>
      <c r="F1" s="99"/>
      <c r="G1" s="99"/>
      <c r="H1" s="99"/>
      <c r="I1" s="99"/>
      <c r="J1" s="99"/>
      <c r="K1" s="99"/>
      <c r="L1" s="99"/>
      <c r="M1" s="99"/>
      <c r="N1" s="99"/>
      <c r="O1" s="99"/>
      <c r="P1" s="99"/>
      <c r="Q1" s="99"/>
      <c r="R1" s="99"/>
      <c r="S1" s="99"/>
      <c r="T1" s="99"/>
      <c r="U1" s="99"/>
      <c r="V1" s="99"/>
      <c r="W1" s="99"/>
      <c r="X1" s="99"/>
      <c r="Y1" s="99"/>
      <c r="Z1" s="99"/>
      <c r="AA1" s="99"/>
      <c r="AB1" s="99"/>
      <c r="AC1" s="99"/>
      <c r="AD1" s="99"/>
      <c r="AE1" s="99"/>
      <c r="AF1" s="99"/>
      <c r="AG1" s="99"/>
      <c r="AH1" s="99"/>
      <c r="AI1" s="99"/>
      <c r="AJ1" s="99"/>
      <c r="AK1" s="99"/>
      <c r="AL1" s="99"/>
      <c r="AM1" s="99"/>
      <c r="AN1" s="99"/>
      <c r="AO1" s="99"/>
      <c r="AP1" s="99"/>
      <c r="AQ1" s="99"/>
      <c r="AR1" s="99"/>
      <c r="AS1" s="99"/>
      <c r="AT1" s="99"/>
      <c r="AU1" s="99"/>
      <c r="AV1" s="99"/>
      <c r="AW1" s="99"/>
      <c r="AX1" s="99"/>
      <c r="AY1" s="99"/>
      <c r="AZ1" s="99"/>
      <c r="BA1" s="99"/>
      <c r="BB1" s="99"/>
      <c r="BC1" s="99"/>
      <c r="BD1" s="99"/>
      <c r="BE1" s="99"/>
      <c r="BF1" s="99"/>
      <c r="BG1" s="99"/>
      <c r="BH1" s="99"/>
      <c r="BI1" s="99"/>
      <c r="BJ1" s="99"/>
      <c r="BK1" s="99"/>
      <c r="BL1" s="99"/>
      <c r="BM1" s="99"/>
      <c r="BN1" s="99"/>
      <c r="BO1" s="99"/>
      <c r="BP1" s="99"/>
      <c r="BQ1" s="99"/>
      <c r="BR1" s="99"/>
      <c r="BS1" s="99"/>
      <c r="BT1" s="99"/>
      <c r="BU1" s="99"/>
      <c r="BV1" s="99"/>
      <c r="BW1" s="99"/>
      <c r="BX1" s="99"/>
      <c r="BY1" s="99"/>
      <c r="BZ1" s="99"/>
      <c r="CA1" s="99"/>
      <c r="CB1" s="99"/>
      <c r="CC1" s="99"/>
      <c r="CD1" s="99"/>
      <c r="CE1" s="99"/>
      <c r="CF1" s="99"/>
      <c r="CG1" s="99"/>
      <c r="CH1" s="99"/>
      <c r="CI1" s="99"/>
      <c r="CJ1" s="99"/>
      <c r="CK1" s="99"/>
      <c r="CL1" s="99"/>
      <c r="CM1" s="99"/>
      <c r="CN1" s="99"/>
      <c r="CO1" s="99"/>
      <c r="CP1" s="99"/>
      <c r="CQ1" s="99"/>
      <c r="CR1" s="99"/>
      <c r="CS1" s="99"/>
      <c r="CT1" s="99"/>
      <c r="CU1" s="99"/>
      <c r="CV1" s="99"/>
      <c r="CW1" s="99"/>
      <c r="CX1" s="99"/>
      <c r="CY1" s="99"/>
      <c r="CZ1" s="99"/>
      <c r="DA1" s="99"/>
      <c r="DB1" s="99"/>
      <c r="DC1" s="99"/>
      <c r="DD1" s="99"/>
      <c r="DE1" s="99"/>
      <c r="DF1" s="99"/>
      <c r="DG1" s="99"/>
      <c r="DH1" s="99"/>
      <c r="DI1" s="99"/>
      <c r="DJ1" s="99"/>
      <c r="DK1" s="99"/>
      <c r="DL1" s="99"/>
      <c r="DM1" s="99"/>
      <c r="DN1" s="99"/>
      <c r="DO1" s="99"/>
      <c r="DP1" s="99"/>
      <c r="DQ1" s="99"/>
      <c r="DR1" s="99"/>
      <c r="DS1" s="99"/>
      <c r="DT1" s="99"/>
      <c r="DU1" s="99"/>
      <c r="DV1" s="99"/>
      <c r="DW1" s="99"/>
      <c r="DX1" s="99"/>
      <c r="DY1" s="99"/>
      <c r="DZ1" s="99"/>
      <c r="EA1" s="99"/>
      <c r="EB1" s="99"/>
      <c r="EC1" s="99"/>
      <c r="ED1" s="99"/>
      <c r="EE1" s="99"/>
      <c r="EF1" s="99"/>
      <c r="EG1" s="99"/>
      <c r="EH1" s="99"/>
      <c r="EI1" s="99"/>
      <c r="EJ1" s="99"/>
      <c r="EK1" s="99"/>
      <c r="EL1" s="99"/>
      <c r="EM1" s="99"/>
      <c r="EN1" s="99"/>
      <c r="EO1" s="99"/>
      <c r="EP1" s="99"/>
      <c r="EQ1" s="99"/>
      <c r="ER1" s="99"/>
      <c r="ES1" s="99"/>
      <c r="ET1" s="99"/>
      <c r="EU1" s="99"/>
      <c r="EV1" s="99"/>
      <c r="EW1" s="99"/>
      <c r="EX1" s="99"/>
      <c r="EY1" s="99"/>
      <c r="EZ1" s="99"/>
      <c r="FA1" s="99"/>
      <c r="FB1" s="99"/>
      <c r="FC1" s="99"/>
      <c r="FD1" s="99"/>
      <c r="FE1" s="99"/>
      <c r="FF1" s="99"/>
      <c r="FG1" s="99"/>
      <c r="FH1" s="99"/>
      <c r="FI1" s="99"/>
      <c r="FJ1" s="99"/>
      <c r="FK1" s="99"/>
      <c r="FL1" s="99"/>
      <c r="FM1" s="99"/>
      <c r="FN1" s="99"/>
      <c r="FO1" s="99"/>
      <c r="FP1" s="99"/>
      <c r="FQ1" s="99"/>
      <c r="FR1" s="99"/>
      <c r="FS1" s="99"/>
      <c r="FT1" s="99"/>
      <c r="FU1" s="99"/>
      <c r="FV1" s="99"/>
      <c r="FW1" s="99"/>
      <c r="FX1" s="99"/>
      <c r="FY1" s="99"/>
      <c r="FZ1" s="99"/>
      <c r="GA1" s="99"/>
      <c r="GB1" s="99"/>
      <c r="GC1" s="99"/>
      <c r="GD1" s="99"/>
      <c r="GE1" s="99"/>
      <c r="GF1" s="99"/>
      <c r="GG1" s="99"/>
      <c r="GH1" s="99"/>
      <c r="GI1" s="99"/>
      <c r="GJ1" s="99"/>
      <c r="GK1" s="99"/>
      <c r="GL1" s="99"/>
      <c r="GM1" s="99"/>
      <c r="GN1" s="99"/>
      <c r="GO1" s="99"/>
      <c r="GP1" s="99"/>
      <c r="GQ1" s="99"/>
      <c r="GR1" s="99"/>
      <c r="GS1" s="99"/>
      <c r="GT1" s="99"/>
      <c r="GU1" s="99"/>
      <c r="GV1" s="99"/>
      <c r="GW1" s="99"/>
      <c r="GX1" s="99"/>
      <c r="GY1" s="99"/>
      <c r="GZ1" s="99"/>
      <c r="HA1" s="99"/>
      <c r="HB1" s="99"/>
      <c r="HC1" s="99"/>
      <c r="HD1" s="99"/>
      <c r="HE1" s="99"/>
      <c r="HF1" s="99"/>
      <c r="HG1" s="99"/>
      <c r="HH1" s="99"/>
      <c r="HI1" s="99"/>
      <c r="HJ1" s="99"/>
      <c r="HK1" s="99"/>
      <c r="HL1" s="99"/>
      <c r="HM1" s="99"/>
      <c r="HN1" s="99"/>
      <c r="HO1" s="99"/>
      <c r="HP1" s="99"/>
      <c r="HQ1" s="99"/>
      <c r="HR1" s="99"/>
      <c r="HS1" s="99"/>
      <c r="HT1" s="99"/>
      <c r="HU1" s="99"/>
      <c r="HV1" s="99"/>
      <c r="HW1" s="99"/>
      <c r="HX1" s="99"/>
      <c r="HY1" s="99"/>
      <c r="HZ1" s="99"/>
      <c r="IA1" s="99"/>
      <c r="IB1" s="99"/>
      <c r="IC1" s="99"/>
      <c r="ID1" s="99"/>
      <c r="IE1" s="99"/>
      <c r="IF1" s="99"/>
      <c r="IG1" s="99"/>
      <c r="IH1" s="99"/>
      <c r="II1" s="99"/>
      <c r="IJ1" s="99"/>
      <c r="IK1" s="99"/>
      <c r="IL1" s="99"/>
      <c r="IM1" s="99"/>
      <c r="IN1" s="99"/>
      <c r="IO1" s="99"/>
      <c r="IP1" s="99"/>
      <c r="IQ1" s="99"/>
      <c r="IR1" s="99"/>
      <c r="IS1" s="99"/>
      <c r="IT1" s="99"/>
      <c r="IU1" s="99"/>
      <c r="IV1" s="99"/>
      <c r="IW1" s="99"/>
      <c r="IX1" s="99"/>
      <c r="IY1" s="99"/>
      <c r="IZ1" s="99"/>
      <c r="JA1" s="99"/>
      <c r="JB1" s="99"/>
      <c r="JC1" s="99"/>
      <c r="JD1" s="99"/>
      <c r="JE1" s="99"/>
      <c r="JF1" s="99"/>
      <c r="JG1" s="99"/>
      <c r="JH1" s="99"/>
      <c r="JI1" s="99"/>
      <c r="JJ1" s="99"/>
      <c r="JK1" s="99"/>
      <c r="JL1" s="99"/>
      <c r="JM1" s="99"/>
      <c r="JN1" s="99"/>
      <c r="JO1" s="99"/>
      <c r="JP1" s="99"/>
      <c r="JQ1" s="99"/>
      <c r="JR1" s="99"/>
      <c r="JS1" s="99"/>
      <c r="JT1" s="99"/>
      <c r="JU1" s="99"/>
      <c r="JV1" s="99"/>
      <c r="JW1" s="99"/>
      <c r="JX1" s="99"/>
      <c r="JY1" s="99"/>
      <c r="JZ1" s="99"/>
      <c r="KA1" s="99"/>
      <c r="KB1" s="99"/>
      <c r="KC1" s="99"/>
      <c r="KD1" s="99"/>
      <c r="KE1" s="99"/>
      <c r="KF1" s="99"/>
      <c r="KG1" s="99"/>
      <c r="KH1" s="99"/>
      <c r="KI1" s="99"/>
      <c r="KJ1" s="99"/>
      <c r="KK1" s="99"/>
      <c r="KL1" s="99"/>
      <c r="KM1" s="99"/>
      <c r="KN1" s="99"/>
      <c r="KO1" s="99"/>
      <c r="KP1" s="99"/>
      <c r="KQ1" s="99"/>
      <c r="KR1" s="99"/>
      <c r="KS1" s="99"/>
      <c r="KT1" s="99"/>
      <c r="KU1" s="99"/>
      <c r="KV1" s="99"/>
      <c r="KW1" s="99"/>
      <c r="KX1" s="99"/>
      <c r="KY1" s="99"/>
      <c r="KZ1" s="99"/>
      <c r="LA1" s="99"/>
      <c r="LB1" s="99"/>
      <c r="LC1" s="99"/>
      <c r="LD1" s="99"/>
      <c r="LE1" s="99"/>
      <c r="LF1" s="99"/>
      <c r="LG1" s="99"/>
      <c r="LH1" s="99"/>
      <c r="LI1" s="99"/>
      <c r="LJ1" s="99"/>
      <c r="LK1" s="99"/>
      <c r="LL1" s="99"/>
      <c r="LM1" s="99"/>
      <c r="LN1" s="99"/>
      <c r="LO1" s="99"/>
      <c r="LP1" s="99"/>
      <c r="LQ1" s="99"/>
      <c r="LR1" s="99"/>
      <c r="LS1" s="99"/>
      <c r="LT1" s="99"/>
      <c r="LU1" s="99"/>
      <c r="LV1" s="99"/>
      <c r="LW1" s="99"/>
      <c r="LX1" s="99"/>
      <c r="LY1" s="99"/>
      <c r="LZ1" s="99"/>
      <c r="MA1" s="99"/>
      <c r="MB1" s="99"/>
      <c r="MC1" s="99"/>
      <c r="MD1" s="99"/>
      <c r="ME1" s="99"/>
      <c r="MF1" s="99"/>
      <c r="MG1" s="99"/>
      <c r="MH1" s="99"/>
      <c r="MI1" s="99"/>
      <c r="MJ1" s="99"/>
      <c r="MK1" s="99"/>
      <c r="ML1" s="99"/>
      <c r="MM1" s="99"/>
      <c r="MN1" s="99"/>
      <c r="MO1" s="99"/>
      <c r="MP1" s="99"/>
      <c r="MQ1" s="99"/>
      <c r="MR1" s="99"/>
      <c r="MS1" s="99"/>
      <c r="MT1" s="99"/>
      <c r="MU1" s="99"/>
      <c r="MV1" s="99"/>
      <c r="MW1" s="99"/>
      <c r="MX1" s="99"/>
      <c r="MY1" s="99"/>
      <c r="MZ1" s="99"/>
      <c r="NA1" s="99"/>
      <c r="NB1" s="99"/>
      <c r="NC1" s="99"/>
      <c r="ND1" s="99"/>
      <c r="NE1" s="99"/>
      <c r="NF1" s="99"/>
      <c r="NG1" s="99"/>
      <c r="NH1" s="99"/>
      <c r="NI1" s="99"/>
      <c r="NJ1" s="99"/>
      <c r="NK1" s="99"/>
      <c r="NL1" s="99"/>
      <c r="NM1" s="99"/>
      <c r="NN1" s="99"/>
      <c r="NO1" s="99"/>
      <c r="NP1" s="99"/>
      <c r="NQ1" s="99"/>
      <c r="NR1" s="99"/>
      <c r="NS1" s="99"/>
      <c r="NT1" s="99"/>
      <c r="NU1" s="99"/>
      <c r="NV1" s="99"/>
      <c r="NW1" s="99"/>
      <c r="NX1" s="99"/>
      <c r="NY1" s="99"/>
      <c r="NZ1" s="99"/>
      <c r="OA1" s="99"/>
      <c r="OB1" s="99"/>
      <c r="OC1" s="99"/>
      <c r="OD1" s="99"/>
      <c r="OE1" s="99"/>
      <c r="OF1" s="99"/>
      <c r="OG1" s="99"/>
      <c r="OH1" s="99"/>
      <c r="OI1" s="99"/>
      <c r="OJ1" s="99"/>
      <c r="OK1" s="99"/>
      <c r="OL1" s="99"/>
      <c r="OM1" s="99"/>
      <c r="ON1" s="99"/>
      <c r="OO1" s="99"/>
      <c r="OP1" s="99"/>
      <c r="OQ1" s="99"/>
      <c r="OR1" s="99"/>
      <c r="OS1" s="99"/>
      <c r="OT1" s="99"/>
      <c r="OU1" s="99"/>
      <c r="OV1" s="99"/>
      <c r="OW1" s="99"/>
      <c r="OX1" s="99"/>
      <c r="OY1" s="99"/>
      <c r="OZ1" s="99"/>
      <c r="PA1" s="99"/>
      <c r="PB1" s="99"/>
      <c r="PC1" s="99"/>
      <c r="PD1" s="99"/>
      <c r="PE1" s="99"/>
      <c r="PF1" s="99"/>
      <c r="PG1" s="99"/>
      <c r="PH1" s="99"/>
      <c r="PI1" s="99"/>
      <c r="PJ1" s="99"/>
      <c r="PK1" s="99"/>
      <c r="PL1" s="99"/>
      <c r="PM1" s="99"/>
      <c r="PN1" s="99"/>
      <c r="PO1" s="99"/>
      <c r="PP1" s="99"/>
      <c r="PQ1" s="99"/>
      <c r="PR1" s="99"/>
      <c r="PS1" s="99"/>
      <c r="PT1" s="99"/>
      <c r="PU1" s="99"/>
      <c r="PV1" s="99"/>
      <c r="PW1" s="99"/>
      <c r="PX1" s="99"/>
      <c r="PY1" s="99"/>
      <c r="PZ1" s="99"/>
      <c r="QA1" s="99"/>
      <c r="QB1" s="99"/>
      <c r="QC1" s="99"/>
      <c r="QD1" s="99"/>
      <c r="QE1" s="99"/>
      <c r="QF1" s="99"/>
      <c r="QG1" s="99"/>
      <c r="QH1" s="99"/>
      <c r="QI1" s="99"/>
      <c r="QJ1" s="99"/>
      <c r="QK1" s="99"/>
      <c r="QL1" s="99"/>
      <c r="QM1" s="99"/>
      <c r="QN1" s="99"/>
      <c r="QO1" s="99"/>
      <c r="QP1" s="99"/>
      <c r="QQ1" s="99"/>
      <c r="QR1" s="99"/>
      <c r="QS1" s="99"/>
      <c r="QT1" s="99"/>
      <c r="QU1" s="99"/>
      <c r="QV1" s="99"/>
      <c r="QW1" s="99"/>
      <c r="QX1" s="99"/>
      <c r="QY1" s="99"/>
      <c r="QZ1" s="99"/>
      <c r="RA1" s="99"/>
      <c r="RB1" s="99"/>
      <c r="RC1" s="99"/>
      <c r="RD1" s="99"/>
      <c r="RE1" s="99"/>
      <c r="RF1" s="99"/>
      <c r="RG1" s="99"/>
      <c r="RH1" s="99"/>
      <c r="RI1" s="99"/>
      <c r="RJ1" s="99"/>
      <c r="RK1" s="99"/>
      <c r="RL1" s="99"/>
      <c r="RM1" s="99"/>
      <c r="RN1" s="99"/>
      <c r="RO1" s="99"/>
      <c r="RP1" s="99"/>
      <c r="RQ1" s="99"/>
      <c r="RR1" s="99"/>
      <c r="RS1" s="99"/>
      <c r="RT1" s="99"/>
      <c r="RU1" s="99"/>
      <c r="RV1" s="99"/>
      <c r="RW1" s="99"/>
      <c r="RX1" s="99"/>
      <c r="RY1" s="99"/>
      <c r="RZ1" s="99"/>
      <c r="SA1" s="99"/>
      <c r="SB1" s="99"/>
      <c r="SC1" s="99"/>
      <c r="SD1" s="99"/>
      <c r="SE1" s="99"/>
      <c r="SF1" s="99"/>
      <c r="SG1" s="99"/>
      <c r="SH1" s="99"/>
      <c r="SI1" s="99"/>
      <c r="SJ1" s="99"/>
      <c r="SK1" s="99"/>
      <c r="SL1" s="99"/>
      <c r="SM1" s="99"/>
      <c r="SN1" s="99"/>
      <c r="SO1" s="99"/>
      <c r="SP1" s="99"/>
      <c r="SQ1" s="99"/>
      <c r="SR1" s="99"/>
      <c r="SS1" s="99"/>
      <c r="ST1" s="99"/>
      <c r="SU1" s="99"/>
      <c r="SV1" s="99"/>
      <c r="SW1" s="99"/>
      <c r="SX1" s="99"/>
      <c r="SY1" s="99"/>
      <c r="SZ1" s="99"/>
      <c r="TA1" s="99"/>
      <c r="TB1" s="99"/>
      <c r="TC1" s="99"/>
      <c r="TD1" s="99"/>
      <c r="TE1" s="99"/>
      <c r="TF1" s="99"/>
      <c r="TG1" s="99"/>
      <c r="TH1" s="99"/>
      <c r="TI1" s="99"/>
      <c r="TJ1" s="99"/>
      <c r="TK1" s="99"/>
      <c r="TL1" s="99"/>
      <c r="TM1" s="99"/>
      <c r="TN1" s="99"/>
      <c r="TO1" s="99"/>
      <c r="TP1" s="99"/>
      <c r="TQ1" s="99"/>
      <c r="TR1" s="99"/>
      <c r="TS1" s="99"/>
      <c r="TT1" s="99"/>
      <c r="TU1" s="99"/>
      <c r="TV1" s="99"/>
      <c r="TW1" s="99"/>
      <c r="TX1" s="99"/>
      <c r="TY1" s="99"/>
      <c r="TZ1" s="99"/>
      <c r="UA1" s="99"/>
      <c r="UB1" s="99"/>
      <c r="UC1" s="99"/>
      <c r="UD1" s="99"/>
      <c r="UE1" s="99"/>
      <c r="UF1" s="99"/>
      <c r="UG1" s="99"/>
      <c r="UH1" s="99"/>
      <c r="UI1" s="99"/>
      <c r="UJ1" s="99"/>
      <c r="UK1" s="99"/>
      <c r="UL1" s="99"/>
      <c r="UM1" s="99"/>
      <c r="UN1" s="99"/>
      <c r="UO1" s="99"/>
      <c r="UP1" s="99"/>
      <c r="UQ1" s="99"/>
      <c r="UR1" s="99"/>
      <c r="US1" s="99"/>
      <c r="UT1" s="99"/>
      <c r="UU1" s="99"/>
      <c r="UV1" s="99"/>
      <c r="UW1" s="99"/>
      <c r="UX1" s="99"/>
      <c r="UY1" s="99"/>
      <c r="UZ1" s="99"/>
      <c r="VA1" s="99"/>
      <c r="VB1" s="99"/>
      <c r="VC1" s="99"/>
      <c r="VD1" s="99"/>
      <c r="VE1" s="99"/>
      <c r="VF1" s="99"/>
      <c r="VG1" s="99"/>
      <c r="VH1" s="99"/>
      <c r="VI1" s="99"/>
      <c r="VJ1" s="99"/>
      <c r="VK1" s="99"/>
      <c r="VL1" s="99"/>
      <c r="VM1" s="99"/>
      <c r="VN1" s="99"/>
      <c r="VO1" s="99"/>
      <c r="VP1" s="99"/>
      <c r="VQ1" s="99"/>
      <c r="VR1" s="99"/>
      <c r="VS1" s="99"/>
      <c r="VT1" s="99"/>
      <c r="VU1" s="99"/>
      <c r="VV1" s="99"/>
      <c r="VW1" s="99"/>
      <c r="VX1" s="99"/>
      <c r="VY1" s="99"/>
      <c r="VZ1" s="99"/>
      <c r="WA1" s="99"/>
      <c r="WB1" s="99"/>
      <c r="WC1" s="99"/>
      <c r="WD1" s="99"/>
      <c r="WE1" s="99"/>
      <c r="WF1" s="99"/>
      <c r="WG1" s="99"/>
      <c r="WH1" s="99"/>
      <c r="WI1" s="99"/>
      <c r="WJ1" s="99"/>
      <c r="WK1" s="99"/>
      <c r="WL1" s="99"/>
      <c r="WM1" s="99"/>
      <c r="WN1" s="99"/>
      <c r="WO1" s="99"/>
      <c r="WP1" s="99"/>
      <c r="WQ1" s="99"/>
      <c r="WR1" s="99"/>
      <c r="WS1" s="99"/>
      <c r="WT1" s="99"/>
      <c r="WU1" s="99"/>
      <c r="WV1" s="99"/>
      <c r="WW1" s="99"/>
      <c r="WX1" s="99"/>
      <c r="WY1" s="99"/>
      <c r="WZ1" s="99"/>
      <c r="XA1" s="99"/>
      <c r="XB1" s="99"/>
      <c r="XC1" s="99"/>
      <c r="XD1" s="99"/>
      <c r="XE1" s="99"/>
      <c r="XF1" s="99"/>
      <c r="XG1" s="99"/>
      <c r="XH1" s="99"/>
      <c r="XI1" s="99"/>
      <c r="XJ1" s="99"/>
      <c r="XK1" s="99"/>
      <c r="XL1" s="99"/>
      <c r="XM1" s="99"/>
      <c r="XN1" s="99"/>
      <c r="XO1" s="99"/>
      <c r="XP1" s="99"/>
      <c r="XQ1" s="99"/>
      <c r="XR1" s="99"/>
      <c r="XS1" s="99"/>
      <c r="XT1" s="99"/>
      <c r="XU1" s="99"/>
      <c r="XV1" s="99"/>
      <c r="XW1" s="99"/>
      <c r="XX1" s="99"/>
      <c r="XY1" s="99"/>
      <c r="XZ1" s="99"/>
      <c r="YA1" s="99"/>
      <c r="YB1" s="99"/>
      <c r="YC1" s="99"/>
      <c r="YD1" s="99"/>
      <c r="YE1" s="99"/>
      <c r="YF1" s="99"/>
      <c r="YG1" s="99"/>
      <c r="YH1" s="99"/>
      <c r="YI1" s="99"/>
      <c r="YJ1" s="99"/>
      <c r="YK1" s="99"/>
      <c r="YL1" s="99"/>
      <c r="YM1" s="99"/>
      <c r="YN1" s="99"/>
      <c r="YO1" s="99"/>
      <c r="YP1" s="99"/>
      <c r="YQ1" s="99"/>
      <c r="YR1" s="99"/>
      <c r="YS1" s="99"/>
      <c r="YT1" s="99"/>
      <c r="YU1" s="99"/>
      <c r="YV1" s="99"/>
      <c r="YW1" s="99"/>
      <c r="YX1" s="99"/>
      <c r="YY1" s="99"/>
      <c r="YZ1" s="99"/>
      <c r="ZA1" s="99"/>
      <c r="ZB1" s="99"/>
      <c r="ZC1" s="99"/>
      <c r="ZD1" s="99"/>
      <c r="ZE1" s="99"/>
      <c r="ZF1" s="99"/>
      <c r="ZG1" s="99"/>
      <c r="ZH1" s="99"/>
      <c r="ZI1" s="99"/>
      <c r="ZJ1" s="99"/>
      <c r="ZK1" s="99"/>
      <c r="ZL1" s="99"/>
      <c r="ZM1" s="99"/>
      <c r="ZN1" s="99"/>
      <c r="ZO1" s="99"/>
      <c r="ZP1" s="99"/>
      <c r="ZQ1" s="99"/>
      <c r="ZR1" s="99"/>
      <c r="ZS1" s="99"/>
      <c r="ZT1" s="99"/>
      <c r="ZU1" s="99"/>
      <c r="ZV1" s="99"/>
      <c r="ZW1" s="99"/>
      <c r="ZX1" s="99"/>
      <c r="ZY1" s="99"/>
      <c r="ZZ1" s="99"/>
      <c r="AAA1" s="99"/>
      <c r="AAB1" s="99"/>
      <c r="AAC1" s="99"/>
      <c r="AAD1" s="99"/>
      <c r="AAE1" s="99"/>
      <c r="AAF1" s="99"/>
      <c r="AAG1" s="99"/>
      <c r="AAH1" s="99"/>
      <c r="AAI1" s="99"/>
      <c r="AAJ1" s="99"/>
      <c r="AAK1" s="99"/>
      <c r="AAL1" s="99"/>
      <c r="AAM1" s="99"/>
      <c r="AAN1" s="99"/>
      <c r="AAO1" s="99"/>
      <c r="AAP1" s="99"/>
      <c r="AAQ1" s="99"/>
      <c r="AAR1" s="99"/>
      <c r="AAS1" s="99"/>
      <c r="AAT1" s="99"/>
      <c r="AAU1" s="99"/>
      <c r="AAV1" s="99"/>
      <c r="AAW1" s="99"/>
      <c r="AAX1" s="99"/>
      <c r="AAY1" s="99"/>
      <c r="AAZ1" s="99"/>
      <c r="ABA1" s="99"/>
      <c r="ABB1" s="99"/>
      <c r="ABC1" s="99"/>
      <c r="ABD1" s="99"/>
      <c r="ABE1" s="99"/>
      <c r="ABF1" s="99"/>
      <c r="ABG1" s="99"/>
      <c r="ABH1" s="99"/>
      <c r="ABI1" s="99"/>
      <c r="ABJ1" s="99"/>
      <c r="ABK1" s="99"/>
      <c r="ABL1" s="99"/>
      <c r="ABM1" s="99"/>
      <c r="ABN1" s="99"/>
      <c r="ABO1" s="99"/>
      <c r="ABP1" s="99"/>
      <c r="ABQ1" s="99"/>
      <c r="ABR1" s="99"/>
      <c r="ABS1" s="99"/>
      <c r="ABT1" s="99"/>
      <c r="ABU1" s="99"/>
      <c r="ABV1" s="99"/>
      <c r="ABW1" s="99"/>
      <c r="ABX1" s="99"/>
      <c r="ABY1" s="99"/>
      <c r="ABZ1" s="99"/>
      <c r="ACA1" s="99"/>
      <c r="ACB1" s="99"/>
      <c r="ACC1" s="99"/>
      <c r="ACD1" s="99"/>
      <c r="ACE1" s="99"/>
      <c r="ACF1" s="99"/>
      <c r="ACG1" s="99"/>
      <c r="ACH1" s="99"/>
      <c r="ACI1" s="99"/>
      <c r="ACJ1" s="99"/>
      <c r="ACK1" s="99"/>
      <c r="ACL1" s="99"/>
      <c r="ACM1" s="99"/>
      <c r="ACN1" s="99"/>
      <c r="ACO1" s="99"/>
      <c r="ACP1" s="99"/>
      <c r="ACQ1" s="99"/>
      <c r="ACR1" s="99"/>
      <c r="ACS1" s="99"/>
      <c r="ACT1" s="99"/>
      <c r="ACU1" s="99"/>
      <c r="ACV1" s="99"/>
      <c r="ACW1" s="99"/>
      <c r="ACX1" s="99"/>
      <c r="ACY1" s="99"/>
      <c r="ACZ1" s="99"/>
      <c r="ADA1" s="99"/>
      <c r="ADB1" s="99"/>
      <c r="ADC1" s="99"/>
      <c r="ADD1" s="99"/>
      <c r="ADE1" s="99"/>
      <c r="ADF1" s="99"/>
      <c r="ADG1" s="99"/>
      <c r="ADH1" s="99"/>
      <c r="ADI1" s="99"/>
      <c r="ADJ1" s="99"/>
      <c r="ADK1" s="99"/>
      <c r="ADL1" s="99"/>
      <c r="ADM1" s="99"/>
      <c r="ADN1" s="99"/>
      <c r="ADO1" s="99"/>
      <c r="ADP1" s="99"/>
      <c r="ADQ1" s="99"/>
      <c r="ADR1" s="99"/>
      <c r="ADS1" s="99"/>
      <c r="ADT1" s="99"/>
      <c r="ADU1" s="99"/>
      <c r="ADV1" s="99"/>
      <c r="ADW1" s="99"/>
      <c r="ADX1" s="99"/>
      <c r="ADY1" s="99"/>
      <c r="ADZ1" s="99"/>
      <c r="AEA1" s="99"/>
      <c r="AEB1" s="99"/>
      <c r="AEC1" s="99"/>
      <c r="AED1" s="99"/>
      <c r="AEE1" s="99"/>
      <c r="AEF1" s="99"/>
      <c r="AEG1" s="99"/>
      <c r="AEH1" s="99"/>
      <c r="AEI1" s="99"/>
      <c r="AEJ1" s="99"/>
      <c r="AEK1" s="99"/>
      <c r="AEL1" s="99"/>
      <c r="AEM1" s="99"/>
      <c r="AEN1" s="99"/>
      <c r="AEO1" s="99"/>
      <c r="AEP1" s="99"/>
      <c r="AEQ1" s="99"/>
      <c r="AER1" s="99"/>
      <c r="AES1" s="99"/>
      <c r="AET1" s="99"/>
      <c r="AEU1" s="99"/>
      <c r="AEV1" s="99"/>
      <c r="AEW1" s="99"/>
      <c r="AEX1" s="99"/>
      <c r="AEY1" s="99"/>
      <c r="AEZ1" s="99"/>
      <c r="AFA1" s="99"/>
      <c r="AFB1" s="99"/>
      <c r="AFC1" s="99"/>
      <c r="AFD1" s="99"/>
      <c r="AFE1" s="99"/>
      <c r="AFF1" s="99"/>
      <c r="AFG1" s="99"/>
      <c r="AFH1" s="99"/>
      <c r="AFI1" s="99"/>
      <c r="AFJ1" s="99"/>
      <c r="AFK1" s="99"/>
      <c r="AFL1" s="99"/>
      <c r="AFM1" s="99"/>
      <c r="AFN1" s="99"/>
      <c r="AFO1" s="99"/>
      <c r="AFP1" s="99"/>
      <c r="AFQ1" s="99"/>
      <c r="AFR1" s="99"/>
      <c r="AFS1" s="99"/>
      <c r="AFT1" s="99"/>
      <c r="AFU1" s="99"/>
      <c r="AFV1" s="99"/>
      <c r="AFW1" s="99"/>
      <c r="AFX1" s="99"/>
      <c r="AFY1" s="99"/>
      <c r="AFZ1" s="99"/>
      <c r="AGA1" s="99"/>
      <c r="AGB1" s="99"/>
      <c r="AGC1" s="99"/>
      <c r="AGD1" s="99"/>
      <c r="AGE1" s="99"/>
      <c r="AGF1" s="99"/>
      <c r="AGG1" s="99"/>
      <c r="AGH1" s="99"/>
      <c r="AGI1" s="99"/>
      <c r="AGJ1" s="99"/>
      <c r="AGK1" s="99"/>
      <c r="AGL1" s="99"/>
      <c r="AGM1" s="99"/>
      <c r="AGN1" s="99"/>
      <c r="AGO1" s="99"/>
      <c r="AGP1" s="99"/>
      <c r="AGQ1" s="99"/>
      <c r="AGR1" s="99"/>
      <c r="AGS1" s="99"/>
      <c r="AGT1" s="99"/>
      <c r="AGU1" s="99"/>
      <c r="AGV1" s="99"/>
      <c r="AGW1" s="99"/>
      <c r="AGX1" s="99"/>
      <c r="AGY1" s="99"/>
      <c r="AGZ1" s="99"/>
      <c r="AHA1" s="99"/>
      <c r="AHB1" s="99"/>
      <c r="AHC1" s="99"/>
      <c r="AHD1" s="99"/>
      <c r="AHE1" s="99"/>
      <c r="AHF1" s="99"/>
      <c r="AHG1" s="99"/>
      <c r="AHH1" s="99"/>
      <c r="AHI1" s="99"/>
      <c r="AHJ1" s="99"/>
      <c r="AHK1" s="99"/>
      <c r="AHL1" s="99"/>
      <c r="AHM1" s="99"/>
      <c r="AHN1" s="99"/>
      <c r="AHO1" s="99"/>
      <c r="AHP1" s="99"/>
      <c r="AHQ1" s="99"/>
      <c r="AHR1" s="99"/>
      <c r="AHS1" s="99"/>
      <c r="AHT1" s="99"/>
      <c r="AHU1" s="99"/>
      <c r="AHV1" s="99"/>
      <c r="AHW1" s="99"/>
      <c r="AHX1" s="99"/>
      <c r="AHY1" s="99"/>
      <c r="AHZ1" s="99"/>
      <c r="AIA1" s="99"/>
      <c r="AIB1" s="99"/>
      <c r="AIC1" s="99"/>
      <c r="AID1" s="99"/>
      <c r="AIE1" s="99"/>
      <c r="AIF1" s="99"/>
      <c r="AIG1" s="99"/>
      <c r="AIH1" s="99"/>
      <c r="AII1" s="99"/>
      <c r="AIJ1" s="99"/>
      <c r="AIK1" s="99"/>
      <c r="AIL1" s="99"/>
      <c r="AIM1" s="99"/>
      <c r="AIN1" s="99"/>
      <c r="AIO1" s="99"/>
      <c r="AIP1" s="99"/>
      <c r="AIQ1" s="99"/>
      <c r="AIR1" s="99"/>
      <c r="AIS1" s="99"/>
      <c r="AIT1" s="99"/>
      <c r="AIU1" s="99"/>
      <c r="AIV1" s="99"/>
      <c r="AIW1" s="99"/>
      <c r="AIX1" s="99"/>
      <c r="AIY1" s="99"/>
      <c r="AIZ1" s="99"/>
      <c r="AJA1" s="99"/>
      <c r="AJB1" s="99"/>
      <c r="AJC1" s="99"/>
      <c r="AJD1" s="99"/>
      <c r="AJE1" s="99"/>
      <c r="AJF1" s="99"/>
      <c r="AJG1" s="99"/>
      <c r="AJH1" s="99"/>
      <c r="AJI1" s="99"/>
      <c r="AJJ1" s="99"/>
      <c r="AJK1" s="99"/>
      <c r="AJL1" s="99"/>
      <c r="AJM1" s="99"/>
      <c r="AJN1" s="99"/>
      <c r="AJO1" s="99"/>
      <c r="AJP1" s="99"/>
      <c r="AJQ1" s="99"/>
      <c r="AJR1" s="99"/>
      <c r="AJS1" s="99"/>
      <c r="AJT1" s="99"/>
      <c r="AJU1" s="99"/>
      <c r="AJV1" s="99"/>
      <c r="AJW1" s="99"/>
      <c r="AJX1" s="99"/>
      <c r="AJY1" s="99"/>
      <c r="AJZ1" s="99"/>
      <c r="AKA1" s="99"/>
      <c r="AKB1" s="99"/>
      <c r="AKC1" s="99"/>
      <c r="AKD1" s="99"/>
      <c r="AKE1" s="99"/>
      <c r="AKF1" s="99"/>
      <c r="AKG1" s="99"/>
      <c r="AKH1" s="99"/>
      <c r="AKI1" s="99"/>
      <c r="AKJ1" s="99"/>
      <c r="AKK1" s="99"/>
      <c r="AKL1" s="99"/>
      <c r="AKM1" s="99"/>
      <c r="AKN1" s="99"/>
      <c r="AKO1" s="99"/>
      <c r="AKP1" s="99"/>
      <c r="AKQ1" s="99"/>
      <c r="AKR1" s="99"/>
      <c r="AKS1" s="99"/>
      <c r="AKT1" s="99"/>
      <c r="AKU1" s="99"/>
      <c r="AKV1" s="99"/>
      <c r="AKW1" s="99"/>
      <c r="AKX1" s="99"/>
      <c r="AKY1" s="99"/>
      <c r="AKZ1" s="99"/>
      <c r="ALA1" s="99"/>
      <c r="ALB1" s="99"/>
      <c r="ALC1" s="99"/>
      <c r="ALD1" s="99"/>
      <c r="ALE1" s="99"/>
      <c r="ALF1" s="99"/>
      <c r="ALG1" s="99"/>
      <c r="ALH1" s="99"/>
      <c r="ALI1" s="99"/>
      <c r="ALJ1" s="99"/>
      <c r="ALK1" s="99"/>
      <c r="ALL1" s="99"/>
      <c r="ALM1" s="99"/>
      <c r="ALN1" s="99"/>
      <c r="ALO1" s="99"/>
      <c r="ALP1" s="99"/>
      <c r="ALQ1" s="99"/>
      <c r="ALR1" s="99"/>
      <c r="ALS1" s="99"/>
      <c r="ALT1" s="99"/>
      <c r="ALU1" s="99"/>
      <c r="ALV1" s="99"/>
      <c r="ALW1" s="99"/>
      <c r="ALX1" s="99"/>
      <c r="ALY1" s="99"/>
      <c r="ALZ1" s="99"/>
      <c r="AMA1" s="99"/>
      <c r="AMB1" s="99"/>
      <c r="AMC1" s="99"/>
      <c r="AMD1" s="99"/>
      <c r="AME1" s="99"/>
      <c r="AMF1" s="99"/>
      <c r="AMG1" s="99"/>
      <c r="AMH1" s="99"/>
      <c r="AMI1" s="99"/>
      <c r="AMJ1" s="99"/>
      <c r="AMK1" s="99"/>
      <c r="AML1" s="99"/>
      <c r="AMM1" s="99"/>
      <c r="AMN1" s="99"/>
      <c r="AMO1" s="99"/>
      <c r="AMP1" s="99"/>
      <c r="AMQ1" s="99"/>
      <c r="AMR1" s="99"/>
      <c r="AMS1" s="99"/>
      <c r="AMT1" s="99"/>
      <c r="AMU1" s="99"/>
      <c r="AMV1" s="99"/>
      <c r="AMW1" s="99"/>
      <c r="AMX1" s="99"/>
      <c r="AMY1" s="99"/>
      <c r="AMZ1" s="99"/>
      <c r="ANA1" s="99"/>
      <c r="ANB1" s="99"/>
      <c r="ANC1" s="99"/>
      <c r="AND1" s="99"/>
      <c r="ANE1" s="99"/>
      <c r="ANF1" s="99"/>
      <c r="ANG1" s="99"/>
      <c r="ANH1" s="99"/>
      <c r="ANI1" s="99"/>
      <c r="ANJ1" s="99"/>
      <c r="ANK1" s="99"/>
      <c r="ANL1" s="99"/>
      <c r="ANM1" s="99"/>
      <c r="ANN1" s="99"/>
      <c r="ANO1" s="99"/>
      <c r="ANP1" s="99"/>
      <c r="ANQ1" s="99"/>
      <c r="ANR1" s="99"/>
      <c r="ANS1" s="99"/>
      <c r="ANT1" s="99"/>
      <c r="ANU1" s="99"/>
      <c r="ANV1" s="99"/>
      <c r="ANW1" s="99"/>
      <c r="ANX1" s="99"/>
      <c r="ANY1" s="99"/>
      <c r="ANZ1" s="99"/>
      <c r="AOA1" s="99"/>
      <c r="AOB1" s="99"/>
      <c r="AOC1" s="99"/>
      <c r="AOD1" s="99"/>
      <c r="AOE1" s="99"/>
      <c r="AOF1" s="99"/>
      <c r="AOG1" s="99"/>
      <c r="AOH1" s="99"/>
      <c r="AOI1" s="99"/>
      <c r="AOJ1" s="99"/>
      <c r="AOK1" s="99"/>
      <c r="AOL1" s="99"/>
      <c r="AOM1" s="99"/>
      <c r="AON1" s="99"/>
      <c r="AOO1" s="99"/>
      <c r="AOP1" s="99"/>
      <c r="AOQ1" s="99"/>
      <c r="AOR1" s="99"/>
      <c r="AOS1" s="99"/>
      <c r="AOT1" s="99"/>
      <c r="AOU1" s="99"/>
      <c r="AOV1" s="99"/>
      <c r="AOW1" s="99"/>
      <c r="AOX1" s="99"/>
      <c r="AOY1" s="99"/>
      <c r="AOZ1" s="99"/>
      <c r="APA1" s="99"/>
      <c r="APB1" s="99"/>
      <c r="APC1" s="99"/>
      <c r="APD1" s="99"/>
      <c r="APE1" s="99"/>
      <c r="APF1" s="99"/>
      <c r="APG1" s="99"/>
      <c r="APH1" s="99"/>
      <c r="API1" s="99"/>
      <c r="APJ1" s="99"/>
      <c r="APK1" s="99"/>
      <c r="APL1" s="99"/>
      <c r="APM1" s="99"/>
      <c r="APN1" s="99"/>
      <c r="APO1" s="99"/>
      <c r="APP1" s="99"/>
      <c r="APQ1" s="99"/>
      <c r="APR1" s="99"/>
      <c r="APS1" s="99"/>
      <c r="APT1" s="99"/>
      <c r="APU1" s="99"/>
      <c r="APV1" s="99"/>
      <c r="APW1" s="99"/>
      <c r="APX1" s="99"/>
      <c r="APY1" s="99"/>
      <c r="APZ1" s="99"/>
      <c r="AQA1" s="99"/>
      <c r="AQB1" s="99"/>
      <c r="AQC1" s="99"/>
      <c r="AQD1" s="99"/>
      <c r="AQE1" s="99"/>
      <c r="AQF1" s="99"/>
      <c r="AQG1" s="99"/>
      <c r="AQH1" s="99"/>
      <c r="AQI1" s="99"/>
      <c r="AQJ1" s="99"/>
      <c r="AQK1" s="99"/>
      <c r="AQL1" s="99"/>
      <c r="AQM1" s="99"/>
      <c r="AQN1" s="99"/>
      <c r="AQO1" s="99"/>
      <c r="AQP1" s="99"/>
      <c r="AQQ1" s="99"/>
      <c r="AQR1" s="99"/>
      <c r="AQS1" s="99"/>
      <c r="AQT1" s="99"/>
      <c r="AQU1" s="99"/>
      <c r="AQV1" s="99"/>
      <c r="AQW1" s="99"/>
      <c r="AQX1" s="99"/>
      <c r="AQY1" s="99"/>
      <c r="AQZ1" s="99"/>
      <c r="ARA1" s="99"/>
      <c r="ARB1" s="99"/>
      <c r="ARC1" s="99"/>
      <c r="ARD1" s="99"/>
      <c r="ARE1" s="99"/>
      <c r="ARF1" s="99"/>
      <c r="ARG1" s="99"/>
      <c r="ARH1" s="99"/>
      <c r="ARI1" s="99"/>
      <c r="ARJ1" s="99"/>
      <c r="ARK1" s="99"/>
      <c r="ARL1" s="99"/>
      <c r="ARM1" s="99"/>
      <c r="ARN1" s="99"/>
      <c r="ARO1" s="99"/>
      <c r="ARP1" s="99"/>
      <c r="ARQ1" s="99"/>
      <c r="ARR1" s="99"/>
      <c r="ARS1" s="99"/>
      <c r="ART1" s="99"/>
      <c r="ARU1" s="99"/>
      <c r="ARV1" s="99"/>
      <c r="ARW1" s="99"/>
      <c r="ARX1" s="99"/>
      <c r="ARY1" s="99"/>
      <c r="ARZ1" s="99"/>
      <c r="ASA1" s="99"/>
      <c r="ASB1" s="99"/>
      <c r="ASC1" s="99"/>
      <c r="ASD1" s="99"/>
      <c r="ASE1" s="99"/>
      <c r="ASF1" s="99"/>
      <c r="ASG1" s="99"/>
      <c r="ASH1" s="99"/>
      <c r="ASI1" s="99"/>
      <c r="ASJ1" s="99"/>
      <c r="ASK1" s="99"/>
      <c r="ASL1" s="99"/>
      <c r="ASM1" s="99"/>
      <c r="ASN1" s="99"/>
      <c r="ASO1" s="99"/>
      <c r="ASP1" s="99"/>
      <c r="ASQ1" s="99"/>
      <c r="ASR1" s="99"/>
      <c r="ASS1" s="99"/>
      <c r="AST1" s="99"/>
      <c r="ASU1" s="99"/>
      <c r="ASV1" s="99"/>
      <c r="ASW1" s="99"/>
      <c r="ASX1" s="99"/>
      <c r="ASY1" s="99"/>
      <c r="ASZ1" s="99"/>
      <c r="ATA1" s="99"/>
      <c r="ATB1" s="99"/>
      <c r="ATC1" s="99"/>
      <c r="ATD1" s="99"/>
      <c r="ATE1" s="99"/>
      <c r="ATF1" s="99"/>
      <c r="ATG1" s="99"/>
      <c r="ATH1" s="99"/>
      <c r="ATI1" s="99"/>
      <c r="ATJ1" s="99"/>
      <c r="ATK1" s="99"/>
      <c r="ATL1" s="99"/>
      <c r="ATM1" s="99"/>
      <c r="ATN1" s="99"/>
      <c r="ATO1" s="99"/>
      <c r="ATP1" s="99"/>
      <c r="ATQ1" s="99"/>
      <c r="ATR1" s="99"/>
      <c r="ATS1" s="99"/>
      <c r="ATT1" s="99"/>
      <c r="ATU1" s="99"/>
      <c r="ATV1" s="99"/>
      <c r="ATW1" s="99"/>
      <c r="ATX1" s="99"/>
      <c r="ATY1" s="99"/>
      <c r="ATZ1" s="99"/>
      <c r="AUA1" s="99"/>
      <c r="AUB1" s="99"/>
      <c r="AUC1" s="99"/>
      <c r="AUD1" s="99"/>
      <c r="AUE1" s="99"/>
      <c r="AUF1" s="99"/>
      <c r="AUG1" s="99"/>
      <c r="AUH1" s="99"/>
      <c r="AUI1" s="99"/>
      <c r="AUJ1" s="99"/>
      <c r="AUK1" s="99"/>
      <c r="AUL1" s="99"/>
      <c r="AUM1" s="99"/>
      <c r="AUN1" s="99"/>
      <c r="AUO1" s="99"/>
      <c r="AUP1" s="99"/>
      <c r="AUQ1" s="99"/>
      <c r="AUR1" s="99"/>
      <c r="AUS1" s="99"/>
      <c r="AUT1" s="99"/>
      <c r="AUU1" s="99"/>
      <c r="AUV1" s="99"/>
      <c r="AUW1" s="99"/>
      <c r="AUX1" s="99"/>
      <c r="AUY1" s="99"/>
      <c r="AUZ1" s="99"/>
      <c r="AVA1" s="99"/>
      <c r="AVB1" s="99"/>
      <c r="AVC1" s="99"/>
      <c r="AVD1" s="99"/>
      <c r="AVE1" s="99"/>
      <c r="AVF1" s="99"/>
      <c r="AVG1" s="99"/>
      <c r="AVH1" s="99"/>
      <c r="AVI1" s="99"/>
      <c r="AVJ1" s="99"/>
      <c r="AVK1" s="99"/>
      <c r="AVL1" s="99"/>
      <c r="AVM1" s="99"/>
      <c r="AVN1" s="99"/>
      <c r="AVO1" s="99"/>
      <c r="AVP1" s="99"/>
      <c r="AVQ1" s="99"/>
      <c r="AVR1" s="99"/>
      <c r="AVS1" s="99"/>
      <c r="AVT1" s="99"/>
      <c r="AVU1" s="99"/>
      <c r="AVV1" s="99"/>
      <c r="AVW1" s="99"/>
      <c r="AVX1" s="99"/>
      <c r="AVY1" s="99"/>
      <c r="AVZ1" s="99"/>
      <c r="AWA1" s="99"/>
      <c r="AWB1" s="99"/>
      <c r="AWC1" s="99"/>
      <c r="AWD1" s="99"/>
      <c r="AWE1" s="99"/>
      <c r="AWF1" s="99"/>
      <c r="AWG1" s="99"/>
      <c r="AWH1" s="99"/>
      <c r="AWI1" s="99"/>
      <c r="AWJ1" s="99"/>
      <c r="AWK1" s="99"/>
      <c r="AWL1" s="99"/>
      <c r="AWM1" s="99"/>
      <c r="AWN1" s="99"/>
      <c r="AWO1" s="99"/>
      <c r="AWP1" s="99"/>
      <c r="AWQ1" s="99"/>
      <c r="AWR1" s="99"/>
      <c r="AWS1" s="99"/>
      <c r="AWT1" s="99"/>
      <c r="AWU1" s="99"/>
      <c r="AWV1" s="99"/>
      <c r="AWW1" s="99"/>
      <c r="AWX1" s="99"/>
      <c r="AWY1" s="99"/>
      <c r="AWZ1" s="99"/>
      <c r="AXA1" s="99"/>
      <c r="AXB1" s="99"/>
      <c r="AXC1" s="99"/>
      <c r="AXD1" s="99"/>
      <c r="AXE1" s="99"/>
      <c r="AXF1" s="99"/>
      <c r="AXG1" s="99"/>
      <c r="AXH1" s="99"/>
      <c r="AXI1" s="99"/>
      <c r="AXJ1" s="99"/>
      <c r="AXK1" s="99"/>
      <c r="AXL1" s="99"/>
      <c r="AXM1" s="99"/>
      <c r="AXN1" s="99"/>
      <c r="AXO1" s="99"/>
      <c r="AXP1" s="99"/>
      <c r="AXQ1" s="99"/>
      <c r="AXR1" s="99"/>
      <c r="AXS1" s="99"/>
      <c r="AXT1" s="99"/>
      <c r="AXU1" s="99"/>
      <c r="AXV1" s="99"/>
      <c r="AXW1" s="99"/>
      <c r="AXX1" s="99"/>
      <c r="AXY1" s="99"/>
      <c r="AXZ1" s="99"/>
      <c r="AYA1" s="99"/>
      <c r="AYB1" s="99"/>
      <c r="AYC1" s="99"/>
      <c r="AYD1" s="99"/>
      <c r="AYE1" s="99"/>
      <c r="AYF1" s="99"/>
      <c r="AYG1" s="99"/>
      <c r="AYH1" s="99"/>
      <c r="AYI1" s="99"/>
      <c r="AYJ1" s="99"/>
      <c r="AYK1" s="99"/>
      <c r="AYL1" s="99"/>
      <c r="AYM1" s="99"/>
      <c r="AYN1" s="99"/>
      <c r="AYO1" s="99"/>
      <c r="AYP1" s="99"/>
      <c r="AYQ1" s="99"/>
      <c r="AYR1" s="99"/>
      <c r="AYS1" s="99"/>
      <c r="AYT1" s="99"/>
      <c r="AYU1" s="99"/>
      <c r="AYV1" s="99"/>
      <c r="AYW1" s="99"/>
      <c r="AYX1" s="99"/>
      <c r="AYY1" s="99"/>
      <c r="AYZ1" s="99"/>
      <c r="AZA1" s="99"/>
      <c r="AZB1" s="99"/>
      <c r="AZC1" s="99"/>
      <c r="AZD1" s="99"/>
      <c r="AZE1" s="99"/>
      <c r="AZF1" s="99"/>
      <c r="AZG1" s="99"/>
      <c r="AZH1" s="99"/>
      <c r="AZI1" s="99"/>
      <c r="AZJ1" s="99"/>
      <c r="AZK1" s="99"/>
      <c r="AZL1" s="99"/>
      <c r="AZM1" s="99"/>
      <c r="AZN1" s="99"/>
      <c r="AZO1" s="99"/>
      <c r="AZP1" s="99"/>
      <c r="AZQ1" s="99"/>
      <c r="AZR1" s="99"/>
      <c r="AZS1" s="99"/>
      <c r="AZT1" s="99"/>
      <c r="AZU1" s="99"/>
      <c r="AZV1" s="99"/>
      <c r="AZW1" s="99"/>
      <c r="AZX1" s="99"/>
      <c r="AZY1" s="99"/>
      <c r="AZZ1" s="99"/>
      <c r="BAA1" s="99"/>
      <c r="BAB1" s="99"/>
      <c r="BAC1" s="99"/>
      <c r="BAD1" s="99"/>
      <c r="BAE1" s="99"/>
      <c r="BAF1" s="99"/>
      <c r="BAG1" s="99"/>
      <c r="BAH1" s="99"/>
      <c r="BAI1" s="99"/>
      <c r="BAJ1" s="99"/>
      <c r="BAK1" s="99"/>
      <c r="BAL1" s="99"/>
      <c r="BAM1" s="99"/>
      <c r="BAN1" s="99"/>
      <c r="BAO1" s="99"/>
      <c r="BAP1" s="99"/>
      <c r="BAQ1" s="99"/>
      <c r="BAR1" s="99"/>
      <c r="BAS1" s="99"/>
      <c r="BAT1" s="99"/>
      <c r="BAU1" s="99"/>
      <c r="BAV1" s="99"/>
      <c r="BAW1" s="99"/>
      <c r="BAX1" s="99"/>
      <c r="BAY1" s="99"/>
      <c r="BAZ1" s="99"/>
      <c r="BBA1" s="99"/>
      <c r="BBB1" s="99"/>
      <c r="BBC1" s="99"/>
      <c r="BBD1" s="99"/>
      <c r="BBE1" s="99"/>
      <c r="BBF1" s="99"/>
      <c r="BBG1" s="99"/>
      <c r="BBH1" s="99"/>
      <c r="BBI1" s="99"/>
      <c r="BBJ1" s="99"/>
      <c r="BBK1" s="99"/>
      <c r="BBL1" s="99"/>
      <c r="BBM1" s="99"/>
      <c r="BBN1" s="99"/>
      <c r="BBO1" s="99"/>
      <c r="BBP1" s="99"/>
      <c r="BBQ1" s="99"/>
      <c r="BBR1" s="99"/>
      <c r="BBS1" s="99"/>
      <c r="BBT1" s="99"/>
      <c r="BBU1" s="99"/>
      <c r="BBV1" s="99"/>
      <c r="BBW1" s="99"/>
      <c r="BBX1" s="99"/>
      <c r="BBY1" s="99"/>
      <c r="BBZ1" s="99"/>
      <c r="BCA1" s="99"/>
      <c r="BCB1" s="99"/>
      <c r="BCC1" s="99"/>
      <c r="BCD1" s="99"/>
      <c r="BCE1" s="99"/>
      <c r="BCF1" s="99"/>
      <c r="BCG1" s="99"/>
      <c r="BCH1" s="99"/>
      <c r="BCI1" s="99"/>
      <c r="BCJ1" s="99"/>
      <c r="BCK1" s="99"/>
      <c r="BCL1" s="99"/>
      <c r="BCM1" s="99"/>
      <c r="BCN1" s="99"/>
      <c r="BCO1" s="99"/>
      <c r="BCP1" s="99"/>
      <c r="BCQ1" s="99"/>
      <c r="BCR1" s="99"/>
      <c r="BCS1" s="99"/>
      <c r="BCT1" s="99"/>
      <c r="BCU1" s="99"/>
      <c r="BCV1" s="99"/>
      <c r="BCW1" s="99"/>
      <c r="BCX1" s="99"/>
      <c r="BCY1" s="99"/>
      <c r="BCZ1" s="99"/>
      <c r="BDA1" s="99"/>
      <c r="BDB1" s="99"/>
      <c r="BDC1" s="99"/>
      <c r="BDD1" s="99"/>
      <c r="BDE1" s="99"/>
      <c r="BDF1" s="99"/>
      <c r="BDG1" s="99"/>
      <c r="BDH1" s="99"/>
      <c r="BDI1" s="99"/>
      <c r="BDJ1" s="99"/>
      <c r="BDK1" s="99"/>
      <c r="BDL1" s="99"/>
      <c r="BDM1" s="99"/>
      <c r="BDN1" s="99"/>
      <c r="BDO1" s="99"/>
      <c r="BDP1" s="99"/>
      <c r="BDQ1" s="99"/>
      <c r="BDR1" s="99"/>
      <c r="BDS1" s="99"/>
      <c r="BDT1" s="99"/>
      <c r="BDU1" s="99"/>
      <c r="BDV1" s="99"/>
      <c r="BDW1" s="99"/>
      <c r="BDX1" s="99"/>
      <c r="BDY1" s="99"/>
      <c r="BDZ1" s="99"/>
      <c r="BEA1" s="99"/>
      <c r="BEB1" s="99"/>
      <c r="BEC1" s="99"/>
      <c r="BED1" s="99"/>
      <c r="BEE1" s="99"/>
      <c r="BEF1" s="99"/>
      <c r="BEG1" s="99"/>
      <c r="BEH1" s="99"/>
      <c r="BEI1" s="99"/>
      <c r="BEJ1" s="99"/>
      <c r="BEK1" s="99"/>
      <c r="BEL1" s="99"/>
      <c r="BEM1" s="99"/>
      <c r="BEN1" s="99"/>
      <c r="BEO1" s="99"/>
      <c r="BEP1" s="99"/>
      <c r="BEQ1" s="99"/>
      <c r="BER1" s="99"/>
      <c r="BES1" s="99"/>
      <c r="BET1" s="99"/>
      <c r="BEU1" s="99"/>
      <c r="BEV1" s="99"/>
      <c r="BEW1" s="99"/>
      <c r="BEX1" s="99"/>
      <c r="BEY1" s="99"/>
      <c r="BEZ1" s="99"/>
      <c r="BFA1" s="99"/>
      <c r="BFB1" s="99"/>
      <c r="BFC1" s="99"/>
      <c r="BFD1" s="99"/>
      <c r="BFE1" s="99"/>
      <c r="BFF1" s="99"/>
      <c r="BFG1" s="99"/>
      <c r="BFH1" s="99"/>
      <c r="BFI1" s="99"/>
      <c r="BFJ1" s="99"/>
      <c r="BFK1" s="99"/>
      <c r="BFL1" s="99"/>
      <c r="BFM1" s="99"/>
      <c r="BFN1" s="99"/>
      <c r="BFO1" s="99"/>
      <c r="BFP1" s="99"/>
      <c r="BFQ1" s="99"/>
      <c r="BFR1" s="99"/>
      <c r="BFS1" s="99"/>
      <c r="BFT1" s="99"/>
      <c r="BFU1" s="99"/>
      <c r="BFV1" s="99"/>
      <c r="BFW1" s="99"/>
      <c r="BFX1" s="99"/>
      <c r="BFY1" s="99"/>
      <c r="BFZ1" s="99"/>
      <c r="BGA1" s="99"/>
      <c r="BGB1" s="99"/>
      <c r="BGC1" s="99"/>
      <c r="BGD1" s="99"/>
      <c r="BGE1" s="99"/>
      <c r="BGF1" s="99"/>
      <c r="BGG1" s="99"/>
      <c r="BGH1" s="99"/>
      <c r="BGI1" s="99"/>
      <c r="BGJ1" s="99"/>
      <c r="BGK1" s="99"/>
      <c r="BGL1" s="99"/>
      <c r="BGM1" s="99"/>
      <c r="BGN1" s="99"/>
      <c r="BGO1" s="99"/>
      <c r="BGP1" s="99"/>
      <c r="BGQ1" s="99"/>
      <c r="BGR1" s="99"/>
      <c r="BGS1" s="99"/>
      <c r="BGT1" s="99"/>
      <c r="BGU1" s="99"/>
      <c r="BGV1" s="99"/>
      <c r="BGW1" s="99"/>
      <c r="BGX1" s="99"/>
      <c r="BGY1" s="99"/>
      <c r="BGZ1" s="99"/>
      <c r="BHA1" s="99"/>
      <c r="BHB1" s="99"/>
      <c r="BHC1" s="99"/>
      <c r="BHD1" s="99"/>
      <c r="BHE1" s="99"/>
      <c r="BHF1" s="99"/>
      <c r="BHG1" s="99"/>
      <c r="BHH1" s="99"/>
      <c r="BHI1" s="99"/>
      <c r="BHJ1" s="99"/>
      <c r="BHK1" s="99"/>
      <c r="BHL1" s="99"/>
      <c r="BHM1" s="99"/>
      <c r="BHN1" s="99"/>
      <c r="BHO1" s="99"/>
      <c r="BHP1" s="99"/>
      <c r="BHQ1" s="99"/>
      <c r="BHR1" s="99"/>
      <c r="BHS1" s="99"/>
      <c r="BHT1" s="99"/>
      <c r="BHU1" s="99"/>
      <c r="BHV1" s="99"/>
      <c r="BHW1" s="99"/>
      <c r="BHX1" s="99"/>
      <c r="BHY1" s="99"/>
      <c r="BHZ1" s="99"/>
      <c r="BIA1" s="99"/>
      <c r="BIB1" s="99"/>
      <c r="BIC1" s="99"/>
      <c r="BID1" s="99"/>
      <c r="BIE1" s="99"/>
      <c r="BIF1" s="99"/>
      <c r="BIG1" s="99"/>
      <c r="BIH1" s="99"/>
      <c r="BII1" s="99"/>
      <c r="BIJ1" s="99"/>
      <c r="BIK1" s="99"/>
      <c r="BIL1" s="99"/>
      <c r="BIM1" s="99"/>
      <c r="BIN1" s="99"/>
      <c r="BIO1" s="99"/>
      <c r="BIP1" s="99"/>
      <c r="BIQ1" s="99"/>
      <c r="BIR1" s="99"/>
      <c r="BIS1" s="99"/>
      <c r="BIT1" s="99"/>
      <c r="BIU1" s="99"/>
      <c r="BIV1" s="99"/>
      <c r="BIW1" s="99"/>
      <c r="BIX1" s="99"/>
      <c r="BIY1" s="99"/>
      <c r="BIZ1" s="99"/>
      <c r="BJA1" s="99"/>
      <c r="BJB1" s="99"/>
      <c r="BJC1" s="99"/>
      <c r="BJD1" s="99"/>
      <c r="BJE1" s="99"/>
      <c r="BJF1" s="99"/>
      <c r="BJG1" s="99"/>
      <c r="BJH1" s="99"/>
      <c r="BJI1" s="99"/>
      <c r="BJJ1" s="99"/>
      <c r="BJK1" s="99"/>
      <c r="BJL1" s="99"/>
      <c r="BJM1" s="99"/>
      <c r="BJN1" s="99"/>
      <c r="BJO1" s="99"/>
      <c r="BJP1" s="99"/>
      <c r="BJQ1" s="99"/>
      <c r="BJR1" s="99"/>
      <c r="BJS1" s="99"/>
      <c r="BJT1" s="99"/>
      <c r="BJU1" s="99"/>
      <c r="BJV1" s="99"/>
      <c r="BJW1" s="99"/>
      <c r="BJX1" s="99"/>
      <c r="BJY1" s="99"/>
      <c r="BJZ1" s="99"/>
      <c r="BKA1" s="99"/>
      <c r="BKB1" s="99"/>
      <c r="BKC1" s="99"/>
      <c r="BKD1" s="99"/>
      <c r="BKE1" s="99"/>
      <c r="BKF1" s="99"/>
      <c r="BKG1" s="99"/>
      <c r="BKH1" s="99"/>
      <c r="BKI1" s="99"/>
      <c r="BKJ1" s="99"/>
      <c r="BKK1" s="99"/>
      <c r="BKL1" s="99"/>
      <c r="BKM1" s="99"/>
      <c r="BKN1" s="99"/>
      <c r="BKO1" s="99"/>
      <c r="BKP1" s="99"/>
      <c r="BKQ1" s="99"/>
      <c r="BKR1" s="99"/>
      <c r="BKS1" s="99"/>
      <c r="BKT1" s="99"/>
      <c r="BKU1" s="99"/>
      <c r="BKV1" s="99"/>
      <c r="BKW1" s="99"/>
      <c r="BKX1" s="99"/>
      <c r="BKY1" s="99"/>
      <c r="BKZ1" s="99"/>
      <c r="BLA1" s="99"/>
      <c r="BLB1" s="99"/>
      <c r="BLC1" s="99"/>
      <c r="BLD1" s="99"/>
      <c r="BLE1" s="99"/>
      <c r="BLF1" s="99"/>
      <c r="BLG1" s="99"/>
      <c r="BLH1" s="99"/>
      <c r="BLI1" s="99"/>
      <c r="BLJ1" s="99"/>
      <c r="BLK1" s="99"/>
      <c r="BLL1" s="99"/>
      <c r="BLM1" s="99"/>
      <c r="BLN1" s="99"/>
      <c r="BLO1" s="99"/>
      <c r="BLP1" s="99"/>
      <c r="BLQ1" s="99"/>
      <c r="BLR1" s="99"/>
      <c r="BLS1" s="99"/>
      <c r="BLT1" s="99"/>
      <c r="BLU1" s="99"/>
      <c r="BLV1" s="99"/>
      <c r="BLW1" s="99"/>
      <c r="BLX1" s="99"/>
      <c r="BLY1" s="99"/>
      <c r="BLZ1" s="99"/>
      <c r="BMA1" s="99"/>
      <c r="BMB1" s="99"/>
      <c r="BMC1" s="99"/>
      <c r="BMD1" s="99"/>
      <c r="BME1" s="99"/>
      <c r="BMF1" s="99"/>
      <c r="BMG1" s="99"/>
      <c r="BMH1" s="99"/>
      <c r="BMI1" s="99"/>
      <c r="BMJ1" s="99"/>
      <c r="BMK1" s="99"/>
      <c r="BML1" s="99"/>
      <c r="BMM1" s="99"/>
      <c r="BMN1" s="99"/>
      <c r="BMO1" s="99"/>
      <c r="BMP1" s="99"/>
      <c r="BMQ1" s="99"/>
      <c r="BMR1" s="99"/>
      <c r="BMS1" s="99"/>
      <c r="BMT1" s="99"/>
      <c r="BMU1" s="99"/>
      <c r="BMV1" s="99"/>
      <c r="BMW1" s="99"/>
      <c r="BMX1" s="99"/>
      <c r="BMY1" s="99"/>
      <c r="BMZ1" s="99"/>
      <c r="BNA1" s="99"/>
      <c r="BNB1" s="99"/>
      <c r="BNC1" s="99"/>
      <c r="BND1" s="99"/>
      <c r="BNE1" s="99"/>
      <c r="BNF1" s="99"/>
      <c r="BNG1" s="99"/>
      <c r="BNH1" s="99"/>
      <c r="BNI1" s="99"/>
      <c r="BNJ1" s="99"/>
      <c r="BNK1" s="99"/>
      <c r="BNL1" s="99"/>
      <c r="BNM1" s="99"/>
      <c r="BNN1" s="99"/>
      <c r="BNO1" s="99"/>
      <c r="BNP1" s="99"/>
      <c r="BNQ1" s="99"/>
      <c r="BNR1" s="99"/>
      <c r="BNS1" s="99"/>
      <c r="BNT1" s="99"/>
      <c r="BNU1" s="99"/>
      <c r="BNV1" s="99"/>
      <c r="BNW1" s="99"/>
      <c r="BNX1" s="99"/>
      <c r="BNY1" s="99"/>
      <c r="BNZ1" s="99"/>
      <c r="BOA1" s="99"/>
      <c r="BOB1" s="99"/>
      <c r="BOC1" s="99"/>
      <c r="BOD1" s="99"/>
      <c r="BOE1" s="99"/>
      <c r="BOF1" s="99"/>
      <c r="BOG1" s="99"/>
      <c r="BOH1" s="99"/>
      <c r="BOI1" s="99"/>
      <c r="BOJ1" s="99"/>
      <c r="BOK1" s="99"/>
      <c r="BOL1" s="99"/>
      <c r="BOM1" s="99"/>
      <c r="BON1" s="99"/>
      <c r="BOO1" s="99"/>
      <c r="BOP1" s="99"/>
      <c r="BOQ1" s="99"/>
      <c r="BOR1" s="99"/>
      <c r="BOS1" s="99"/>
      <c r="BOT1" s="99"/>
      <c r="BOU1" s="99"/>
      <c r="BOV1" s="99"/>
      <c r="BOW1" s="99"/>
      <c r="BOX1" s="99"/>
      <c r="BOY1" s="99"/>
      <c r="BOZ1" s="99"/>
      <c r="BPA1" s="99"/>
      <c r="BPB1" s="99"/>
      <c r="BPC1" s="99"/>
      <c r="BPD1" s="99"/>
      <c r="BPE1" s="99"/>
      <c r="BPF1" s="99"/>
      <c r="BPG1" s="99"/>
      <c r="BPH1" s="99"/>
      <c r="BPI1" s="99"/>
      <c r="BPJ1" s="99"/>
      <c r="BPK1" s="99"/>
      <c r="BPL1" s="99"/>
      <c r="BPM1" s="99"/>
      <c r="BPN1" s="99"/>
      <c r="BPO1" s="99"/>
      <c r="BPP1" s="99"/>
      <c r="BPQ1" s="99"/>
      <c r="BPR1" s="99"/>
      <c r="BPS1" s="99"/>
      <c r="BPT1" s="99"/>
      <c r="BPU1" s="99"/>
      <c r="BPV1" s="99"/>
      <c r="BPW1" s="99"/>
      <c r="BPX1" s="99"/>
      <c r="BPY1" s="99"/>
      <c r="BPZ1" s="99"/>
      <c r="BQA1" s="99"/>
      <c r="BQB1" s="99"/>
      <c r="BQC1" s="99"/>
      <c r="BQD1" s="99"/>
      <c r="BQE1" s="99"/>
      <c r="BQF1" s="99"/>
      <c r="BQG1" s="99"/>
      <c r="BQH1" s="99"/>
      <c r="BQI1" s="99"/>
      <c r="BQJ1" s="99"/>
      <c r="BQK1" s="99"/>
      <c r="BQL1" s="99"/>
      <c r="BQM1" s="99"/>
      <c r="BQN1" s="99"/>
      <c r="BQO1" s="99"/>
      <c r="BQP1" s="99"/>
      <c r="BQQ1" s="99"/>
      <c r="BQR1" s="99"/>
      <c r="BQS1" s="99"/>
      <c r="BQT1" s="99"/>
      <c r="BQU1" s="99"/>
      <c r="BQV1" s="99"/>
      <c r="BQW1" s="99"/>
      <c r="BQX1" s="99"/>
      <c r="BQY1" s="99"/>
      <c r="BQZ1" s="99"/>
      <c r="BRA1" s="99"/>
      <c r="BRB1" s="99"/>
      <c r="BRC1" s="99"/>
      <c r="BRD1" s="99"/>
      <c r="BRE1" s="99"/>
      <c r="BRF1" s="99"/>
      <c r="BRG1" s="99"/>
      <c r="BRH1" s="99"/>
      <c r="BRI1" s="99"/>
      <c r="BRJ1" s="99"/>
      <c r="BRK1" s="99"/>
      <c r="BRL1" s="99"/>
      <c r="BRM1" s="99"/>
      <c r="BRN1" s="99"/>
      <c r="BRO1" s="99"/>
      <c r="BRP1" s="99"/>
      <c r="BRQ1" s="99"/>
      <c r="BRR1" s="99"/>
      <c r="BRS1" s="99"/>
      <c r="BRT1" s="99"/>
      <c r="BRU1" s="99"/>
      <c r="BRV1" s="99"/>
      <c r="BRW1" s="99"/>
      <c r="BRX1" s="99"/>
      <c r="BRY1" s="99"/>
      <c r="BRZ1" s="99"/>
      <c r="BSA1" s="99"/>
      <c r="BSB1" s="99"/>
      <c r="BSC1" s="99"/>
      <c r="BSD1" s="99"/>
      <c r="BSE1" s="99"/>
      <c r="BSF1" s="99"/>
      <c r="BSG1" s="99"/>
      <c r="BSH1" s="99"/>
      <c r="BSI1" s="99"/>
      <c r="BSJ1" s="99"/>
      <c r="BSK1" s="99"/>
      <c r="BSL1" s="99"/>
      <c r="BSM1" s="99"/>
      <c r="BSN1" s="99"/>
      <c r="BSO1" s="99"/>
      <c r="BSP1" s="99"/>
      <c r="BSQ1" s="99"/>
      <c r="BSR1" s="99"/>
      <c r="BSS1" s="99"/>
      <c r="BST1" s="99"/>
      <c r="BSU1" s="99"/>
      <c r="BSV1" s="99"/>
      <c r="BSW1" s="99"/>
      <c r="BSX1" s="99"/>
      <c r="BSY1" s="99"/>
      <c r="BSZ1" s="99"/>
      <c r="BTA1" s="99"/>
      <c r="BTB1" s="99"/>
      <c r="BTC1" s="99"/>
      <c r="BTD1" s="99"/>
      <c r="BTE1" s="99"/>
      <c r="BTF1" s="99"/>
      <c r="BTG1" s="99"/>
      <c r="BTH1" s="99"/>
      <c r="BTI1" s="99"/>
      <c r="BTJ1" s="99"/>
      <c r="BTK1" s="99"/>
      <c r="BTL1" s="99"/>
      <c r="BTM1" s="99"/>
      <c r="BTN1" s="99"/>
      <c r="BTO1" s="99"/>
      <c r="BTP1" s="99"/>
      <c r="BTQ1" s="99"/>
      <c r="BTR1" s="99"/>
      <c r="BTS1" s="99"/>
      <c r="BTT1" s="99"/>
      <c r="BTU1" s="99"/>
      <c r="BTV1" s="99"/>
      <c r="BTW1" s="99"/>
      <c r="BTX1" s="99"/>
      <c r="BTY1" s="99"/>
      <c r="BTZ1" s="99"/>
      <c r="BUA1" s="99"/>
      <c r="BUB1" s="99"/>
      <c r="BUC1" s="99"/>
      <c r="BUD1" s="99"/>
      <c r="BUE1" s="99"/>
      <c r="BUF1" s="99"/>
      <c r="BUG1" s="99"/>
      <c r="BUH1" s="99"/>
      <c r="BUI1" s="99"/>
      <c r="BUJ1" s="99"/>
      <c r="BUK1" s="99"/>
      <c r="BUL1" s="99"/>
      <c r="BUM1" s="99"/>
      <c r="BUN1" s="99"/>
      <c r="BUO1" s="99"/>
      <c r="BUP1" s="99"/>
      <c r="BUQ1" s="99"/>
      <c r="BUR1" s="99"/>
      <c r="BUS1" s="99"/>
      <c r="BUT1" s="99"/>
      <c r="BUU1" s="99"/>
      <c r="BUV1" s="99"/>
      <c r="BUW1" s="99"/>
      <c r="BUX1" s="99"/>
      <c r="BUY1" s="99"/>
      <c r="BUZ1" s="99"/>
      <c r="BVA1" s="99"/>
      <c r="BVB1" s="99"/>
      <c r="BVC1" s="99"/>
      <c r="BVD1" s="99"/>
      <c r="BVE1" s="99"/>
      <c r="BVF1" s="99"/>
      <c r="BVG1" s="99"/>
      <c r="BVH1" s="99"/>
      <c r="BVI1" s="99"/>
      <c r="BVJ1" s="99"/>
      <c r="BVK1" s="99"/>
      <c r="BVL1" s="99"/>
      <c r="BVM1" s="99"/>
      <c r="BVN1" s="99"/>
      <c r="BVO1" s="99"/>
      <c r="BVP1" s="99"/>
      <c r="BVQ1" s="99"/>
      <c r="BVR1" s="99"/>
      <c r="BVS1" s="99"/>
      <c r="BVT1" s="99"/>
      <c r="BVU1" s="99"/>
      <c r="BVV1" s="99"/>
      <c r="BVW1" s="99"/>
      <c r="BVX1" s="99"/>
      <c r="BVY1" s="99"/>
      <c r="BVZ1" s="99"/>
      <c r="BWA1" s="99"/>
      <c r="BWB1" s="99"/>
      <c r="BWC1" s="99"/>
      <c r="BWD1" s="99"/>
      <c r="BWE1" s="99"/>
      <c r="BWF1" s="99"/>
      <c r="BWG1" s="99"/>
      <c r="BWH1" s="99"/>
      <c r="BWI1" s="99"/>
      <c r="BWJ1" s="99"/>
      <c r="BWK1" s="99"/>
      <c r="BWL1" s="99"/>
      <c r="BWM1" s="99"/>
      <c r="BWN1" s="99"/>
      <c r="BWO1" s="99"/>
      <c r="BWP1" s="99"/>
      <c r="BWQ1" s="99"/>
      <c r="BWR1" s="99"/>
      <c r="BWS1" s="99"/>
      <c r="BWT1" s="99"/>
      <c r="BWU1" s="99"/>
      <c r="BWV1" s="99"/>
      <c r="BWW1" s="99"/>
      <c r="BWX1" s="99"/>
      <c r="BWY1" s="99"/>
      <c r="BWZ1" s="99"/>
      <c r="BXA1" s="99"/>
      <c r="BXB1" s="99"/>
      <c r="BXC1" s="99"/>
      <c r="BXD1" s="99"/>
      <c r="BXE1" s="99"/>
      <c r="BXF1" s="99"/>
      <c r="BXG1" s="99"/>
      <c r="BXH1" s="99"/>
      <c r="BXI1" s="99"/>
      <c r="BXJ1" s="99"/>
      <c r="BXK1" s="99"/>
      <c r="BXL1" s="99"/>
      <c r="BXM1" s="99"/>
      <c r="BXN1" s="99"/>
      <c r="BXO1" s="99"/>
      <c r="BXP1" s="99"/>
      <c r="BXQ1" s="99"/>
      <c r="BXR1" s="99"/>
      <c r="BXS1" s="99"/>
      <c r="BXT1" s="99"/>
      <c r="BXU1" s="99"/>
      <c r="BXV1" s="99"/>
      <c r="BXW1" s="99"/>
      <c r="BXX1" s="99"/>
      <c r="BXY1" s="99"/>
      <c r="BXZ1" s="99"/>
      <c r="BYA1" s="99"/>
      <c r="BYB1" s="99"/>
      <c r="BYC1" s="99"/>
      <c r="BYD1" s="99"/>
      <c r="BYE1" s="99"/>
      <c r="BYF1" s="99"/>
      <c r="BYG1" s="99"/>
      <c r="BYH1" s="99"/>
      <c r="BYI1" s="99"/>
      <c r="BYJ1" s="99"/>
      <c r="BYK1" s="99"/>
      <c r="BYL1" s="99"/>
      <c r="BYM1" s="99"/>
      <c r="BYN1" s="99"/>
      <c r="BYO1" s="99"/>
      <c r="BYP1" s="99"/>
      <c r="BYQ1" s="99"/>
      <c r="BYR1" s="99"/>
      <c r="BYS1" s="99"/>
      <c r="BYT1" s="99"/>
      <c r="BYU1" s="99"/>
      <c r="BYV1" s="99"/>
      <c r="BYW1" s="99"/>
      <c r="BYX1" s="99"/>
      <c r="BYY1" s="99"/>
      <c r="BYZ1" s="99"/>
      <c r="BZA1" s="99"/>
      <c r="BZB1" s="99"/>
      <c r="BZC1" s="99"/>
      <c r="BZD1" s="99"/>
      <c r="BZE1" s="99"/>
      <c r="BZF1" s="99"/>
      <c r="BZG1" s="99"/>
      <c r="BZH1" s="99"/>
      <c r="BZI1" s="99"/>
      <c r="BZJ1" s="99"/>
      <c r="BZK1" s="99"/>
      <c r="BZL1" s="99"/>
      <c r="BZM1" s="99"/>
      <c r="BZN1" s="99"/>
      <c r="BZO1" s="99"/>
      <c r="BZP1" s="99"/>
      <c r="BZQ1" s="99"/>
      <c r="BZR1" s="99"/>
      <c r="BZS1" s="99"/>
      <c r="BZT1" s="99"/>
      <c r="BZU1" s="99"/>
      <c r="BZV1" s="99"/>
      <c r="BZW1" s="99"/>
      <c r="BZX1" s="99"/>
      <c r="BZY1" s="99"/>
      <c r="BZZ1" s="99"/>
      <c r="CAA1" s="99"/>
      <c r="CAB1" s="99"/>
      <c r="CAC1" s="99"/>
      <c r="CAD1" s="99"/>
      <c r="CAE1" s="99"/>
      <c r="CAF1" s="99"/>
      <c r="CAG1" s="99"/>
      <c r="CAH1" s="99"/>
      <c r="CAI1" s="99"/>
      <c r="CAJ1" s="99"/>
      <c r="CAK1" s="99"/>
      <c r="CAL1" s="99"/>
      <c r="CAM1" s="99"/>
      <c r="CAN1" s="99"/>
      <c r="CAO1" s="99"/>
      <c r="CAP1" s="99"/>
      <c r="CAQ1" s="99"/>
      <c r="CAR1" s="99"/>
      <c r="CAS1" s="99"/>
      <c r="CAT1" s="99"/>
      <c r="CAU1" s="99"/>
      <c r="CAV1" s="99"/>
      <c r="CAW1" s="99"/>
      <c r="CAX1" s="99"/>
      <c r="CAY1" s="99"/>
      <c r="CAZ1" s="99"/>
      <c r="CBA1" s="99"/>
      <c r="CBB1" s="99"/>
      <c r="CBC1" s="99"/>
      <c r="CBD1" s="99"/>
      <c r="CBE1" s="99"/>
      <c r="CBF1" s="99"/>
      <c r="CBG1" s="99"/>
      <c r="CBH1" s="99"/>
      <c r="CBI1" s="99"/>
      <c r="CBJ1" s="99"/>
      <c r="CBK1" s="99"/>
      <c r="CBL1" s="99"/>
      <c r="CBM1" s="99"/>
      <c r="CBN1" s="99"/>
      <c r="CBO1" s="99"/>
      <c r="CBP1" s="99"/>
      <c r="CBQ1" s="99"/>
      <c r="CBR1" s="99"/>
      <c r="CBS1" s="99"/>
      <c r="CBT1" s="99"/>
      <c r="CBU1" s="99"/>
      <c r="CBV1" s="99"/>
      <c r="CBW1" s="99"/>
      <c r="CBX1" s="99"/>
      <c r="CBY1" s="99"/>
      <c r="CBZ1" s="99"/>
      <c r="CCA1" s="99"/>
      <c r="CCB1" s="99"/>
      <c r="CCC1" s="99"/>
      <c r="CCD1" s="99"/>
      <c r="CCE1" s="99"/>
      <c r="CCF1" s="99"/>
      <c r="CCG1" s="99"/>
      <c r="CCH1" s="99"/>
      <c r="CCI1" s="99"/>
      <c r="CCJ1" s="99"/>
      <c r="CCK1" s="99"/>
      <c r="CCL1" s="99"/>
      <c r="CCM1" s="99"/>
      <c r="CCN1" s="99"/>
      <c r="CCO1" s="99"/>
      <c r="CCP1" s="99"/>
      <c r="CCQ1" s="99"/>
      <c r="CCR1" s="99"/>
      <c r="CCS1" s="99"/>
      <c r="CCT1" s="99"/>
      <c r="CCU1" s="99"/>
      <c r="CCV1" s="99"/>
      <c r="CCW1" s="99"/>
      <c r="CCX1" s="99"/>
      <c r="CCY1" s="99"/>
      <c r="CCZ1" s="99"/>
      <c r="CDA1" s="99"/>
      <c r="CDB1" s="99"/>
      <c r="CDC1" s="99"/>
      <c r="CDD1" s="99"/>
      <c r="CDE1" s="99"/>
      <c r="CDF1" s="99"/>
      <c r="CDG1" s="99"/>
      <c r="CDH1" s="99"/>
      <c r="CDI1" s="99"/>
      <c r="CDJ1" s="99"/>
      <c r="CDK1" s="99"/>
      <c r="CDL1" s="99"/>
      <c r="CDM1" s="99"/>
      <c r="CDN1" s="99"/>
      <c r="CDO1" s="99"/>
      <c r="CDP1" s="99"/>
      <c r="CDQ1" s="99"/>
      <c r="CDR1" s="99"/>
      <c r="CDS1" s="99"/>
      <c r="CDT1" s="99"/>
      <c r="CDU1" s="99"/>
      <c r="CDV1" s="99"/>
      <c r="CDW1" s="99"/>
      <c r="CDX1" s="99"/>
      <c r="CDY1" s="99"/>
      <c r="CDZ1" s="99"/>
      <c r="CEA1" s="99"/>
      <c r="CEB1" s="99"/>
      <c r="CEC1" s="99"/>
      <c r="CED1" s="99"/>
      <c r="CEE1" s="99"/>
      <c r="CEF1" s="99"/>
      <c r="CEG1" s="99"/>
      <c r="CEH1" s="99"/>
      <c r="CEI1" s="99"/>
      <c r="CEJ1" s="99"/>
      <c r="CEK1" s="99"/>
      <c r="CEL1" s="99"/>
      <c r="CEM1" s="99"/>
      <c r="CEN1" s="99"/>
      <c r="CEO1" s="99"/>
      <c r="CEP1" s="99"/>
      <c r="CEQ1" s="99"/>
      <c r="CER1" s="99"/>
      <c r="CES1" s="99"/>
      <c r="CET1" s="99"/>
      <c r="CEU1" s="99"/>
      <c r="CEV1" s="99"/>
      <c r="CEW1" s="99"/>
      <c r="CEX1" s="99"/>
      <c r="CEY1" s="99"/>
      <c r="CEZ1" s="99"/>
      <c r="CFA1" s="99"/>
      <c r="CFB1" s="99"/>
      <c r="CFC1" s="99"/>
      <c r="CFD1" s="99"/>
      <c r="CFE1" s="99"/>
      <c r="CFF1" s="99"/>
      <c r="CFG1" s="99"/>
      <c r="CFH1" s="99"/>
      <c r="CFI1" s="99"/>
      <c r="CFJ1" s="99"/>
      <c r="CFK1" s="99"/>
      <c r="CFL1" s="99"/>
      <c r="CFM1" s="99"/>
      <c r="CFN1" s="99"/>
      <c r="CFO1" s="99"/>
      <c r="CFP1" s="99"/>
      <c r="CFQ1" s="99"/>
      <c r="CFR1" s="99"/>
      <c r="CFS1" s="99"/>
      <c r="CFT1" s="99"/>
      <c r="CFU1" s="99"/>
      <c r="CFV1" s="99"/>
      <c r="CFW1" s="99"/>
      <c r="CFX1" s="99"/>
      <c r="CFY1" s="99"/>
      <c r="CFZ1" s="99"/>
      <c r="CGA1" s="99"/>
      <c r="CGB1" s="99"/>
      <c r="CGC1" s="99"/>
      <c r="CGD1" s="99"/>
      <c r="CGE1" s="99"/>
      <c r="CGF1" s="99"/>
      <c r="CGG1" s="99"/>
      <c r="CGH1" s="99"/>
      <c r="CGI1" s="99"/>
      <c r="CGJ1" s="99"/>
      <c r="CGK1" s="99"/>
      <c r="CGL1" s="99"/>
      <c r="CGM1" s="99"/>
      <c r="CGN1" s="99"/>
      <c r="CGO1" s="99"/>
      <c r="CGP1" s="99"/>
      <c r="CGQ1" s="99"/>
      <c r="CGR1" s="99"/>
      <c r="CGS1" s="99"/>
      <c r="CGT1" s="99"/>
      <c r="CGU1" s="99"/>
      <c r="CGV1" s="99"/>
      <c r="CGW1" s="99"/>
      <c r="CGX1" s="99"/>
      <c r="CGY1" s="99"/>
      <c r="CGZ1" s="99"/>
      <c r="CHA1" s="99"/>
      <c r="CHB1" s="99"/>
      <c r="CHC1" s="99"/>
      <c r="CHD1" s="99"/>
      <c r="CHE1" s="99"/>
      <c r="CHF1" s="99"/>
      <c r="CHG1" s="99"/>
      <c r="CHH1" s="99"/>
      <c r="CHI1" s="99"/>
      <c r="CHJ1" s="99"/>
      <c r="CHK1" s="99"/>
      <c r="CHL1" s="99"/>
      <c r="CHM1" s="99"/>
      <c r="CHN1" s="99"/>
      <c r="CHO1" s="99"/>
      <c r="CHP1" s="99"/>
      <c r="CHQ1" s="99"/>
      <c r="CHR1" s="99"/>
      <c r="CHS1" s="99"/>
      <c r="CHT1" s="99"/>
      <c r="CHU1" s="99"/>
      <c r="CHV1" s="99"/>
      <c r="CHW1" s="99"/>
      <c r="CHX1" s="99"/>
      <c r="CHY1" s="99"/>
      <c r="CHZ1" s="99"/>
      <c r="CIA1" s="99"/>
      <c r="CIB1" s="99"/>
      <c r="CIC1" s="99"/>
      <c r="CID1" s="99"/>
      <c r="CIE1" s="99"/>
      <c r="CIF1" s="99"/>
      <c r="CIG1" s="99"/>
      <c r="CIH1" s="99"/>
      <c r="CII1" s="99"/>
      <c r="CIJ1" s="99"/>
      <c r="CIK1" s="99"/>
      <c r="CIL1" s="99"/>
      <c r="CIM1" s="99"/>
      <c r="CIN1" s="99"/>
      <c r="CIO1" s="99"/>
      <c r="CIP1" s="99"/>
      <c r="CIQ1" s="99"/>
      <c r="CIR1" s="99"/>
      <c r="CIS1" s="99"/>
      <c r="CIT1" s="99"/>
      <c r="CIU1" s="99"/>
      <c r="CIV1" s="99"/>
      <c r="CIW1" s="99"/>
      <c r="CIX1" s="99"/>
      <c r="CIY1" s="99"/>
      <c r="CIZ1" s="99"/>
      <c r="CJA1" s="99"/>
      <c r="CJB1" s="99"/>
      <c r="CJC1" s="99"/>
      <c r="CJD1" s="99"/>
      <c r="CJE1" s="99"/>
      <c r="CJF1" s="99"/>
      <c r="CJG1" s="99"/>
      <c r="CJH1" s="99"/>
      <c r="CJI1" s="99"/>
      <c r="CJJ1" s="99"/>
      <c r="CJK1" s="99"/>
      <c r="CJL1" s="99"/>
      <c r="CJM1" s="99"/>
      <c r="CJN1" s="99"/>
      <c r="CJO1" s="99"/>
      <c r="CJP1" s="99"/>
      <c r="CJQ1" s="99"/>
      <c r="CJR1" s="99"/>
      <c r="CJS1" s="99"/>
      <c r="CJT1" s="99"/>
      <c r="CJU1" s="99"/>
      <c r="CJV1" s="99"/>
      <c r="CJW1" s="99"/>
      <c r="CJX1" s="99"/>
      <c r="CJY1" s="99"/>
      <c r="CJZ1" s="99"/>
      <c r="CKA1" s="99"/>
      <c r="CKB1" s="99"/>
      <c r="CKC1" s="99"/>
      <c r="CKD1" s="99"/>
      <c r="CKE1" s="99"/>
      <c r="CKF1" s="99"/>
      <c r="CKG1" s="99"/>
      <c r="CKH1" s="99"/>
      <c r="CKI1" s="99"/>
      <c r="CKJ1" s="99"/>
      <c r="CKK1" s="99"/>
      <c r="CKL1" s="99"/>
      <c r="CKM1" s="99"/>
      <c r="CKN1" s="99"/>
      <c r="CKO1" s="99"/>
      <c r="CKP1" s="99"/>
      <c r="CKQ1" s="99"/>
      <c r="CKR1" s="99"/>
      <c r="CKS1" s="99"/>
      <c r="CKT1" s="99"/>
      <c r="CKU1" s="99"/>
      <c r="CKV1" s="99"/>
      <c r="CKW1" s="99"/>
      <c r="CKX1" s="99"/>
      <c r="CKY1" s="99"/>
      <c r="CKZ1" s="99"/>
      <c r="CLA1" s="99"/>
      <c r="CLB1" s="99"/>
      <c r="CLC1" s="99"/>
      <c r="CLD1" s="99"/>
      <c r="CLE1" s="99"/>
      <c r="CLF1" s="99"/>
      <c r="CLG1" s="99"/>
      <c r="CLH1" s="99"/>
      <c r="CLI1" s="99"/>
      <c r="CLJ1" s="99"/>
      <c r="CLK1" s="99"/>
      <c r="CLL1" s="99"/>
      <c r="CLM1" s="99"/>
      <c r="CLN1" s="99"/>
      <c r="CLO1" s="99"/>
      <c r="CLP1" s="99"/>
      <c r="CLQ1" s="99"/>
      <c r="CLR1" s="99"/>
      <c r="CLS1" s="99"/>
      <c r="CLT1" s="99"/>
      <c r="CLU1" s="99"/>
      <c r="CLV1" s="99"/>
      <c r="CLW1" s="99"/>
      <c r="CLX1" s="99"/>
      <c r="CLY1" s="99"/>
      <c r="CLZ1" s="99"/>
      <c r="CMA1" s="99"/>
      <c r="CMB1" s="99"/>
      <c r="CMC1" s="99"/>
      <c r="CMD1" s="99"/>
      <c r="CME1" s="99"/>
      <c r="CMF1" s="99"/>
      <c r="CMG1" s="99"/>
      <c r="CMH1" s="99"/>
      <c r="CMI1" s="99"/>
      <c r="CMJ1" s="99"/>
      <c r="CMK1" s="99"/>
      <c r="CML1" s="99"/>
      <c r="CMM1" s="99"/>
      <c r="CMN1" s="99"/>
      <c r="CMO1" s="99"/>
      <c r="CMP1" s="99"/>
      <c r="CMQ1" s="99"/>
      <c r="CMR1" s="99"/>
      <c r="CMS1" s="99"/>
      <c r="CMT1" s="99"/>
      <c r="CMU1" s="99"/>
      <c r="CMV1" s="99"/>
      <c r="CMW1" s="99"/>
      <c r="CMX1" s="99"/>
      <c r="CMY1" s="99"/>
      <c r="CMZ1" s="99"/>
      <c r="CNA1" s="99"/>
      <c r="CNB1" s="99"/>
      <c r="CNC1" s="99"/>
      <c r="CND1" s="99"/>
      <c r="CNE1" s="99"/>
      <c r="CNF1" s="99"/>
      <c r="CNG1" s="99"/>
      <c r="CNH1" s="99"/>
      <c r="CNI1" s="99"/>
      <c r="CNJ1" s="99"/>
      <c r="CNK1" s="99"/>
      <c r="CNL1" s="99"/>
      <c r="CNM1" s="99"/>
      <c r="CNN1" s="99"/>
      <c r="CNO1" s="99"/>
      <c r="CNP1" s="99"/>
      <c r="CNQ1" s="99"/>
      <c r="CNR1" s="99"/>
      <c r="CNS1" s="99"/>
      <c r="CNT1" s="99"/>
      <c r="CNU1" s="99"/>
      <c r="CNV1" s="99"/>
      <c r="CNW1" s="99"/>
      <c r="CNX1" s="99"/>
      <c r="CNY1" s="99"/>
      <c r="CNZ1" s="99"/>
      <c r="COA1" s="99"/>
      <c r="COB1" s="99"/>
      <c r="COC1" s="99"/>
      <c r="COD1" s="99"/>
      <c r="COE1" s="99"/>
      <c r="COF1" s="99"/>
      <c r="COG1" s="99"/>
      <c r="COH1" s="99"/>
      <c r="COI1" s="99"/>
      <c r="COJ1" s="99"/>
      <c r="COK1" s="99"/>
      <c r="COL1" s="99"/>
      <c r="COM1" s="99"/>
      <c r="CON1" s="99"/>
      <c r="COO1" s="99"/>
      <c r="COP1" s="99"/>
      <c r="COQ1" s="99"/>
      <c r="COR1" s="99"/>
      <c r="COS1" s="99"/>
      <c r="COT1" s="99"/>
      <c r="COU1" s="99"/>
      <c r="COV1" s="99"/>
      <c r="COW1" s="99"/>
      <c r="COX1" s="99"/>
      <c r="COY1" s="99"/>
      <c r="COZ1" s="99"/>
      <c r="CPA1" s="99"/>
      <c r="CPB1" s="99"/>
      <c r="CPC1" s="99"/>
      <c r="CPD1" s="99"/>
      <c r="CPE1" s="99"/>
      <c r="CPF1" s="99"/>
      <c r="CPG1" s="99"/>
      <c r="CPH1" s="99"/>
      <c r="CPI1" s="99"/>
      <c r="CPJ1" s="99"/>
      <c r="CPK1" s="99"/>
      <c r="CPL1" s="99"/>
      <c r="CPM1" s="99"/>
      <c r="CPN1" s="99"/>
      <c r="CPO1" s="99"/>
      <c r="CPP1" s="99"/>
      <c r="CPQ1" s="99"/>
      <c r="CPR1" s="99"/>
      <c r="CPS1" s="99"/>
      <c r="CPT1" s="99"/>
      <c r="CPU1" s="99"/>
      <c r="CPV1" s="99"/>
      <c r="CPW1" s="99"/>
      <c r="CPX1" s="99"/>
      <c r="CPY1" s="99"/>
      <c r="CPZ1" s="99"/>
      <c r="CQA1" s="99"/>
      <c r="CQB1" s="99"/>
      <c r="CQC1" s="99"/>
      <c r="CQD1" s="99"/>
      <c r="CQE1" s="99"/>
      <c r="CQF1" s="99"/>
      <c r="CQG1" s="99"/>
      <c r="CQH1" s="99"/>
      <c r="CQI1" s="99"/>
      <c r="CQJ1" s="99"/>
      <c r="CQK1" s="99"/>
      <c r="CQL1" s="99"/>
      <c r="CQM1" s="99"/>
      <c r="CQN1" s="99"/>
      <c r="CQO1" s="99"/>
      <c r="CQP1" s="99"/>
      <c r="CQQ1" s="99"/>
      <c r="CQR1" s="99"/>
      <c r="CQS1" s="99"/>
      <c r="CQT1" s="99"/>
      <c r="CQU1" s="99"/>
      <c r="CQV1" s="99"/>
      <c r="CQW1" s="99"/>
      <c r="CQX1" s="99"/>
      <c r="CQY1" s="99"/>
      <c r="CQZ1" s="99"/>
      <c r="CRA1" s="99"/>
      <c r="CRB1" s="99"/>
      <c r="CRC1" s="99"/>
      <c r="CRD1" s="99"/>
      <c r="CRE1" s="99"/>
      <c r="CRF1" s="99"/>
      <c r="CRG1" s="99"/>
      <c r="CRH1" s="99"/>
      <c r="CRI1" s="99"/>
      <c r="CRJ1" s="99"/>
      <c r="CRK1" s="99"/>
      <c r="CRL1" s="99"/>
      <c r="CRM1" s="99"/>
      <c r="CRN1" s="99"/>
      <c r="CRO1" s="99"/>
      <c r="CRP1" s="99"/>
      <c r="CRQ1" s="99"/>
      <c r="CRR1" s="99"/>
      <c r="CRS1" s="99"/>
      <c r="CRT1" s="99"/>
      <c r="CRU1" s="99"/>
      <c r="CRV1" s="99"/>
      <c r="CRW1" s="99"/>
      <c r="CRX1" s="99"/>
      <c r="CRY1" s="99"/>
      <c r="CRZ1" s="99"/>
      <c r="CSA1" s="99"/>
      <c r="CSB1" s="99"/>
      <c r="CSC1" s="99"/>
      <c r="CSD1" s="99"/>
      <c r="CSE1" s="99"/>
      <c r="CSF1" s="99"/>
      <c r="CSG1" s="99"/>
      <c r="CSH1" s="99"/>
      <c r="CSI1" s="99"/>
      <c r="CSJ1" s="99"/>
      <c r="CSK1" s="99"/>
      <c r="CSL1" s="99"/>
      <c r="CSM1" s="99"/>
      <c r="CSN1" s="99"/>
      <c r="CSO1" s="99"/>
      <c r="CSP1" s="99"/>
      <c r="CSQ1" s="99"/>
      <c r="CSR1" s="99"/>
      <c r="CSS1" s="99"/>
      <c r="CST1" s="99"/>
      <c r="CSU1" s="99"/>
      <c r="CSV1" s="99"/>
      <c r="CSW1" s="99"/>
      <c r="CSX1" s="99"/>
      <c r="CSY1" s="99"/>
      <c r="CSZ1" s="99"/>
      <c r="CTA1" s="99"/>
      <c r="CTB1" s="99"/>
      <c r="CTC1" s="99"/>
      <c r="CTD1" s="99"/>
      <c r="CTE1" s="99"/>
      <c r="CTF1" s="99"/>
      <c r="CTG1" s="99"/>
      <c r="CTH1" s="99"/>
      <c r="CTI1" s="99"/>
      <c r="CTJ1" s="99"/>
      <c r="CTK1" s="99"/>
      <c r="CTL1" s="99"/>
      <c r="CTM1" s="99"/>
      <c r="CTN1" s="99"/>
      <c r="CTO1" s="99"/>
      <c r="CTP1" s="99"/>
      <c r="CTQ1" s="99"/>
      <c r="CTR1" s="99"/>
      <c r="CTS1" s="99"/>
      <c r="CTT1" s="99"/>
      <c r="CTU1" s="99"/>
      <c r="CTV1" s="99"/>
      <c r="CTW1" s="99"/>
      <c r="CTX1" s="99"/>
      <c r="CTY1" s="99"/>
      <c r="CTZ1" s="99"/>
      <c r="CUA1" s="99"/>
      <c r="CUB1" s="99"/>
      <c r="CUC1" s="99"/>
      <c r="CUD1" s="99"/>
      <c r="CUE1" s="99"/>
      <c r="CUF1" s="99"/>
      <c r="CUG1" s="99"/>
      <c r="CUH1" s="99"/>
      <c r="CUI1" s="99"/>
      <c r="CUJ1" s="99"/>
      <c r="CUK1" s="99"/>
      <c r="CUL1" s="99"/>
      <c r="CUM1" s="99"/>
      <c r="CUN1" s="99"/>
      <c r="CUO1" s="99"/>
      <c r="CUP1" s="99"/>
      <c r="CUQ1" s="99"/>
      <c r="CUR1" s="99"/>
      <c r="CUS1" s="99"/>
      <c r="CUT1" s="99"/>
      <c r="CUU1" s="99"/>
      <c r="CUV1" s="99"/>
      <c r="CUW1" s="99"/>
      <c r="CUX1" s="99"/>
      <c r="CUY1" s="99"/>
      <c r="CUZ1" s="99"/>
      <c r="CVA1" s="99"/>
      <c r="CVB1" s="99"/>
      <c r="CVC1" s="99"/>
      <c r="CVD1" s="99"/>
      <c r="CVE1" s="99"/>
      <c r="CVF1" s="99"/>
      <c r="CVG1" s="99"/>
      <c r="CVH1" s="99"/>
      <c r="CVI1" s="99"/>
      <c r="CVJ1" s="99"/>
      <c r="CVK1" s="99"/>
      <c r="CVL1" s="99"/>
      <c r="CVM1" s="99"/>
      <c r="CVN1" s="99"/>
      <c r="CVO1" s="99"/>
      <c r="CVP1" s="99"/>
      <c r="CVQ1" s="99"/>
      <c r="CVR1" s="99"/>
      <c r="CVS1" s="99"/>
      <c r="CVT1" s="99"/>
      <c r="CVU1" s="99"/>
      <c r="CVV1" s="99"/>
      <c r="CVW1" s="99"/>
      <c r="CVX1" s="99"/>
      <c r="CVY1" s="99"/>
      <c r="CVZ1" s="99"/>
      <c r="CWA1" s="99"/>
      <c r="CWB1" s="99"/>
      <c r="CWC1" s="99"/>
      <c r="CWD1" s="99"/>
      <c r="CWE1" s="99"/>
      <c r="CWF1" s="99"/>
      <c r="CWG1" s="99"/>
      <c r="CWH1" s="99"/>
      <c r="CWI1" s="99"/>
      <c r="CWJ1" s="99"/>
      <c r="CWK1" s="99"/>
      <c r="CWL1" s="99"/>
      <c r="CWM1" s="99"/>
      <c r="CWN1" s="99"/>
      <c r="CWO1" s="99"/>
      <c r="CWP1" s="99"/>
      <c r="CWQ1" s="99"/>
      <c r="CWR1" s="99"/>
      <c r="CWS1" s="99"/>
      <c r="CWT1" s="99"/>
      <c r="CWU1" s="99"/>
      <c r="CWV1" s="99"/>
      <c r="CWW1" s="99"/>
      <c r="CWX1" s="99"/>
      <c r="CWY1" s="99"/>
      <c r="CWZ1" s="99"/>
      <c r="CXA1" s="99"/>
      <c r="CXB1" s="99"/>
      <c r="CXC1" s="99"/>
      <c r="CXD1" s="99"/>
      <c r="CXE1" s="99"/>
      <c r="CXF1" s="99"/>
      <c r="CXG1" s="99"/>
      <c r="CXH1" s="99"/>
      <c r="CXI1" s="99"/>
      <c r="CXJ1" s="99"/>
      <c r="CXK1" s="99"/>
      <c r="CXL1" s="99"/>
      <c r="CXM1" s="99"/>
      <c r="CXN1" s="99"/>
      <c r="CXO1" s="99"/>
      <c r="CXP1" s="99"/>
      <c r="CXQ1" s="99"/>
      <c r="CXR1" s="99"/>
      <c r="CXS1" s="99"/>
      <c r="CXT1" s="99"/>
      <c r="CXU1" s="99"/>
      <c r="CXV1" s="99"/>
      <c r="CXW1" s="99"/>
      <c r="CXX1" s="99"/>
      <c r="CXY1" s="99"/>
      <c r="CXZ1" s="99"/>
      <c r="CYA1" s="99"/>
      <c r="CYB1" s="99"/>
      <c r="CYC1" s="99"/>
      <c r="CYD1" s="99"/>
      <c r="CYE1" s="99"/>
      <c r="CYF1" s="99"/>
      <c r="CYG1" s="99"/>
      <c r="CYH1" s="99"/>
      <c r="CYI1" s="99"/>
      <c r="CYJ1" s="99"/>
      <c r="CYK1" s="99"/>
      <c r="CYL1" s="99"/>
      <c r="CYM1" s="99"/>
      <c r="CYN1" s="99"/>
      <c r="CYO1" s="99"/>
      <c r="CYP1" s="99"/>
      <c r="CYQ1" s="99"/>
      <c r="CYR1" s="99"/>
      <c r="CYS1" s="99"/>
      <c r="CYT1" s="99"/>
      <c r="CYU1" s="99"/>
      <c r="CYV1" s="99"/>
      <c r="CYW1" s="99"/>
      <c r="CYX1" s="99"/>
      <c r="CYY1" s="99"/>
      <c r="CYZ1" s="99"/>
      <c r="CZA1" s="99"/>
      <c r="CZB1" s="99"/>
      <c r="CZC1" s="99"/>
      <c r="CZD1" s="99"/>
      <c r="CZE1" s="99"/>
      <c r="CZF1" s="99"/>
      <c r="CZG1" s="99"/>
      <c r="CZH1" s="99"/>
      <c r="CZI1" s="99"/>
      <c r="CZJ1" s="99"/>
      <c r="CZK1" s="99"/>
      <c r="CZL1" s="99"/>
      <c r="CZM1" s="99"/>
      <c r="CZN1" s="99"/>
      <c r="CZO1" s="99"/>
      <c r="CZP1" s="99"/>
      <c r="CZQ1" s="99"/>
      <c r="CZR1" s="99"/>
      <c r="CZS1" s="99"/>
      <c r="CZT1" s="99"/>
      <c r="CZU1" s="99"/>
      <c r="CZV1" s="99"/>
      <c r="CZW1" s="99"/>
      <c r="CZX1" s="99"/>
      <c r="CZY1" s="99"/>
      <c r="CZZ1" s="99"/>
      <c r="DAA1" s="99"/>
      <c r="DAB1" s="99"/>
      <c r="DAC1" s="99"/>
      <c r="DAD1" s="99"/>
      <c r="DAE1" s="99"/>
      <c r="DAF1" s="99"/>
      <c r="DAG1" s="99"/>
      <c r="DAH1" s="99"/>
      <c r="DAI1" s="99"/>
      <c r="DAJ1" s="99"/>
      <c r="DAK1" s="99"/>
      <c r="DAL1" s="99"/>
      <c r="DAM1" s="99"/>
      <c r="DAN1" s="99"/>
      <c r="DAO1" s="99"/>
      <c r="DAP1" s="99"/>
      <c r="DAQ1" s="99"/>
      <c r="DAR1" s="99"/>
      <c r="DAS1" s="99"/>
      <c r="DAT1" s="99"/>
      <c r="DAU1" s="99"/>
      <c r="DAV1" s="99"/>
      <c r="DAW1" s="99"/>
      <c r="DAX1" s="99"/>
      <c r="DAY1" s="99"/>
      <c r="DAZ1" s="99"/>
      <c r="DBA1" s="99"/>
      <c r="DBB1" s="99"/>
      <c r="DBC1" s="99"/>
      <c r="DBD1" s="99"/>
      <c r="DBE1" s="99"/>
      <c r="DBF1" s="99"/>
      <c r="DBG1" s="99"/>
      <c r="DBH1" s="99"/>
      <c r="DBI1" s="99"/>
      <c r="DBJ1" s="99"/>
      <c r="DBK1" s="99"/>
      <c r="DBL1" s="99"/>
      <c r="DBM1" s="99"/>
      <c r="DBN1" s="99"/>
      <c r="DBO1" s="99"/>
      <c r="DBP1" s="99"/>
      <c r="DBQ1" s="99"/>
      <c r="DBR1" s="99"/>
      <c r="DBS1" s="99"/>
      <c r="DBT1" s="99"/>
      <c r="DBU1" s="99"/>
      <c r="DBV1" s="99"/>
      <c r="DBW1" s="99"/>
      <c r="DBX1" s="99"/>
      <c r="DBY1" s="99"/>
      <c r="DBZ1" s="99"/>
      <c r="DCA1" s="99"/>
      <c r="DCB1" s="99"/>
      <c r="DCC1" s="99"/>
      <c r="DCD1" s="99"/>
      <c r="DCE1" s="99"/>
      <c r="DCF1" s="99"/>
      <c r="DCG1" s="99"/>
      <c r="DCH1" s="99"/>
      <c r="DCI1" s="99"/>
      <c r="DCJ1" s="99"/>
      <c r="DCK1" s="99"/>
      <c r="DCL1" s="99"/>
      <c r="DCM1" s="99"/>
      <c r="DCN1" s="99"/>
      <c r="DCO1" s="99"/>
      <c r="DCP1" s="99"/>
      <c r="DCQ1" s="99"/>
      <c r="DCR1" s="99"/>
      <c r="DCS1" s="99"/>
      <c r="DCT1" s="99"/>
      <c r="DCU1" s="99"/>
      <c r="DCV1" s="99"/>
      <c r="DCW1" s="99"/>
      <c r="DCX1" s="99"/>
      <c r="DCY1" s="99"/>
      <c r="DCZ1" s="99"/>
      <c r="DDA1" s="99"/>
      <c r="DDB1" s="99"/>
      <c r="DDC1" s="99"/>
      <c r="DDD1" s="99"/>
      <c r="DDE1" s="99"/>
      <c r="DDF1" s="99"/>
      <c r="DDG1" s="99"/>
      <c r="DDH1" s="99"/>
      <c r="DDI1" s="99"/>
      <c r="DDJ1" s="99"/>
      <c r="DDK1" s="99"/>
      <c r="DDL1" s="99"/>
      <c r="DDM1" s="99"/>
      <c r="DDN1" s="99"/>
      <c r="DDO1" s="99"/>
      <c r="DDP1" s="99"/>
      <c r="DDQ1" s="99"/>
      <c r="DDR1" s="99"/>
      <c r="DDS1" s="99"/>
      <c r="DDT1" s="99"/>
      <c r="DDU1" s="99"/>
      <c r="DDV1" s="99"/>
      <c r="DDW1" s="99"/>
      <c r="DDX1" s="99"/>
      <c r="DDY1" s="99"/>
      <c r="DDZ1" s="99"/>
      <c r="DEA1" s="99"/>
      <c r="DEB1" s="99"/>
      <c r="DEC1" s="99"/>
      <c r="DED1" s="99"/>
      <c r="DEE1" s="99"/>
      <c r="DEF1" s="99"/>
      <c r="DEG1" s="99"/>
      <c r="DEH1" s="99"/>
      <c r="DEI1" s="99"/>
      <c r="DEJ1" s="99"/>
      <c r="DEK1" s="99"/>
      <c r="DEL1" s="99"/>
      <c r="DEM1" s="99"/>
      <c r="DEN1" s="99"/>
      <c r="DEO1" s="99"/>
      <c r="DEP1" s="99"/>
      <c r="DEQ1" s="99"/>
      <c r="DER1" s="99"/>
      <c r="DES1" s="99"/>
      <c r="DET1" s="99"/>
      <c r="DEU1" s="99"/>
      <c r="DEV1" s="99"/>
      <c r="DEW1" s="99"/>
      <c r="DEX1" s="99"/>
      <c r="DEY1" s="99"/>
      <c r="DEZ1" s="99"/>
      <c r="DFA1" s="99"/>
      <c r="DFB1" s="99"/>
      <c r="DFC1" s="99"/>
      <c r="DFD1" s="99"/>
      <c r="DFE1" s="99"/>
      <c r="DFF1" s="99"/>
      <c r="DFG1" s="99"/>
      <c r="DFH1" s="99"/>
      <c r="DFI1" s="99"/>
      <c r="DFJ1" s="99"/>
      <c r="DFK1" s="99"/>
      <c r="DFL1" s="99"/>
      <c r="DFM1" s="99"/>
      <c r="DFN1" s="99"/>
      <c r="DFO1" s="99"/>
      <c r="DFP1" s="99"/>
      <c r="DFQ1" s="99"/>
      <c r="DFR1" s="99"/>
      <c r="DFS1" s="99"/>
      <c r="DFT1" s="99"/>
      <c r="DFU1" s="99"/>
      <c r="DFV1" s="99"/>
      <c r="DFW1" s="99"/>
      <c r="DFX1" s="99"/>
      <c r="DFY1" s="99"/>
      <c r="DFZ1" s="99"/>
      <c r="DGA1" s="99"/>
      <c r="DGB1" s="99"/>
      <c r="DGC1" s="99"/>
      <c r="DGD1" s="99"/>
      <c r="DGE1" s="99"/>
      <c r="DGF1" s="99"/>
      <c r="DGG1" s="99"/>
      <c r="DGH1" s="99"/>
      <c r="DGI1" s="99"/>
      <c r="DGJ1" s="99"/>
      <c r="DGK1" s="99"/>
      <c r="DGL1" s="99"/>
      <c r="DGM1" s="99"/>
      <c r="DGN1" s="99"/>
      <c r="DGO1" s="99"/>
      <c r="DGP1" s="99"/>
      <c r="DGQ1" s="99"/>
      <c r="DGR1" s="99"/>
      <c r="DGS1" s="99"/>
      <c r="DGT1" s="99"/>
      <c r="DGU1" s="99"/>
      <c r="DGV1" s="99"/>
      <c r="DGW1" s="99"/>
      <c r="DGX1" s="99"/>
      <c r="DGY1" s="99"/>
      <c r="DGZ1" s="99"/>
      <c r="DHA1" s="99"/>
      <c r="DHB1" s="99"/>
      <c r="DHC1" s="99"/>
      <c r="DHD1" s="99"/>
      <c r="DHE1" s="99"/>
      <c r="DHF1" s="99"/>
      <c r="DHG1" s="99"/>
      <c r="DHH1" s="99"/>
      <c r="DHI1" s="99"/>
      <c r="DHJ1" s="99"/>
      <c r="DHK1" s="99"/>
      <c r="DHL1" s="99"/>
      <c r="DHM1" s="99"/>
      <c r="DHN1" s="99"/>
      <c r="DHO1" s="99"/>
      <c r="DHP1" s="99"/>
      <c r="DHQ1" s="99"/>
      <c r="DHR1" s="99"/>
      <c r="DHS1" s="99"/>
      <c r="DHT1" s="99"/>
      <c r="DHU1" s="99"/>
      <c r="DHV1" s="99"/>
      <c r="DHW1" s="99"/>
      <c r="DHX1" s="99"/>
      <c r="DHY1" s="99"/>
      <c r="DHZ1" s="99"/>
      <c r="DIA1" s="99"/>
      <c r="DIB1" s="99"/>
      <c r="DIC1" s="99"/>
      <c r="DID1" s="99"/>
      <c r="DIE1" s="99"/>
      <c r="DIF1" s="99"/>
      <c r="DIG1" s="99"/>
      <c r="DIH1" s="99"/>
      <c r="DII1" s="99"/>
      <c r="DIJ1" s="99"/>
      <c r="DIK1" s="99"/>
      <c r="DIL1" s="99"/>
      <c r="DIM1" s="99"/>
      <c r="DIN1" s="99"/>
      <c r="DIO1" s="99"/>
      <c r="DIP1" s="99"/>
      <c r="DIQ1" s="99"/>
      <c r="DIR1" s="99"/>
      <c r="DIS1" s="99"/>
      <c r="DIT1" s="99"/>
      <c r="DIU1" s="99"/>
      <c r="DIV1" s="99"/>
      <c r="DIW1" s="99"/>
      <c r="DIX1" s="99"/>
      <c r="DIY1" s="99"/>
      <c r="DIZ1" s="99"/>
      <c r="DJA1" s="99"/>
      <c r="DJB1" s="99"/>
      <c r="DJC1" s="99"/>
      <c r="DJD1" s="99"/>
      <c r="DJE1" s="99"/>
      <c r="DJF1" s="99"/>
      <c r="DJG1" s="99"/>
      <c r="DJH1" s="99"/>
      <c r="DJI1" s="99"/>
      <c r="DJJ1" s="99"/>
      <c r="DJK1" s="99"/>
      <c r="DJL1" s="99"/>
      <c r="DJM1" s="99"/>
      <c r="DJN1" s="99"/>
      <c r="DJO1" s="99"/>
      <c r="DJP1" s="99"/>
      <c r="DJQ1" s="99"/>
      <c r="DJR1" s="99"/>
      <c r="DJS1" s="99"/>
      <c r="DJT1" s="99"/>
      <c r="DJU1" s="99"/>
      <c r="DJV1" s="99"/>
      <c r="DJW1" s="99"/>
      <c r="DJX1" s="99"/>
      <c r="DJY1" s="99"/>
      <c r="DJZ1" s="99"/>
      <c r="DKA1" s="99"/>
      <c r="DKB1" s="99"/>
      <c r="DKC1" s="99"/>
      <c r="DKD1" s="99"/>
      <c r="DKE1" s="99"/>
      <c r="DKF1" s="99"/>
      <c r="DKG1" s="99"/>
      <c r="DKH1" s="99"/>
      <c r="DKI1" s="99"/>
      <c r="DKJ1" s="99"/>
      <c r="DKK1" s="99"/>
      <c r="DKL1" s="99"/>
      <c r="DKM1" s="99"/>
      <c r="DKN1" s="99"/>
      <c r="DKO1" s="99"/>
      <c r="DKP1" s="99"/>
      <c r="DKQ1" s="99"/>
      <c r="DKR1" s="99"/>
      <c r="DKS1" s="99"/>
      <c r="DKT1" s="99"/>
      <c r="DKU1" s="99"/>
      <c r="DKV1" s="99"/>
      <c r="DKW1" s="99"/>
      <c r="DKX1" s="99"/>
      <c r="DKY1" s="99"/>
      <c r="DKZ1" s="99"/>
      <c r="DLA1" s="99"/>
      <c r="DLB1" s="99"/>
      <c r="DLC1" s="99"/>
      <c r="DLD1" s="99"/>
      <c r="DLE1" s="99"/>
      <c r="DLF1" s="99"/>
      <c r="DLG1" s="99"/>
      <c r="DLH1" s="99"/>
      <c r="DLI1" s="99"/>
      <c r="DLJ1" s="99"/>
      <c r="DLK1" s="99"/>
      <c r="DLL1" s="99"/>
      <c r="DLM1" s="99"/>
      <c r="DLN1" s="99"/>
      <c r="DLO1" s="99"/>
      <c r="DLP1" s="99"/>
      <c r="DLQ1" s="99"/>
      <c r="DLR1" s="99"/>
      <c r="DLS1" s="99"/>
      <c r="DLT1" s="99"/>
      <c r="DLU1" s="99"/>
      <c r="DLV1" s="99"/>
      <c r="DLW1" s="99"/>
      <c r="DLX1" s="99"/>
      <c r="DLY1" s="99"/>
      <c r="DLZ1" s="99"/>
      <c r="DMA1" s="99"/>
      <c r="DMB1" s="99"/>
      <c r="DMC1" s="99"/>
      <c r="DMD1" s="99"/>
      <c r="DME1" s="99"/>
      <c r="DMF1" s="99"/>
      <c r="DMG1" s="99"/>
      <c r="DMH1" s="99"/>
      <c r="DMI1" s="99"/>
      <c r="DMJ1" s="99"/>
      <c r="DMK1" s="99"/>
      <c r="DML1" s="99"/>
      <c r="DMM1" s="99"/>
      <c r="DMN1" s="99"/>
      <c r="DMO1" s="99"/>
      <c r="DMP1" s="99"/>
      <c r="DMQ1" s="99"/>
      <c r="DMR1" s="99"/>
      <c r="DMS1" s="99"/>
      <c r="DMT1" s="99"/>
      <c r="DMU1" s="99"/>
      <c r="DMV1" s="99"/>
      <c r="DMW1" s="99"/>
      <c r="DMX1" s="99"/>
      <c r="DMY1" s="99"/>
      <c r="DMZ1" s="99"/>
      <c r="DNA1" s="99"/>
      <c r="DNB1" s="99"/>
      <c r="DNC1" s="99"/>
      <c r="DND1" s="99"/>
      <c r="DNE1" s="99"/>
      <c r="DNF1" s="99"/>
      <c r="DNG1" s="99"/>
      <c r="DNH1" s="99"/>
      <c r="DNI1" s="99"/>
      <c r="DNJ1" s="99"/>
      <c r="DNK1" s="99"/>
      <c r="DNL1" s="99"/>
      <c r="DNM1" s="99"/>
      <c r="DNN1" s="99"/>
      <c r="DNO1" s="99"/>
      <c r="DNP1" s="99"/>
      <c r="DNQ1" s="99"/>
      <c r="DNR1" s="99"/>
      <c r="DNS1" s="99"/>
      <c r="DNT1" s="99"/>
      <c r="DNU1" s="99"/>
      <c r="DNV1" s="99"/>
      <c r="DNW1" s="99"/>
      <c r="DNX1" s="99"/>
      <c r="DNY1" s="99"/>
      <c r="DNZ1" s="99"/>
      <c r="DOA1" s="99"/>
      <c r="DOB1" s="99"/>
      <c r="DOC1" s="99"/>
      <c r="DOD1" s="99"/>
      <c r="DOE1" s="99"/>
      <c r="DOF1" s="99"/>
      <c r="DOG1" s="99"/>
      <c r="DOH1" s="99"/>
      <c r="DOI1" s="99"/>
      <c r="DOJ1" s="99"/>
      <c r="DOK1" s="99"/>
      <c r="DOL1" s="99"/>
      <c r="DOM1" s="99"/>
      <c r="DON1" s="99"/>
      <c r="DOO1" s="99"/>
      <c r="DOP1" s="99"/>
      <c r="DOQ1" s="99"/>
      <c r="DOR1" s="99"/>
      <c r="DOS1" s="99"/>
      <c r="DOT1" s="99"/>
      <c r="DOU1" s="99"/>
      <c r="DOV1" s="99"/>
      <c r="DOW1" s="99"/>
      <c r="DOX1" s="99"/>
      <c r="DOY1" s="99"/>
      <c r="DOZ1" s="99"/>
      <c r="DPA1" s="99"/>
      <c r="DPB1" s="99"/>
      <c r="DPC1" s="99"/>
      <c r="DPD1" s="99"/>
      <c r="DPE1" s="99"/>
      <c r="DPF1" s="99"/>
      <c r="DPG1" s="99"/>
      <c r="DPH1" s="99"/>
      <c r="DPI1" s="99"/>
      <c r="DPJ1" s="99"/>
      <c r="DPK1" s="99"/>
      <c r="DPL1" s="99"/>
      <c r="DPM1" s="99"/>
      <c r="DPN1" s="99"/>
      <c r="DPO1" s="99"/>
      <c r="DPP1" s="99"/>
      <c r="DPQ1" s="99"/>
      <c r="DPR1" s="99"/>
      <c r="DPS1" s="99"/>
      <c r="DPT1" s="99"/>
      <c r="DPU1" s="99"/>
      <c r="DPV1" s="99"/>
      <c r="DPW1" s="99"/>
      <c r="DPX1" s="99"/>
      <c r="DPY1" s="99"/>
      <c r="DPZ1" s="99"/>
      <c r="DQA1" s="99"/>
      <c r="DQB1" s="99"/>
      <c r="DQC1" s="99"/>
      <c r="DQD1" s="99"/>
      <c r="DQE1" s="99"/>
      <c r="DQF1" s="99"/>
      <c r="DQG1" s="99"/>
      <c r="DQH1" s="99"/>
      <c r="DQI1" s="99"/>
      <c r="DQJ1" s="99"/>
      <c r="DQK1" s="99"/>
      <c r="DQL1" s="99"/>
      <c r="DQM1" s="99"/>
      <c r="DQN1" s="99"/>
      <c r="DQO1" s="99"/>
      <c r="DQP1" s="99"/>
      <c r="DQQ1" s="99"/>
      <c r="DQR1" s="99"/>
      <c r="DQS1" s="99"/>
      <c r="DQT1" s="99"/>
      <c r="DQU1" s="99"/>
      <c r="DQV1" s="99"/>
      <c r="DQW1" s="99"/>
      <c r="DQX1" s="99"/>
      <c r="DQY1" s="99"/>
      <c r="DQZ1" s="99"/>
      <c r="DRA1" s="99"/>
      <c r="DRB1" s="99"/>
      <c r="DRC1" s="99"/>
      <c r="DRD1" s="99"/>
      <c r="DRE1" s="99"/>
      <c r="DRF1" s="99"/>
      <c r="DRG1" s="99"/>
      <c r="DRH1" s="99"/>
      <c r="DRI1" s="99"/>
      <c r="DRJ1" s="99"/>
      <c r="DRK1" s="99"/>
      <c r="DRL1" s="99"/>
      <c r="DRM1" s="99"/>
      <c r="DRN1" s="99"/>
      <c r="DRO1" s="99"/>
      <c r="DRP1" s="99"/>
      <c r="DRQ1" s="99"/>
      <c r="DRR1" s="99"/>
      <c r="DRS1" s="99"/>
      <c r="DRT1" s="99"/>
      <c r="DRU1" s="99"/>
      <c r="DRV1" s="99"/>
      <c r="DRW1" s="99"/>
      <c r="DRX1" s="99"/>
      <c r="DRY1" s="99"/>
      <c r="DRZ1" s="99"/>
      <c r="DSA1" s="99"/>
      <c r="DSB1" s="99"/>
      <c r="DSC1" s="99"/>
      <c r="DSD1" s="99"/>
      <c r="DSE1" s="99"/>
      <c r="DSF1" s="99"/>
      <c r="DSG1" s="99"/>
      <c r="DSH1" s="99"/>
      <c r="DSI1" s="99"/>
      <c r="DSJ1" s="99"/>
      <c r="DSK1" s="99"/>
      <c r="DSL1" s="99"/>
      <c r="DSM1" s="99"/>
      <c r="DSN1" s="99"/>
      <c r="DSO1" s="99"/>
      <c r="DSP1" s="99"/>
      <c r="DSQ1" s="99"/>
      <c r="DSR1" s="99"/>
      <c r="DSS1" s="99"/>
      <c r="DST1" s="99"/>
      <c r="DSU1" s="99"/>
      <c r="DSV1" s="99"/>
      <c r="DSW1" s="99"/>
      <c r="DSX1" s="99"/>
      <c r="DSY1" s="99"/>
      <c r="DSZ1" s="99"/>
      <c r="DTA1" s="99"/>
      <c r="DTB1" s="99"/>
      <c r="DTC1" s="99"/>
      <c r="DTD1" s="99"/>
      <c r="DTE1" s="99"/>
      <c r="DTF1" s="99"/>
      <c r="DTG1" s="99"/>
      <c r="DTH1" s="99"/>
      <c r="DTI1" s="99"/>
      <c r="DTJ1" s="99"/>
      <c r="DTK1" s="99"/>
      <c r="DTL1" s="99"/>
      <c r="DTM1" s="99"/>
      <c r="DTN1" s="99"/>
      <c r="DTO1" s="99"/>
      <c r="DTP1" s="99"/>
      <c r="DTQ1" s="99"/>
      <c r="DTR1" s="99"/>
      <c r="DTS1" s="99"/>
      <c r="DTT1" s="99"/>
      <c r="DTU1" s="99"/>
      <c r="DTV1" s="99"/>
      <c r="DTW1" s="99"/>
      <c r="DTX1" s="99"/>
      <c r="DTY1" s="99"/>
      <c r="DTZ1" s="99"/>
      <c r="DUA1" s="99"/>
      <c r="DUB1" s="99"/>
      <c r="DUC1" s="99"/>
      <c r="DUD1" s="99"/>
      <c r="DUE1" s="99"/>
      <c r="DUF1" s="99"/>
      <c r="DUG1" s="99"/>
      <c r="DUH1" s="99"/>
      <c r="DUI1" s="99"/>
      <c r="DUJ1" s="99"/>
      <c r="DUK1" s="99"/>
      <c r="DUL1" s="99"/>
      <c r="DUM1" s="99"/>
      <c r="DUN1" s="99"/>
      <c r="DUO1" s="99"/>
      <c r="DUP1" s="99"/>
      <c r="DUQ1" s="99"/>
      <c r="DUR1" s="99"/>
      <c r="DUS1" s="99"/>
      <c r="DUT1" s="99"/>
      <c r="DUU1" s="99"/>
      <c r="DUV1" s="99"/>
      <c r="DUW1" s="99"/>
      <c r="DUX1" s="99"/>
      <c r="DUY1" s="99"/>
      <c r="DUZ1" s="99"/>
      <c r="DVA1" s="99"/>
      <c r="DVB1" s="99"/>
      <c r="DVC1" s="99"/>
      <c r="DVD1" s="99"/>
      <c r="DVE1" s="99"/>
      <c r="DVF1" s="99"/>
      <c r="DVG1" s="99"/>
      <c r="DVH1" s="99"/>
      <c r="DVI1" s="99"/>
      <c r="DVJ1" s="99"/>
      <c r="DVK1" s="99"/>
      <c r="DVL1" s="99"/>
      <c r="DVM1" s="99"/>
      <c r="DVN1" s="99"/>
      <c r="DVO1" s="99"/>
      <c r="DVP1" s="99"/>
      <c r="DVQ1" s="99"/>
      <c r="DVR1" s="99"/>
      <c r="DVS1" s="99"/>
      <c r="DVT1" s="99"/>
      <c r="DVU1" s="99"/>
      <c r="DVV1" s="99"/>
      <c r="DVW1" s="99"/>
      <c r="DVX1" s="99"/>
      <c r="DVY1" s="99"/>
      <c r="DVZ1" s="99"/>
      <c r="DWA1" s="99"/>
      <c r="DWB1" s="99"/>
      <c r="DWC1" s="99"/>
      <c r="DWD1" s="99"/>
      <c r="DWE1" s="99"/>
      <c r="DWF1" s="99"/>
      <c r="DWG1" s="99"/>
      <c r="DWH1" s="99"/>
      <c r="DWI1" s="99"/>
      <c r="DWJ1" s="99"/>
      <c r="DWK1" s="99"/>
      <c r="DWL1" s="99"/>
      <c r="DWM1" s="99"/>
      <c r="DWN1" s="99"/>
      <c r="DWO1" s="99"/>
      <c r="DWP1" s="99"/>
      <c r="DWQ1" s="99"/>
      <c r="DWR1" s="99"/>
      <c r="DWS1" s="99"/>
      <c r="DWT1" s="99"/>
      <c r="DWU1" s="99"/>
      <c r="DWV1" s="99"/>
      <c r="DWW1" s="99"/>
      <c r="DWX1" s="99"/>
      <c r="DWY1" s="99"/>
      <c r="DWZ1" s="99"/>
      <c r="DXA1" s="99"/>
      <c r="DXB1" s="99"/>
      <c r="DXC1" s="99"/>
      <c r="DXD1" s="99"/>
      <c r="DXE1" s="99"/>
      <c r="DXF1" s="99"/>
      <c r="DXG1" s="99"/>
      <c r="DXH1" s="99"/>
      <c r="DXI1" s="99"/>
      <c r="DXJ1" s="99"/>
      <c r="DXK1" s="99"/>
      <c r="DXL1" s="99"/>
      <c r="DXM1" s="99"/>
      <c r="DXN1" s="99"/>
      <c r="DXO1" s="99"/>
      <c r="DXP1" s="99"/>
      <c r="DXQ1" s="99"/>
      <c r="DXR1" s="99"/>
      <c r="DXS1" s="99"/>
      <c r="DXT1" s="99"/>
      <c r="DXU1" s="99"/>
      <c r="DXV1" s="99"/>
      <c r="DXW1" s="99"/>
      <c r="DXX1" s="99"/>
      <c r="DXY1" s="99"/>
      <c r="DXZ1" s="99"/>
      <c r="DYA1" s="99"/>
      <c r="DYB1" s="99"/>
      <c r="DYC1" s="99"/>
      <c r="DYD1" s="99"/>
      <c r="DYE1" s="99"/>
      <c r="DYF1" s="99"/>
      <c r="DYG1" s="99"/>
      <c r="DYH1" s="99"/>
      <c r="DYI1" s="99"/>
      <c r="DYJ1" s="99"/>
      <c r="DYK1" s="99"/>
      <c r="DYL1" s="99"/>
      <c r="DYM1" s="99"/>
      <c r="DYN1" s="99"/>
      <c r="DYO1" s="99"/>
      <c r="DYP1" s="99"/>
      <c r="DYQ1" s="99"/>
      <c r="DYR1" s="99"/>
      <c r="DYS1" s="99"/>
      <c r="DYT1" s="99"/>
      <c r="DYU1" s="99"/>
      <c r="DYV1" s="99"/>
      <c r="DYW1" s="99"/>
      <c r="DYX1" s="99"/>
      <c r="DYY1" s="99"/>
      <c r="DYZ1" s="99"/>
      <c r="DZA1" s="99"/>
      <c r="DZB1" s="99"/>
      <c r="DZC1" s="99"/>
      <c r="DZD1" s="99"/>
      <c r="DZE1" s="99"/>
      <c r="DZF1" s="99"/>
      <c r="DZG1" s="99"/>
      <c r="DZH1" s="99"/>
      <c r="DZI1" s="99"/>
      <c r="DZJ1" s="99"/>
      <c r="DZK1" s="99"/>
      <c r="DZL1" s="99"/>
      <c r="DZM1" s="99"/>
      <c r="DZN1" s="99"/>
      <c r="DZO1" s="99"/>
      <c r="DZP1" s="99"/>
      <c r="DZQ1" s="99"/>
      <c r="DZR1" s="99"/>
      <c r="DZS1" s="99"/>
      <c r="DZT1" s="99"/>
      <c r="DZU1" s="99"/>
      <c r="DZV1" s="99"/>
      <c r="DZW1" s="99"/>
      <c r="DZX1" s="99"/>
      <c r="DZY1" s="99"/>
      <c r="DZZ1" s="99"/>
      <c r="EAA1" s="99"/>
      <c r="EAB1" s="99"/>
      <c r="EAC1" s="99"/>
      <c r="EAD1" s="99"/>
      <c r="EAE1" s="99"/>
      <c r="EAF1" s="99"/>
      <c r="EAG1" s="99"/>
      <c r="EAH1" s="99"/>
      <c r="EAI1" s="99"/>
      <c r="EAJ1" s="99"/>
      <c r="EAK1" s="99"/>
      <c r="EAL1" s="99"/>
      <c r="EAM1" s="99"/>
      <c r="EAN1" s="99"/>
      <c r="EAO1" s="99"/>
      <c r="EAP1" s="99"/>
      <c r="EAQ1" s="99"/>
      <c r="EAR1" s="99"/>
      <c r="EAS1" s="99"/>
      <c r="EAT1" s="99"/>
      <c r="EAU1" s="99"/>
      <c r="EAV1" s="99"/>
      <c r="EAW1" s="99"/>
      <c r="EAX1" s="99"/>
      <c r="EAY1" s="99"/>
      <c r="EAZ1" s="99"/>
      <c r="EBA1" s="99"/>
      <c r="EBB1" s="99"/>
      <c r="EBC1" s="99"/>
      <c r="EBD1" s="99"/>
      <c r="EBE1" s="99"/>
      <c r="EBF1" s="99"/>
      <c r="EBG1" s="99"/>
      <c r="EBH1" s="99"/>
      <c r="EBI1" s="99"/>
      <c r="EBJ1" s="99"/>
      <c r="EBK1" s="99"/>
      <c r="EBL1" s="99"/>
      <c r="EBM1" s="99"/>
      <c r="EBN1" s="99"/>
      <c r="EBO1" s="99"/>
      <c r="EBP1" s="99"/>
      <c r="EBQ1" s="99"/>
      <c r="EBR1" s="99"/>
      <c r="EBS1" s="99"/>
      <c r="EBT1" s="99"/>
      <c r="EBU1" s="99"/>
      <c r="EBV1" s="99"/>
      <c r="EBW1" s="99"/>
      <c r="EBX1" s="99"/>
      <c r="EBY1" s="99"/>
      <c r="EBZ1" s="99"/>
      <c r="ECA1" s="99"/>
      <c r="ECB1" s="99"/>
      <c r="ECC1" s="99"/>
      <c r="ECD1" s="99"/>
      <c r="ECE1" s="99"/>
      <c r="ECF1" s="99"/>
      <c r="ECG1" s="99"/>
      <c r="ECH1" s="99"/>
      <c r="ECI1" s="99"/>
      <c r="ECJ1" s="99"/>
      <c r="ECK1" s="99"/>
      <c r="ECL1" s="99"/>
      <c r="ECM1" s="99"/>
      <c r="ECN1" s="99"/>
      <c r="ECO1" s="99"/>
      <c r="ECP1" s="99"/>
      <c r="ECQ1" s="99"/>
      <c r="ECR1" s="99"/>
      <c r="ECS1" s="99"/>
      <c r="ECT1" s="99"/>
      <c r="ECU1" s="99"/>
      <c r="ECV1" s="99"/>
      <c r="ECW1" s="99"/>
      <c r="ECX1" s="99"/>
      <c r="ECY1" s="99"/>
      <c r="ECZ1" s="99"/>
      <c r="EDA1" s="99"/>
      <c r="EDB1" s="99"/>
      <c r="EDC1" s="99"/>
      <c r="EDD1" s="99"/>
      <c r="EDE1" s="99"/>
      <c r="EDF1" s="99"/>
      <c r="EDG1" s="99"/>
      <c r="EDH1" s="99"/>
      <c r="EDI1" s="99"/>
      <c r="EDJ1" s="99"/>
      <c r="EDK1" s="99"/>
      <c r="EDL1" s="99"/>
      <c r="EDM1" s="99"/>
      <c r="EDN1" s="99"/>
      <c r="EDO1" s="99"/>
      <c r="EDP1" s="99"/>
      <c r="EDQ1" s="99"/>
      <c r="EDR1" s="99"/>
      <c r="EDS1" s="99"/>
      <c r="EDT1" s="99"/>
      <c r="EDU1" s="99"/>
      <c r="EDV1" s="99"/>
      <c r="EDW1" s="99"/>
      <c r="EDX1" s="99"/>
      <c r="EDY1" s="99"/>
      <c r="EDZ1" s="99"/>
      <c r="EEA1" s="99"/>
      <c r="EEB1" s="99"/>
      <c r="EEC1" s="99"/>
      <c r="EED1" s="99"/>
      <c r="EEE1" s="99"/>
      <c r="EEF1" s="99"/>
      <c r="EEG1" s="99"/>
      <c r="EEH1" s="99"/>
      <c r="EEI1" s="99"/>
      <c r="EEJ1" s="99"/>
      <c r="EEK1" s="99"/>
      <c r="EEL1" s="99"/>
      <c r="EEM1" s="99"/>
      <c r="EEN1" s="99"/>
      <c r="EEO1" s="99"/>
      <c r="EEP1" s="99"/>
      <c r="EEQ1" s="99"/>
      <c r="EER1" s="99"/>
      <c r="EES1" s="99"/>
      <c r="EET1" s="99"/>
      <c r="EEU1" s="99"/>
      <c r="EEV1" s="99"/>
      <c r="EEW1" s="99"/>
      <c r="EEX1" s="99"/>
      <c r="EEY1" s="99"/>
      <c r="EEZ1" s="99"/>
      <c r="EFA1" s="99"/>
      <c r="EFB1" s="99"/>
      <c r="EFC1" s="99"/>
      <c r="EFD1" s="99"/>
      <c r="EFE1" s="99"/>
      <c r="EFF1" s="99"/>
      <c r="EFG1" s="99"/>
      <c r="EFH1" s="99"/>
      <c r="EFI1" s="99"/>
      <c r="EFJ1" s="99"/>
      <c r="EFK1" s="99"/>
      <c r="EFL1" s="99"/>
      <c r="EFM1" s="99"/>
      <c r="EFN1" s="99"/>
      <c r="EFO1" s="99"/>
      <c r="EFP1" s="99"/>
      <c r="EFQ1" s="99"/>
      <c r="EFR1" s="99"/>
      <c r="EFS1" s="99"/>
      <c r="EFT1" s="99"/>
      <c r="EFU1" s="99"/>
      <c r="EFV1" s="99"/>
      <c r="EFW1" s="99"/>
      <c r="EFX1" s="99"/>
      <c r="EFY1" s="99"/>
      <c r="EFZ1" s="99"/>
      <c r="EGA1" s="99"/>
      <c r="EGB1" s="99"/>
      <c r="EGC1" s="99"/>
      <c r="EGD1" s="99"/>
      <c r="EGE1" s="99"/>
      <c r="EGF1" s="99"/>
      <c r="EGG1" s="99"/>
      <c r="EGH1" s="99"/>
      <c r="EGI1" s="99"/>
      <c r="EGJ1" s="99"/>
      <c r="EGK1" s="99"/>
      <c r="EGL1" s="99"/>
      <c r="EGM1" s="99"/>
      <c r="EGN1" s="99"/>
      <c r="EGO1" s="99"/>
      <c r="EGP1" s="99"/>
      <c r="EGQ1" s="99"/>
      <c r="EGR1" s="99"/>
      <c r="EGS1" s="99"/>
      <c r="EGT1" s="99"/>
      <c r="EGU1" s="99"/>
      <c r="EGV1" s="99"/>
      <c r="EGW1" s="99"/>
      <c r="EGX1" s="99"/>
      <c r="EGY1" s="99"/>
      <c r="EGZ1" s="99"/>
      <c r="EHA1" s="99"/>
      <c r="EHB1" s="99"/>
      <c r="EHC1" s="99"/>
      <c r="EHD1" s="99"/>
      <c r="EHE1" s="99"/>
      <c r="EHF1" s="99"/>
      <c r="EHG1" s="99"/>
      <c r="EHH1" s="99"/>
      <c r="EHI1" s="99"/>
      <c r="EHJ1" s="99"/>
      <c r="EHK1" s="99"/>
      <c r="EHL1" s="99"/>
      <c r="EHM1" s="99"/>
      <c r="EHN1" s="99"/>
      <c r="EHO1" s="99"/>
      <c r="EHP1" s="99"/>
      <c r="EHQ1" s="99"/>
      <c r="EHR1" s="99"/>
      <c r="EHS1" s="99"/>
      <c r="EHT1" s="99"/>
      <c r="EHU1" s="99"/>
      <c r="EHV1" s="99"/>
      <c r="EHW1" s="99"/>
      <c r="EHX1" s="99"/>
      <c r="EHY1" s="99"/>
      <c r="EHZ1" s="99"/>
      <c r="EIA1" s="99"/>
      <c r="EIB1" s="99"/>
      <c r="EIC1" s="99"/>
      <c r="EID1" s="99"/>
      <c r="EIE1" s="99"/>
      <c r="EIF1" s="99"/>
      <c r="EIG1" s="99"/>
      <c r="EIH1" s="99"/>
      <c r="EII1" s="99"/>
      <c r="EIJ1" s="99"/>
      <c r="EIK1" s="99"/>
      <c r="EIL1" s="99"/>
      <c r="EIM1" s="99"/>
      <c r="EIN1" s="99"/>
      <c r="EIO1" s="99"/>
      <c r="EIP1" s="99"/>
      <c r="EIQ1" s="99"/>
      <c r="EIR1" s="99"/>
      <c r="EIS1" s="99"/>
      <c r="EIT1" s="99"/>
      <c r="EIU1" s="99"/>
      <c r="EIV1" s="99"/>
      <c r="EIW1" s="99"/>
      <c r="EIX1" s="99"/>
      <c r="EIY1" s="99"/>
      <c r="EIZ1" s="99"/>
      <c r="EJA1" s="99"/>
      <c r="EJB1" s="99"/>
      <c r="EJC1" s="99"/>
      <c r="EJD1" s="99"/>
      <c r="EJE1" s="99"/>
      <c r="EJF1" s="99"/>
      <c r="EJG1" s="99"/>
      <c r="EJH1" s="99"/>
      <c r="EJI1" s="99"/>
      <c r="EJJ1" s="99"/>
      <c r="EJK1" s="99"/>
      <c r="EJL1" s="99"/>
      <c r="EJM1" s="99"/>
      <c r="EJN1" s="99"/>
      <c r="EJO1" s="99"/>
      <c r="EJP1" s="99"/>
      <c r="EJQ1" s="99"/>
      <c r="EJR1" s="99"/>
      <c r="EJS1" s="99"/>
      <c r="EJT1" s="99"/>
      <c r="EJU1" s="99"/>
      <c r="EJV1" s="99"/>
      <c r="EJW1" s="99"/>
      <c r="EJX1" s="99"/>
      <c r="EJY1" s="99"/>
      <c r="EJZ1" s="99"/>
      <c r="EKA1" s="99"/>
      <c r="EKB1" s="99"/>
      <c r="EKC1" s="99"/>
      <c r="EKD1" s="99"/>
      <c r="EKE1" s="99"/>
      <c r="EKF1" s="99"/>
      <c r="EKG1" s="99"/>
      <c r="EKH1" s="99"/>
      <c r="EKI1" s="99"/>
      <c r="EKJ1" s="99"/>
      <c r="EKK1" s="99"/>
      <c r="EKL1" s="99"/>
      <c r="EKM1" s="99"/>
      <c r="EKN1" s="99"/>
      <c r="EKO1" s="99"/>
      <c r="EKP1" s="99"/>
      <c r="EKQ1" s="99"/>
      <c r="EKR1" s="99"/>
      <c r="EKS1" s="99"/>
      <c r="EKT1" s="99"/>
      <c r="EKU1" s="99"/>
      <c r="EKV1" s="99"/>
      <c r="EKW1" s="99"/>
      <c r="EKX1" s="99"/>
      <c r="EKY1" s="99"/>
      <c r="EKZ1" s="99"/>
      <c r="ELA1" s="99"/>
      <c r="ELB1" s="99"/>
      <c r="ELC1" s="99"/>
      <c r="ELD1" s="99"/>
      <c r="ELE1" s="99"/>
      <c r="ELF1" s="99"/>
      <c r="ELG1" s="99"/>
      <c r="ELH1" s="99"/>
      <c r="ELI1" s="99"/>
      <c r="ELJ1" s="99"/>
      <c r="ELK1" s="99"/>
      <c r="ELL1" s="99"/>
      <c r="ELM1" s="99"/>
      <c r="ELN1" s="99"/>
      <c r="ELO1" s="99"/>
      <c r="ELP1" s="99"/>
      <c r="ELQ1" s="99"/>
      <c r="ELR1" s="99"/>
      <c r="ELS1" s="99"/>
      <c r="ELT1" s="99"/>
      <c r="ELU1" s="99"/>
      <c r="ELV1" s="99"/>
      <c r="ELW1" s="99"/>
      <c r="ELX1" s="99"/>
      <c r="ELY1" s="99"/>
      <c r="ELZ1" s="99"/>
      <c r="EMA1" s="99"/>
      <c r="EMB1" s="99"/>
      <c r="EMC1" s="99"/>
      <c r="EMD1" s="99"/>
      <c r="EME1" s="99"/>
      <c r="EMF1" s="99"/>
      <c r="EMG1" s="99"/>
      <c r="EMH1" s="99"/>
      <c r="EMI1" s="99"/>
      <c r="EMJ1" s="99"/>
      <c r="EMK1" s="99"/>
      <c r="EML1" s="99"/>
      <c r="EMM1" s="99"/>
      <c r="EMN1" s="99"/>
      <c r="EMO1" s="99"/>
      <c r="EMP1" s="99"/>
      <c r="EMQ1" s="99"/>
      <c r="EMR1" s="99"/>
      <c r="EMS1" s="99"/>
      <c r="EMT1" s="99"/>
      <c r="EMU1" s="99"/>
      <c r="EMV1" s="99"/>
      <c r="EMW1" s="99"/>
      <c r="EMX1" s="99"/>
      <c r="EMY1" s="99"/>
      <c r="EMZ1" s="99"/>
      <c r="ENA1" s="99"/>
      <c r="ENB1" s="99"/>
      <c r="ENC1" s="99"/>
      <c r="END1" s="99"/>
      <c r="ENE1" s="99"/>
      <c r="ENF1" s="99"/>
      <c r="ENG1" s="99"/>
      <c r="ENH1" s="99"/>
      <c r="ENI1" s="99"/>
      <c r="ENJ1" s="99"/>
      <c r="ENK1" s="99"/>
      <c r="ENL1" s="99"/>
      <c r="ENM1" s="99"/>
      <c r="ENN1" s="99"/>
      <c r="ENO1" s="99"/>
      <c r="ENP1" s="99"/>
      <c r="ENQ1" s="99"/>
      <c r="ENR1" s="99"/>
      <c r="ENS1" s="99"/>
      <c r="ENT1" s="99"/>
      <c r="ENU1" s="99"/>
      <c r="ENV1" s="99"/>
      <c r="ENW1" s="99"/>
      <c r="ENX1" s="99"/>
      <c r="ENY1" s="99"/>
      <c r="ENZ1" s="99"/>
      <c r="EOA1" s="99"/>
      <c r="EOB1" s="99"/>
      <c r="EOC1" s="99"/>
      <c r="EOD1" s="99"/>
      <c r="EOE1" s="99"/>
      <c r="EOF1" s="99"/>
      <c r="EOG1" s="99"/>
      <c r="EOH1" s="99"/>
      <c r="EOI1" s="99"/>
      <c r="EOJ1" s="99"/>
      <c r="EOK1" s="99"/>
      <c r="EOL1" s="99"/>
      <c r="EOM1" s="99"/>
      <c r="EON1" s="99"/>
      <c r="EOO1" s="99"/>
      <c r="EOP1" s="99"/>
      <c r="EOQ1" s="99"/>
      <c r="EOR1" s="99"/>
      <c r="EOS1" s="99"/>
      <c r="EOT1" s="99"/>
      <c r="EOU1" s="99"/>
      <c r="EOV1" s="99"/>
      <c r="EOW1" s="99"/>
      <c r="EOX1" s="99"/>
      <c r="EOY1" s="99"/>
      <c r="EOZ1" s="99"/>
      <c r="EPA1" s="99"/>
      <c r="EPB1" s="99"/>
      <c r="EPC1" s="99"/>
      <c r="EPD1" s="99"/>
      <c r="EPE1" s="99"/>
      <c r="EPF1" s="99"/>
      <c r="EPG1" s="99"/>
      <c r="EPH1" s="99"/>
      <c r="EPI1" s="99"/>
      <c r="EPJ1" s="99"/>
      <c r="EPK1" s="99"/>
      <c r="EPL1" s="99"/>
      <c r="EPM1" s="99"/>
      <c r="EPN1" s="99"/>
      <c r="EPO1" s="99"/>
      <c r="EPP1" s="99"/>
      <c r="EPQ1" s="99"/>
      <c r="EPR1" s="99"/>
      <c r="EPS1" s="99"/>
      <c r="EPT1" s="99"/>
      <c r="EPU1" s="99"/>
      <c r="EPV1" s="99"/>
      <c r="EPW1" s="99"/>
      <c r="EPX1" s="99"/>
      <c r="EPY1" s="99"/>
      <c r="EPZ1" s="99"/>
      <c r="EQA1" s="99"/>
      <c r="EQB1" s="99"/>
      <c r="EQC1" s="99"/>
      <c r="EQD1" s="99"/>
      <c r="EQE1" s="99"/>
      <c r="EQF1" s="99"/>
      <c r="EQG1" s="99"/>
      <c r="EQH1" s="99"/>
      <c r="EQI1" s="99"/>
      <c r="EQJ1" s="99"/>
      <c r="EQK1" s="99"/>
      <c r="EQL1" s="99"/>
      <c r="EQM1" s="99"/>
      <c r="EQN1" s="99"/>
      <c r="EQO1" s="99"/>
      <c r="EQP1" s="99"/>
      <c r="EQQ1" s="99"/>
      <c r="EQR1" s="99"/>
      <c r="EQS1" s="99"/>
      <c r="EQT1" s="99"/>
      <c r="EQU1" s="99"/>
      <c r="EQV1" s="99"/>
      <c r="EQW1" s="99"/>
      <c r="EQX1" s="99"/>
      <c r="EQY1" s="99"/>
      <c r="EQZ1" s="99"/>
      <c r="ERA1" s="99"/>
      <c r="ERB1" s="99"/>
      <c r="ERC1" s="99"/>
      <c r="ERD1" s="99"/>
      <c r="ERE1" s="99"/>
      <c r="ERF1" s="99"/>
      <c r="ERG1" s="99"/>
      <c r="ERH1" s="99"/>
      <c r="ERI1" s="99"/>
      <c r="ERJ1" s="99"/>
      <c r="ERK1" s="99"/>
      <c r="ERL1" s="99"/>
      <c r="ERM1" s="99"/>
      <c r="ERN1" s="99"/>
      <c r="ERO1" s="99"/>
      <c r="ERP1" s="99"/>
      <c r="ERQ1" s="99"/>
      <c r="ERR1" s="99"/>
      <c r="ERS1" s="99"/>
      <c r="ERT1" s="99"/>
      <c r="ERU1" s="99"/>
      <c r="ERV1" s="99"/>
      <c r="ERW1" s="99"/>
      <c r="ERX1" s="99"/>
      <c r="ERY1" s="99"/>
      <c r="ERZ1" s="99"/>
      <c r="ESA1" s="99"/>
      <c r="ESB1" s="99"/>
      <c r="ESC1" s="99"/>
      <c r="ESD1" s="99"/>
      <c r="ESE1" s="99"/>
      <c r="ESF1" s="99"/>
      <c r="ESG1" s="99"/>
      <c r="ESH1" s="99"/>
      <c r="ESI1" s="99"/>
      <c r="ESJ1" s="99"/>
      <c r="ESK1" s="99"/>
      <c r="ESL1" s="99"/>
      <c r="ESM1" s="99"/>
      <c r="ESN1" s="99"/>
      <c r="ESO1" s="99"/>
      <c r="ESP1" s="99"/>
      <c r="ESQ1" s="99"/>
      <c r="ESR1" s="99"/>
      <c r="ESS1" s="99"/>
      <c r="EST1" s="99"/>
      <c r="ESU1" s="99"/>
      <c r="ESV1" s="99"/>
      <c r="ESW1" s="99"/>
      <c r="ESX1" s="99"/>
      <c r="ESY1" s="99"/>
      <c r="ESZ1" s="99"/>
      <c r="ETA1" s="99"/>
      <c r="ETB1" s="99"/>
      <c r="ETC1" s="99"/>
      <c r="ETD1" s="99"/>
      <c r="ETE1" s="99"/>
      <c r="ETF1" s="99"/>
      <c r="ETG1" s="99"/>
      <c r="ETH1" s="99"/>
      <c r="ETI1" s="99"/>
      <c r="ETJ1" s="99"/>
      <c r="ETK1" s="99"/>
      <c r="ETL1" s="99"/>
      <c r="ETM1" s="99"/>
      <c r="ETN1" s="99"/>
      <c r="ETO1" s="99"/>
      <c r="ETP1" s="99"/>
      <c r="ETQ1" s="99"/>
      <c r="ETR1" s="99"/>
      <c r="ETS1" s="99"/>
      <c r="ETT1" s="99"/>
      <c r="ETU1" s="99"/>
      <c r="ETV1" s="99"/>
      <c r="ETW1" s="99"/>
      <c r="ETX1" s="99"/>
      <c r="ETY1" s="99"/>
      <c r="ETZ1" s="99"/>
      <c r="EUA1" s="99"/>
      <c r="EUB1" s="99"/>
      <c r="EUC1" s="99"/>
      <c r="EUD1" s="99"/>
      <c r="EUE1" s="99"/>
      <c r="EUF1" s="99"/>
      <c r="EUG1" s="99"/>
      <c r="EUH1" s="99"/>
      <c r="EUI1" s="99"/>
      <c r="EUJ1" s="99"/>
      <c r="EUK1" s="99"/>
      <c r="EUL1" s="99"/>
      <c r="EUM1" s="99"/>
      <c r="EUN1" s="99"/>
      <c r="EUO1" s="99"/>
      <c r="EUP1" s="99"/>
      <c r="EUQ1" s="99"/>
      <c r="EUR1" s="99"/>
      <c r="EUS1" s="99"/>
      <c r="EUT1" s="99"/>
      <c r="EUU1" s="99"/>
      <c r="EUV1" s="99"/>
      <c r="EUW1" s="99"/>
      <c r="EUX1" s="99"/>
      <c r="EUY1" s="99"/>
      <c r="EUZ1" s="99"/>
      <c r="EVA1" s="99"/>
      <c r="EVB1" s="99"/>
      <c r="EVC1" s="99"/>
      <c r="EVD1" s="99"/>
      <c r="EVE1" s="99"/>
      <c r="EVF1" s="99"/>
      <c r="EVG1" s="99"/>
      <c r="EVH1" s="99"/>
      <c r="EVI1" s="99"/>
      <c r="EVJ1" s="99"/>
      <c r="EVK1" s="99"/>
      <c r="EVL1" s="99"/>
      <c r="EVM1" s="99"/>
      <c r="EVN1" s="99"/>
      <c r="EVO1" s="99"/>
      <c r="EVP1" s="99"/>
      <c r="EVQ1" s="99"/>
      <c r="EVR1" s="99"/>
      <c r="EVS1" s="99"/>
      <c r="EVT1" s="99"/>
      <c r="EVU1" s="99"/>
      <c r="EVV1" s="99"/>
      <c r="EVW1" s="99"/>
      <c r="EVX1" s="99"/>
      <c r="EVY1" s="99"/>
      <c r="EVZ1" s="99"/>
      <c r="EWA1" s="99"/>
      <c r="EWB1" s="99"/>
      <c r="EWC1" s="99"/>
      <c r="EWD1" s="99"/>
      <c r="EWE1" s="99"/>
      <c r="EWF1" s="99"/>
      <c r="EWG1" s="99"/>
      <c r="EWH1" s="99"/>
      <c r="EWI1" s="99"/>
      <c r="EWJ1" s="99"/>
      <c r="EWK1" s="99"/>
      <c r="EWL1" s="99"/>
      <c r="EWM1" s="99"/>
      <c r="EWN1" s="99"/>
      <c r="EWO1" s="99"/>
      <c r="EWP1" s="99"/>
      <c r="EWQ1" s="99"/>
      <c r="EWR1" s="99"/>
      <c r="EWS1" s="99"/>
      <c r="EWT1" s="99"/>
      <c r="EWU1" s="99"/>
      <c r="EWV1" s="99"/>
      <c r="EWW1" s="99"/>
      <c r="EWX1" s="99"/>
      <c r="EWY1" s="99"/>
      <c r="EWZ1" s="99"/>
      <c r="EXA1" s="99"/>
      <c r="EXB1" s="99"/>
      <c r="EXC1" s="99"/>
      <c r="EXD1" s="99"/>
      <c r="EXE1" s="99"/>
      <c r="EXF1" s="99"/>
      <c r="EXG1" s="99"/>
      <c r="EXH1" s="99"/>
      <c r="EXI1" s="99"/>
      <c r="EXJ1" s="99"/>
      <c r="EXK1" s="99"/>
      <c r="EXL1" s="99"/>
      <c r="EXM1" s="99"/>
      <c r="EXN1" s="99"/>
      <c r="EXO1" s="99"/>
      <c r="EXP1" s="99"/>
      <c r="EXQ1" s="99"/>
      <c r="EXR1" s="99"/>
      <c r="EXS1" s="99"/>
      <c r="EXT1" s="99"/>
      <c r="EXU1" s="99"/>
      <c r="EXV1" s="99"/>
      <c r="EXW1" s="99"/>
      <c r="EXX1" s="99"/>
      <c r="EXY1" s="99"/>
      <c r="EXZ1" s="99"/>
      <c r="EYA1" s="99"/>
      <c r="EYB1" s="99"/>
      <c r="EYC1" s="99"/>
      <c r="EYD1" s="99"/>
      <c r="EYE1" s="99"/>
      <c r="EYF1" s="99"/>
      <c r="EYG1" s="99"/>
      <c r="EYH1" s="99"/>
      <c r="EYI1" s="99"/>
      <c r="EYJ1" s="99"/>
      <c r="EYK1" s="99"/>
      <c r="EYL1" s="99"/>
      <c r="EYM1" s="99"/>
      <c r="EYN1" s="99"/>
      <c r="EYO1" s="99"/>
      <c r="EYP1" s="99"/>
      <c r="EYQ1" s="99"/>
      <c r="EYR1" s="99"/>
      <c r="EYS1" s="99"/>
      <c r="EYT1" s="99"/>
      <c r="EYU1" s="99"/>
      <c r="EYV1" s="99"/>
      <c r="EYW1" s="99"/>
      <c r="EYX1" s="99"/>
      <c r="EYY1" s="99"/>
      <c r="EYZ1" s="99"/>
      <c r="EZA1" s="99"/>
      <c r="EZB1" s="99"/>
      <c r="EZC1" s="99"/>
      <c r="EZD1" s="99"/>
      <c r="EZE1" s="99"/>
      <c r="EZF1" s="99"/>
      <c r="EZG1" s="99"/>
      <c r="EZH1" s="99"/>
      <c r="EZI1" s="99"/>
      <c r="EZJ1" s="99"/>
      <c r="EZK1" s="99"/>
      <c r="EZL1" s="99"/>
      <c r="EZM1" s="99"/>
      <c r="EZN1" s="99"/>
      <c r="EZO1" s="99"/>
      <c r="EZP1" s="99"/>
      <c r="EZQ1" s="99"/>
      <c r="EZR1" s="99"/>
      <c r="EZS1" s="99"/>
      <c r="EZT1" s="99"/>
      <c r="EZU1" s="99"/>
      <c r="EZV1" s="99"/>
      <c r="EZW1" s="99"/>
      <c r="EZX1" s="99"/>
      <c r="EZY1" s="99"/>
      <c r="EZZ1" s="99"/>
      <c r="FAA1" s="99"/>
      <c r="FAB1" s="99"/>
      <c r="FAC1" s="99"/>
      <c r="FAD1" s="99"/>
      <c r="FAE1" s="99"/>
      <c r="FAF1" s="99"/>
      <c r="FAG1" s="99"/>
      <c r="FAH1" s="99"/>
      <c r="FAI1" s="99"/>
      <c r="FAJ1" s="99"/>
      <c r="FAK1" s="99"/>
      <c r="FAL1" s="99"/>
      <c r="FAM1" s="99"/>
      <c r="FAN1" s="99"/>
      <c r="FAO1" s="99"/>
      <c r="FAP1" s="99"/>
      <c r="FAQ1" s="99"/>
      <c r="FAR1" s="99"/>
      <c r="FAS1" s="99"/>
      <c r="FAT1" s="99"/>
      <c r="FAU1" s="99"/>
      <c r="FAV1" s="99"/>
      <c r="FAW1" s="99"/>
      <c r="FAX1" s="99"/>
      <c r="FAY1" s="99"/>
      <c r="FAZ1" s="99"/>
      <c r="FBA1" s="99"/>
      <c r="FBB1" s="99"/>
      <c r="FBC1" s="99"/>
      <c r="FBD1" s="99"/>
      <c r="FBE1" s="99"/>
      <c r="FBF1" s="99"/>
      <c r="FBG1" s="99"/>
      <c r="FBH1" s="99"/>
      <c r="FBI1" s="99"/>
      <c r="FBJ1" s="99"/>
      <c r="FBK1" s="99"/>
      <c r="FBL1" s="99"/>
      <c r="FBM1" s="99"/>
      <c r="FBN1" s="99"/>
      <c r="FBO1" s="99"/>
      <c r="FBP1" s="99"/>
      <c r="FBQ1" s="99"/>
      <c r="FBR1" s="99"/>
      <c r="FBS1" s="99"/>
      <c r="FBT1" s="99"/>
      <c r="FBU1" s="99"/>
      <c r="FBV1" s="99"/>
      <c r="FBW1" s="99"/>
      <c r="FBX1" s="99"/>
      <c r="FBY1" s="99"/>
      <c r="FBZ1" s="99"/>
      <c r="FCA1" s="99"/>
      <c r="FCB1" s="99"/>
      <c r="FCC1" s="99"/>
      <c r="FCD1" s="99"/>
      <c r="FCE1" s="99"/>
      <c r="FCF1" s="99"/>
      <c r="FCG1" s="99"/>
      <c r="FCH1" s="99"/>
      <c r="FCI1" s="99"/>
      <c r="FCJ1" s="99"/>
      <c r="FCK1" s="99"/>
      <c r="FCL1" s="99"/>
      <c r="FCM1" s="99"/>
      <c r="FCN1" s="99"/>
      <c r="FCO1" s="99"/>
      <c r="FCP1" s="99"/>
      <c r="FCQ1" s="99"/>
      <c r="FCR1" s="99"/>
      <c r="FCS1" s="99"/>
      <c r="FCT1" s="99"/>
      <c r="FCU1" s="99"/>
      <c r="FCV1" s="99"/>
      <c r="FCW1" s="99"/>
      <c r="FCX1" s="99"/>
      <c r="FCY1" s="99"/>
      <c r="FCZ1" s="99"/>
      <c r="FDA1" s="99"/>
      <c r="FDB1" s="99"/>
      <c r="FDC1" s="99"/>
      <c r="FDD1" s="99"/>
      <c r="FDE1" s="99"/>
      <c r="FDF1" s="99"/>
      <c r="FDG1" s="99"/>
      <c r="FDH1" s="99"/>
      <c r="FDI1" s="99"/>
      <c r="FDJ1" s="99"/>
      <c r="FDK1" s="99"/>
      <c r="FDL1" s="99"/>
      <c r="FDM1" s="99"/>
      <c r="FDN1" s="99"/>
      <c r="FDO1" s="99"/>
      <c r="FDP1" s="99"/>
      <c r="FDQ1" s="99"/>
      <c r="FDR1" s="99"/>
      <c r="FDS1" s="99"/>
      <c r="FDT1" s="99"/>
      <c r="FDU1" s="99"/>
      <c r="FDV1" s="99"/>
      <c r="FDW1" s="99"/>
      <c r="FDX1" s="99"/>
      <c r="FDY1" s="99"/>
      <c r="FDZ1" s="99"/>
      <c r="FEA1" s="99"/>
      <c r="FEB1" s="99"/>
      <c r="FEC1" s="99"/>
      <c r="FED1" s="99"/>
      <c r="FEE1" s="99"/>
      <c r="FEF1" s="99"/>
      <c r="FEG1" s="99"/>
      <c r="FEH1" s="99"/>
      <c r="FEI1" s="99"/>
      <c r="FEJ1" s="99"/>
      <c r="FEK1" s="99"/>
      <c r="FEL1" s="99"/>
      <c r="FEM1" s="99"/>
      <c r="FEN1" s="99"/>
      <c r="FEO1" s="99"/>
      <c r="FEP1" s="99"/>
      <c r="FEQ1" s="99"/>
      <c r="FER1" s="99"/>
      <c r="FES1" s="99"/>
      <c r="FET1" s="99"/>
      <c r="FEU1" s="99"/>
      <c r="FEV1" s="99"/>
      <c r="FEW1" s="99"/>
      <c r="FEX1" s="99"/>
      <c r="FEY1" s="99"/>
      <c r="FEZ1" s="99"/>
      <c r="FFA1" s="99"/>
      <c r="FFB1" s="99"/>
      <c r="FFC1" s="99"/>
      <c r="FFD1" s="99"/>
      <c r="FFE1" s="99"/>
      <c r="FFF1" s="99"/>
      <c r="FFG1" s="99"/>
      <c r="FFH1" s="99"/>
      <c r="FFI1" s="99"/>
      <c r="FFJ1" s="99"/>
      <c r="FFK1" s="99"/>
      <c r="FFL1" s="99"/>
      <c r="FFM1" s="99"/>
      <c r="FFN1" s="99"/>
      <c r="FFO1" s="99"/>
      <c r="FFP1" s="99"/>
      <c r="FFQ1" s="99"/>
      <c r="FFR1" s="99"/>
      <c r="FFS1" s="99"/>
      <c r="FFT1" s="99"/>
      <c r="FFU1" s="99"/>
      <c r="FFV1" s="99"/>
      <c r="FFW1" s="99"/>
      <c r="FFX1" s="99"/>
      <c r="FFY1" s="99"/>
      <c r="FFZ1" s="99"/>
      <c r="FGA1" s="99"/>
      <c r="FGB1" s="99"/>
      <c r="FGC1" s="99"/>
      <c r="FGD1" s="99"/>
      <c r="FGE1" s="99"/>
      <c r="FGF1" s="99"/>
      <c r="FGG1" s="99"/>
      <c r="FGH1" s="99"/>
      <c r="FGI1" s="99"/>
      <c r="FGJ1" s="99"/>
      <c r="FGK1" s="99"/>
      <c r="FGL1" s="99"/>
      <c r="FGM1" s="99"/>
      <c r="FGN1" s="99"/>
      <c r="FGO1" s="99"/>
      <c r="FGP1" s="99"/>
      <c r="FGQ1" s="99"/>
      <c r="FGR1" s="99"/>
      <c r="FGS1" s="99"/>
      <c r="FGT1" s="99"/>
      <c r="FGU1" s="99"/>
      <c r="FGV1" s="99"/>
      <c r="FGW1" s="99"/>
      <c r="FGX1" s="99"/>
      <c r="FGY1" s="99"/>
      <c r="FGZ1" s="99"/>
      <c r="FHA1" s="99"/>
      <c r="FHB1" s="99"/>
      <c r="FHC1" s="99"/>
      <c r="FHD1" s="99"/>
      <c r="FHE1" s="99"/>
      <c r="FHF1" s="99"/>
      <c r="FHG1" s="99"/>
      <c r="FHH1" s="99"/>
      <c r="FHI1" s="99"/>
      <c r="FHJ1" s="99"/>
      <c r="FHK1" s="99"/>
      <c r="FHL1" s="99"/>
      <c r="FHM1" s="99"/>
      <c r="FHN1" s="99"/>
      <c r="FHO1" s="99"/>
      <c r="FHP1" s="99"/>
      <c r="FHQ1" s="99"/>
      <c r="FHR1" s="99"/>
      <c r="FHS1" s="99"/>
      <c r="FHT1" s="99"/>
      <c r="FHU1" s="99"/>
      <c r="FHV1" s="99"/>
      <c r="FHW1" s="99"/>
      <c r="FHX1" s="99"/>
      <c r="FHY1" s="99"/>
      <c r="FHZ1" s="99"/>
      <c r="FIA1" s="99"/>
      <c r="FIB1" s="99"/>
      <c r="FIC1" s="99"/>
      <c r="FID1" s="99"/>
      <c r="FIE1" s="99"/>
      <c r="FIF1" s="99"/>
      <c r="FIG1" s="99"/>
      <c r="FIH1" s="99"/>
      <c r="FII1" s="99"/>
      <c r="FIJ1" s="99"/>
      <c r="FIK1" s="99"/>
      <c r="FIL1" s="99"/>
      <c r="FIM1" s="99"/>
      <c r="FIN1" s="99"/>
      <c r="FIO1" s="99"/>
      <c r="FIP1" s="99"/>
      <c r="FIQ1" s="99"/>
      <c r="FIR1" s="99"/>
      <c r="FIS1" s="99"/>
      <c r="FIT1" s="99"/>
      <c r="FIU1" s="99"/>
      <c r="FIV1" s="99"/>
      <c r="FIW1" s="99"/>
      <c r="FIX1" s="99"/>
      <c r="FIY1" s="99"/>
      <c r="FIZ1" s="99"/>
      <c r="FJA1" s="99"/>
      <c r="FJB1" s="99"/>
      <c r="FJC1" s="99"/>
      <c r="FJD1" s="99"/>
      <c r="FJE1" s="99"/>
      <c r="FJF1" s="99"/>
      <c r="FJG1" s="99"/>
      <c r="FJH1" s="99"/>
      <c r="FJI1" s="99"/>
      <c r="FJJ1" s="99"/>
      <c r="FJK1" s="99"/>
      <c r="FJL1" s="99"/>
      <c r="FJM1" s="99"/>
      <c r="FJN1" s="99"/>
      <c r="FJO1" s="99"/>
      <c r="FJP1" s="99"/>
      <c r="FJQ1" s="99"/>
      <c r="FJR1" s="99"/>
      <c r="FJS1" s="99"/>
      <c r="FJT1" s="99"/>
      <c r="FJU1" s="99"/>
      <c r="FJV1" s="99"/>
      <c r="FJW1" s="99"/>
      <c r="FJX1" s="99"/>
      <c r="FJY1" s="99"/>
      <c r="FJZ1" s="99"/>
      <c r="FKA1" s="99"/>
      <c r="FKB1" s="99"/>
      <c r="FKC1" s="99"/>
      <c r="FKD1" s="99"/>
      <c r="FKE1" s="99"/>
      <c r="FKF1" s="99"/>
      <c r="FKG1" s="99"/>
      <c r="FKH1" s="99"/>
      <c r="FKI1" s="99"/>
      <c r="FKJ1" s="99"/>
      <c r="FKK1" s="99"/>
      <c r="FKL1" s="99"/>
      <c r="FKM1" s="99"/>
      <c r="FKN1" s="99"/>
      <c r="FKO1" s="99"/>
      <c r="FKP1" s="99"/>
      <c r="FKQ1" s="99"/>
      <c r="FKR1" s="99"/>
      <c r="FKS1" s="99"/>
      <c r="FKT1" s="99"/>
      <c r="FKU1" s="99"/>
      <c r="FKV1" s="99"/>
      <c r="FKW1" s="99"/>
      <c r="FKX1" s="99"/>
      <c r="FKY1" s="99"/>
      <c r="FKZ1" s="99"/>
      <c r="FLA1" s="99"/>
      <c r="FLB1" s="99"/>
      <c r="FLC1" s="99"/>
      <c r="FLD1" s="99"/>
      <c r="FLE1" s="99"/>
      <c r="FLF1" s="99"/>
      <c r="FLG1" s="99"/>
      <c r="FLH1" s="99"/>
      <c r="FLI1" s="99"/>
      <c r="FLJ1" s="99"/>
      <c r="FLK1" s="99"/>
      <c r="FLL1" s="99"/>
      <c r="FLM1" s="99"/>
      <c r="FLN1" s="99"/>
      <c r="FLO1" s="99"/>
      <c r="FLP1" s="99"/>
      <c r="FLQ1" s="99"/>
      <c r="FLR1" s="99"/>
      <c r="FLS1" s="99"/>
      <c r="FLT1" s="99"/>
      <c r="FLU1" s="99"/>
      <c r="FLV1" s="99"/>
      <c r="FLW1" s="99"/>
      <c r="FLX1" s="99"/>
      <c r="FLY1" s="99"/>
      <c r="FLZ1" s="99"/>
      <c r="FMA1" s="99"/>
      <c r="FMB1" s="99"/>
      <c r="FMC1" s="99"/>
      <c r="FMD1" s="99"/>
      <c r="FME1" s="99"/>
      <c r="FMF1" s="99"/>
      <c r="FMG1" s="99"/>
      <c r="FMH1" s="99"/>
      <c r="FMI1" s="99"/>
      <c r="FMJ1" s="99"/>
      <c r="FMK1" s="99"/>
      <c r="FML1" s="99"/>
      <c r="FMM1" s="99"/>
      <c r="FMN1" s="99"/>
      <c r="FMO1" s="99"/>
      <c r="FMP1" s="99"/>
      <c r="FMQ1" s="99"/>
      <c r="FMR1" s="99"/>
      <c r="FMS1" s="99"/>
      <c r="FMT1" s="99"/>
      <c r="FMU1" s="99"/>
      <c r="FMV1" s="99"/>
      <c r="FMW1" s="99"/>
      <c r="FMX1" s="99"/>
      <c r="FMY1" s="99"/>
      <c r="FMZ1" s="99"/>
      <c r="FNA1" s="99"/>
      <c r="FNB1" s="99"/>
      <c r="FNC1" s="99"/>
      <c r="FND1" s="99"/>
      <c r="FNE1" s="99"/>
      <c r="FNF1" s="99"/>
      <c r="FNG1" s="99"/>
      <c r="FNH1" s="99"/>
      <c r="FNI1" s="99"/>
      <c r="FNJ1" s="99"/>
      <c r="FNK1" s="99"/>
      <c r="FNL1" s="99"/>
      <c r="FNM1" s="99"/>
      <c r="FNN1" s="99"/>
      <c r="FNO1" s="99"/>
      <c r="FNP1" s="99"/>
      <c r="FNQ1" s="99"/>
      <c r="FNR1" s="99"/>
      <c r="FNS1" s="99"/>
      <c r="FNT1" s="99"/>
      <c r="FNU1" s="99"/>
      <c r="FNV1" s="99"/>
      <c r="FNW1" s="99"/>
      <c r="FNX1" s="99"/>
      <c r="FNY1" s="99"/>
      <c r="FNZ1" s="99"/>
      <c r="FOA1" s="99"/>
      <c r="FOB1" s="99"/>
      <c r="FOC1" s="99"/>
      <c r="FOD1" s="99"/>
      <c r="FOE1" s="99"/>
      <c r="FOF1" s="99"/>
      <c r="FOG1" s="99"/>
      <c r="FOH1" s="99"/>
      <c r="FOI1" s="99"/>
      <c r="FOJ1" s="99"/>
      <c r="FOK1" s="99"/>
      <c r="FOL1" s="99"/>
      <c r="FOM1" s="99"/>
      <c r="FON1" s="99"/>
      <c r="FOO1" s="99"/>
      <c r="FOP1" s="99"/>
      <c r="FOQ1" s="99"/>
      <c r="FOR1" s="99"/>
      <c r="FOS1" s="99"/>
      <c r="FOT1" s="99"/>
      <c r="FOU1" s="99"/>
      <c r="FOV1" s="99"/>
      <c r="FOW1" s="99"/>
      <c r="FOX1" s="99"/>
      <c r="FOY1" s="99"/>
      <c r="FOZ1" s="99"/>
      <c r="FPA1" s="99"/>
      <c r="FPB1" s="99"/>
      <c r="FPC1" s="99"/>
      <c r="FPD1" s="99"/>
      <c r="FPE1" s="99"/>
      <c r="FPF1" s="99"/>
      <c r="FPG1" s="99"/>
      <c r="FPH1" s="99"/>
      <c r="FPI1" s="99"/>
      <c r="FPJ1" s="99"/>
      <c r="FPK1" s="99"/>
      <c r="FPL1" s="99"/>
      <c r="FPM1" s="99"/>
      <c r="FPN1" s="99"/>
      <c r="FPO1" s="99"/>
      <c r="FPP1" s="99"/>
      <c r="FPQ1" s="99"/>
      <c r="FPR1" s="99"/>
      <c r="FPS1" s="99"/>
      <c r="FPT1" s="99"/>
      <c r="FPU1" s="99"/>
      <c r="FPV1" s="99"/>
      <c r="FPW1" s="99"/>
      <c r="FPX1" s="99"/>
      <c r="FPY1" s="99"/>
      <c r="FPZ1" s="99"/>
      <c r="FQA1" s="99"/>
      <c r="FQB1" s="99"/>
      <c r="FQC1" s="99"/>
      <c r="FQD1" s="99"/>
      <c r="FQE1" s="99"/>
      <c r="FQF1" s="99"/>
      <c r="FQG1" s="99"/>
      <c r="FQH1" s="99"/>
      <c r="FQI1" s="99"/>
      <c r="FQJ1" s="99"/>
      <c r="FQK1" s="99"/>
      <c r="FQL1" s="99"/>
      <c r="FQM1" s="99"/>
      <c r="FQN1" s="99"/>
      <c r="FQO1" s="99"/>
      <c r="FQP1" s="99"/>
      <c r="FQQ1" s="99"/>
      <c r="FQR1" s="99"/>
      <c r="FQS1" s="99"/>
      <c r="FQT1" s="99"/>
      <c r="FQU1" s="99"/>
      <c r="FQV1" s="99"/>
      <c r="FQW1" s="99"/>
      <c r="FQX1" s="99"/>
      <c r="FQY1" s="99"/>
      <c r="FQZ1" s="99"/>
      <c r="FRA1" s="99"/>
      <c r="FRB1" s="99"/>
      <c r="FRC1" s="99"/>
      <c r="FRD1" s="99"/>
      <c r="FRE1" s="99"/>
      <c r="FRF1" s="99"/>
      <c r="FRG1" s="99"/>
      <c r="FRH1" s="99"/>
      <c r="FRI1" s="99"/>
      <c r="FRJ1" s="99"/>
      <c r="FRK1" s="99"/>
      <c r="FRL1" s="99"/>
      <c r="FRM1" s="99"/>
      <c r="FRN1" s="99"/>
      <c r="FRO1" s="99"/>
      <c r="FRP1" s="99"/>
      <c r="FRQ1" s="99"/>
      <c r="FRR1" s="99"/>
      <c r="FRS1" s="99"/>
      <c r="FRT1" s="99"/>
      <c r="FRU1" s="99"/>
      <c r="FRV1" s="99"/>
      <c r="FRW1" s="99"/>
      <c r="FRX1" s="99"/>
      <c r="FRY1" s="99"/>
      <c r="FRZ1" s="99"/>
      <c r="FSA1" s="99"/>
      <c r="FSB1" s="99"/>
      <c r="FSC1" s="99"/>
      <c r="FSD1" s="99"/>
      <c r="FSE1" s="99"/>
      <c r="FSF1" s="99"/>
      <c r="FSG1" s="99"/>
      <c r="FSH1" s="99"/>
      <c r="FSI1" s="99"/>
      <c r="FSJ1" s="99"/>
      <c r="FSK1" s="99"/>
      <c r="FSL1" s="99"/>
      <c r="FSM1" s="99"/>
      <c r="FSN1" s="99"/>
      <c r="FSO1" s="99"/>
      <c r="FSP1" s="99"/>
      <c r="FSQ1" s="99"/>
      <c r="FSR1" s="99"/>
      <c r="FSS1" s="99"/>
      <c r="FST1" s="99"/>
      <c r="FSU1" s="99"/>
      <c r="FSV1" s="99"/>
      <c r="FSW1" s="99"/>
      <c r="FSX1" s="99"/>
      <c r="FSY1" s="99"/>
      <c r="FSZ1" s="99"/>
      <c r="FTA1" s="99"/>
      <c r="FTB1" s="99"/>
      <c r="FTC1" s="99"/>
      <c r="FTD1" s="99"/>
      <c r="FTE1" s="99"/>
      <c r="FTF1" s="99"/>
      <c r="FTG1" s="99"/>
      <c r="FTH1" s="99"/>
      <c r="FTI1" s="99"/>
      <c r="FTJ1" s="99"/>
      <c r="FTK1" s="99"/>
      <c r="FTL1" s="99"/>
      <c r="FTM1" s="99"/>
      <c r="FTN1" s="99"/>
      <c r="FTO1" s="99"/>
      <c r="FTP1" s="99"/>
      <c r="FTQ1" s="99"/>
      <c r="FTR1" s="99"/>
      <c r="FTS1" s="99"/>
      <c r="FTT1" s="99"/>
      <c r="FTU1" s="99"/>
      <c r="FTV1" s="99"/>
      <c r="FTW1" s="99"/>
      <c r="FTX1" s="99"/>
      <c r="FTY1" s="99"/>
      <c r="FTZ1" s="99"/>
      <c r="FUA1" s="99"/>
      <c r="FUB1" s="99"/>
      <c r="FUC1" s="99"/>
      <c r="FUD1" s="99"/>
      <c r="FUE1" s="99"/>
      <c r="FUF1" s="99"/>
      <c r="FUG1" s="99"/>
      <c r="FUH1" s="99"/>
      <c r="FUI1" s="99"/>
      <c r="FUJ1" s="99"/>
      <c r="FUK1" s="99"/>
      <c r="FUL1" s="99"/>
      <c r="FUM1" s="99"/>
      <c r="FUN1" s="99"/>
      <c r="FUO1" s="99"/>
      <c r="FUP1" s="99"/>
      <c r="FUQ1" s="99"/>
      <c r="FUR1" s="99"/>
      <c r="FUS1" s="99"/>
      <c r="FUT1" s="99"/>
      <c r="FUU1" s="99"/>
      <c r="FUV1" s="99"/>
      <c r="FUW1" s="99"/>
      <c r="FUX1" s="99"/>
      <c r="FUY1" s="99"/>
      <c r="FUZ1" s="99"/>
      <c r="FVA1" s="99"/>
      <c r="FVB1" s="99"/>
      <c r="FVC1" s="99"/>
      <c r="FVD1" s="99"/>
      <c r="FVE1" s="99"/>
      <c r="FVF1" s="99"/>
      <c r="FVG1" s="99"/>
      <c r="FVH1" s="99"/>
      <c r="FVI1" s="99"/>
      <c r="FVJ1" s="99"/>
      <c r="FVK1" s="99"/>
      <c r="FVL1" s="99"/>
      <c r="FVM1" s="99"/>
      <c r="FVN1" s="99"/>
      <c r="FVO1" s="99"/>
      <c r="FVP1" s="99"/>
      <c r="FVQ1" s="99"/>
      <c r="FVR1" s="99"/>
      <c r="FVS1" s="99"/>
      <c r="FVT1" s="99"/>
      <c r="FVU1" s="99"/>
      <c r="FVV1" s="99"/>
      <c r="FVW1" s="99"/>
      <c r="FVX1" s="99"/>
      <c r="FVY1" s="99"/>
      <c r="FVZ1" s="99"/>
      <c r="FWA1" s="99"/>
      <c r="FWB1" s="99"/>
      <c r="FWC1" s="99"/>
      <c r="FWD1" s="99"/>
      <c r="FWE1" s="99"/>
      <c r="FWF1" s="99"/>
      <c r="FWG1" s="99"/>
      <c r="FWH1" s="99"/>
      <c r="FWI1" s="99"/>
      <c r="FWJ1" s="99"/>
      <c r="FWK1" s="99"/>
      <c r="FWL1" s="99"/>
      <c r="FWM1" s="99"/>
      <c r="FWN1" s="99"/>
      <c r="FWO1" s="99"/>
      <c r="FWP1" s="99"/>
      <c r="FWQ1" s="99"/>
      <c r="FWR1" s="99"/>
      <c r="FWS1" s="99"/>
      <c r="FWT1" s="99"/>
      <c r="FWU1" s="99"/>
      <c r="FWV1" s="99"/>
      <c r="FWW1" s="99"/>
      <c r="FWX1" s="99"/>
      <c r="FWY1" s="99"/>
      <c r="FWZ1" s="99"/>
      <c r="FXA1" s="99"/>
      <c r="FXB1" s="99"/>
      <c r="FXC1" s="99"/>
      <c r="FXD1" s="99"/>
      <c r="FXE1" s="99"/>
      <c r="FXF1" s="99"/>
      <c r="FXG1" s="99"/>
      <c r="FXH1" s="99"/>
      <c r="FXI1" s="99"/>
      <c r="FXJ1" s="99"/>
      <c r="FXK1" s="99"/>
      <c r="FXL1" s="99"/>
      <c r="FXM1" s="99"/>
      <c r="FXN1" s="99"/>
      <c r="FXO1" s="99"/>
      <c r="FXP1" s="99"/>
      <c r="FXQ1" s="99"/>
      <c r="FXR1" s="99"/>
      <c r="FXS1" s="99"/>
      <c r="FXT1" s="99"/>
      <c r="FXU1" s="99"/>
      <c r="FXV1" s="99"/>
      <c r="FXW1" s="99"/>
      <c r="FXX1" s="99"/>
      <c r="FXY1" s="99"/>
      <c r="FXZ1" s="99"/>
      <c r="FYA1" s="99"/>
      <c r="FYB1" s="99"/>
      <c r="FYC1" s="99"/>
      <c r="FYD1" s="99"/>
      <c r="FYE1" s="99"/>
      <c r="FYF1" s="99"/>
      <c r="FYG1" s="99"/>
      <c r="FYH1" s="99"/>
      <c r="FYI1" s="99"/>
      <c r="FYJ1" s="99"/>
      <c r="FYK1" s="99"/>
      <c r="FYL1" s="99"/>
      <c r="FYM1" s="99"/>
      <c r="FYN1" s="99"/>
      <c r="FYO1" s="99"/>
      <c r="FYP1" s="99"/>
      <c r="FYQ1" s="99"/>
      <c r="FYR1" s="99"/>
      <c r="FYS1" s="99"/>
      <c r="FYT1" s="99"/>
      <c r="FYU1" s="99"/>
      <c r="FYV1" s="99"/>
      <c r="FYW1" s="99"/>
      <c r="FYX1" s="99"/>
      <c r="FYY1" s="99"/>
      <c r="FYZ1" s="99"/>
      <c r="FZA1" s="99"/>
      <c r="FZB1" s="99"/>
      <c r="FZC1" s="99"/>
      <c r="FZD1" s="99"/>
      <c r="FZE1" s="99"/>
      <c r="FZF1" s="99"/>
      <c r="FZG1" s="99"/>
      <c r="FZH1" s="99"/>
      <c r="FZI1" s="99"/>
      <c r="FZJ1" s="99"/>
      <c r="FZK1" s="99"/>
      <c r="FZL1" s="99"/>
      <c r="FZM1" s="99"/>
      <c r="FZN1" s="99"/>
      <c r="FZO1" s="99"/>
      <c r="FZP1" s="99"/>
      <c r="FZQ1" s="99"/>
      <c r="FZR1" s="99"/>
      <c r="FZS1" s="99"/>
      <c r="FZT1" s="99"/>
      <c r="FZU1" s="99"/>
      <c r="FZV1" s="99"/>
      <c r="FZW1" s="99"/>
      <c r="FZX1" s="99"/>
      <c r="FZY1" s="99"/>
      <c r="FZZ1" s="99"/>
      <c r="GAA1" s="99"/>
      <c r="GAB1" s="99"/>
      <c r="GAC1" s="99"/>
      <c r="GAD1" s="99"/>
      <c r="GAE1" s="99"/>
      <c r="GAF1" s="99"/>
      <c r="GAG1" s="99"/>
      <c r="GAH1" s="99"/>
      <c r="GAI1" s="99"/>
      <c r="GAJ1" s="99"/>
      <c r="GAK1" s="99"/>
      <c r="GAL1" s="99"/>
      <c r="GAM1" s="99"/>
      <c r="GAN1" s="99"/>
      <c r="GAO1" s="99"/>
      <c r="GAP1" s="99"/>
      <c r="GAQ1" s="99"/>
      <c r="GAR1" s="99"/>
      <c r="GAS1" s="99"/>
      <c r="GAT1" s="99"/>
      <c r="GAU1" s="99"/>
      <c r="GAV1" s="99"/>
      <c r="GAW1" s="99"/>
      <c r="GAX1" s="99"/>
      <c r="GAY1" s="99"/>
      <c r="GAZ1" s="99"/>
      <c r="GBA1" s="99"/>
      <c r="GBB1" s="99"/>
      <c r="GBC1" s="99"/>
      <c r="GBD1" s="99"/>
      <c r="GBE1" s="99"/>
      <c r="GBF1" s="99"/>
      <c r="GBG1" s="99"/>
      <c r="GBH1" s="99"/>
      <c r="GBI1" s="99"/>
      <c r="GBJ1" s="99"/>
      <c r="GBK1" s="99"/>
      <c r="GBL1" s="99"/>
      <c r="GBM1" s="99"/>
      <c r="GBN1" s="99"/>
      <c r="GBO1" s="99"/>
      <c r="GBP1" s="99"/>
      <c r="GBQ1" s="99"/>
      <c r="GBR1" s="99"/>
      <c r="GBS1" s="99"/>
      <c r="GBT1" s="99"/>
      <c r="GBU1" s="99"/>
      <c r="GBV1" s="99"/>
      <c r="GBW1" s="99"/>
      <c r="GBX1" s="99"/>
      <c r="GBY1" s="99"/>
      <c r="GBZ1" s="99"/>
      <c r="GCA1" s="99"/>
      <c r="GCB1" s="99"/>
      <c r="GCC1" s="99"/>
      <c r="GCD1" s="99"/>
      <c r="GCE1" s="99"/>
      <c r="GCF1" s="99"/>
      <c r="GCG1" s="99"/>
      <c r="GCH1" s="99"/>
      <c r="GCI1" s="99"/>
      <c r="GCJ1" s="99"/>
      <c r="GCK1" s="99"/>
      <c r="GCL1" s="99"/>
      <c r="GCM1" s="99"/>
      <c r="GCN1" s="99"/>
      <c r="GCO1" s="99"/>
      <c r="GCP1" s="99"/>
      <c r="GCQ1" s="99"/>
      <c r="GCR1" s="99"/>
      <c r="GCS1" s="99"/>
      <c r="GCT1" s="99"/>
      <c r="GCU1" s="99"/>
      <c r="GCV1" s="99"/>
      <c r="GCW1" s="99"/>
      <c r="GCX1" s="99"/>
      <c r="GCY1" s="99"/>
      <c r="GCZ1" s="99"/>
      <c r="GDA1" s="99"/>
      <c r="GDB1" s="99"/>
      <c r="GDC1" s="99"/>
      <c r="GDD1" s="99"/>
      <c r="GDE1" s="99"/>
      <c r="GDF1" s="99"/>
      <c r="GDG1" s="99"/>
      <c r="GDH1" s="99"/>
      <c r="GDI1" s="99"/>
      <c r="GDJ1" s="99"/>
      <c r="GDK1" s="99"/>
      <c r="GDL1" s="99"/>
      <c r="GDM1" s="99"/>
      <c r="GDN1" s="99"/>
      <c r="GDO1" s="99"/>
      <c r="GDP1" s="99"/>
      <c r="GDQ1" s="99"/>
      <c r="GDR1" s="99"/>
      <c r="GDS1" s="99"/>
      <c r="GDT1" s="99"/>
      <c r="GDU1" s="99"/>
      <c r="GDV1" s="99"/>
      <c r="GDW1" s="99"/>
      <c r="GDX1" s="99"/>
      <c r="GDY1" s="99"/>
      <c r="GDZ1" s="99"/>
      <c r="GEA1" s="99"/>
      <c r="GEB1" s="99"/>
      <c r="GEC1" s="99"/>
      <c r="GED1" s="99"/>
      <c r="GEE1" s="99"/>
      <c r="GEF1" s="99"/>
      <c r="GEG1" s="99"/>
      <c r="GEH1" s="99"/>
      <c r="GEI1" s="99"/>
      <c r="GEJ1" s="99"/>
      <c r="GEK1" s="99"/>
      <c r="GEL1" s="99"/>
      <c r="GEM1" s="99"/>
      <c r="GEN1" s="99"/>
      <c r="GEO1" s="99"/>
      <c r="GEP1" s="99"/>
      <c r="GEQ1" s="99"/>
      <c r="GER1" s="99"/>
      <c r="GES1" s="99"/>
      <c r="GET1" s="99"/>
      <c r="GEU1" s="99"/>
      <c r="GEV1" s="99"/>
      <c r="GEW1" s="99"/>
      <c r="GEX1" s="99"/>
      <c r="GEY1" s="99"/>
      <c r="GEZ1" s="99"/>
      <c r="GFA1" s="99"/>
      <c r="GFB1" s="99"/>
      <c r="GFC1" s="99"/>
      <c r="GFD1" s="99"/>
      <c r="GFE1" s="99"/>
      <c r="GFF1" s="99"/>
      <c r="GFG1" s="99"/>
      <c r="GFH1" s="99"/>
      <c r="GFI1" s="99"/>
      <c r="GFJ1" s="99"/>
      <c r="GFK1" s="99"/>
      <c r="GFL1" s="99"/>
      <c r="GFM1" s="99"/>
      <c r="GFN1" s="99"/>
      <c r="GFO1" s="99"/>
      <c r="GFP1" s="99"/>
      <c r="GFQ1" s="99"/>
      <c r="GFR1" s="99"/>
      <c r="GFS1" s="99"/>
      <c r="GFT1" s="99"/>
      <c r="GFU1" s="99"/>
      <c r="GFV1" s="99"/>
      <c r="GFW1" s="99"/>
      <c r="GFX1" s="99"/>
      <c r="GFY1" s="99"/>
      <c r="GFZ1" s="99"/>
      <c r="GGA1" s="99"/>
      <c r="GGB1" s="99"/>
      <c r="GGC1" s="99"/>
      <c r="GGD1" s="99"/>
      <c r="GGE1" s="99"/>
      <c r="GGF1" s="99"/>
      <c r="GGG1" s="99"/>
      <c r="GGH1" s="99"/>
      <c r="GGI1" s="99"/>
      <c r="GGJ1" s="99"/>
      <c r="GGK1" s="99"/>
      <c r="GGL1" s="99"/>
      <c r="GGM1" s="99"/>
      <c r="GGN1" s="99"/>
      <c r="GGO1" s="99"/>
      <c r="GGP1" s="99"/>
      <c r="GGQ1" s="99"/>
      <c r="GGR1" s="99"/>
      <c r="GGS1" s="99"/>
      <c r="GGT1" s="99"/>
      <c r="GGU1" s="99"/>
      <c r="GGV1" s="99"/>
      <c r="GGW1" s="99"/>
      <c r="GGX1" s="99"/>
      <c r="GGY1" s="99"/>
      <c r="GGZ1" s="99"/>
      <c r="GHA1" s="99"/>
      <c r="GHB1" s="99"/>
      <c r="GHC1" s="99"/>
      <c r="GHD1" s="99"/>
      <c r="GHE1" s="99"/>
      <c r="GHF1" s="99"/>
      <c r="GHG1" s="99"/>
      <c r="GHH1" s="99"/>
      <c r="GHI1" s="99"/>
      <c r="GHJ1" s="99"/>
      <c r="GHK1" s="99"/>
      <c r="GHL1" s="99"/>
      <c r="GHM1" s="99"/>
      <c r="GHN1" s="99"/>
      <c r="GHO1" s="99"/>
      <c r="GHP1" s="99"/>
      <c r="GHQ1" s="99"/>
      <c r="GHR1" s="99"/>
      <c r="GHS1" s="99"/>
      <c r="GHT1" s="99"/>
      <c r="GHU1" s="99"/>
      <c r="GHV1" s="99"/>
      <c r="GHW1" s="99"/>
      <c r="GHX1" s="99"/>
      <c r="GHY1" s="99"/>
      <c r="GHZ1" s="99"/>
      <c r="GIA1" s="99"/>
      <c r="GIB1" s="99"/>
      <c r="GIC1" s="99"/>
      <c r="GID1" s="99"/>
      <c r="GIE1" s="99"/>
      <c r="GIF1" s="99"/>
      <c r="GIG1" s="99"/>
      <c r="GIH1" s="99"/>
      <c r="GII1" s="99"/>
      <c r="GIJ1" s="99"/>
      <c r="GIK1" s="99"/>
      <c r="GIL1" s="99"/>
      <c r="GIM1" s="99"/>
      <c r="GIN1" s="99"/>
      <c r="GIO1" s="99"/>
      <c r="GIP1" s="99"/>
      <c r="GIQ1" s="99"/>
      <c r="GIR1" s="99"/>
      <c r="GIS1" s="99"/>
      <c r="GIT1" s="99"/>
      <c r="GIU1" s="99"/>
      <c r="GIV1" s="99"/>
      <c r="GIW1" s="99"/>
      <c r="GIX1" s="99"/>
      <c r="GIY1" s="99"/>
      <c r="GIZ1" s="99"/>
      <c r="GJA1" s="99"/>
      <c r="GJB1" s="99"/>
      <c r="GJC1" s="99"/>
      <c r="GJD1" s="99"/>
      <c r="GJE1" s="99"/>
      <c r="GJF1" s="99"/>
      <c r="GJG1" s="99"/>
      <c r="GJH1" s="99"/>
      <c r="GJI1" s="99"/>
      <c r="GJJ1" s="99"/>
      <c r="GJK1" s="99"/>
      <c r="GJL1" s="99"/>
      <c r="GJM1" s="99"/>
      <c r="GJN1" s="99"/>
      <c r="GJO1" s="99"/>
      <c r="GJP1" s="99"/>
      <c r="GJQ1" s="99"/>
      <c r="GJR1" s="99"/>
      <c r="GJS1" s="99"/>
      <c r="GJT1" s="99"/>
      <c r="GJU1" s="99"/>
      <c r="GJV1" s="99"/>
      <c r="GJW1" s="99"/>
      <c r="GJX1" s="99"/>
      <c r="GJY1" s="99"/>
      <c r="GJZ1" s="99"/>
      <c r="GKA1" s="99"/>
      <c r="GKB1" s="99"/>
      <c r="GKC1" s="99"/>
      <c r="GKD1" s="99"/>
      <c r="GKE1" s="99"/>
      <c r="GKF1" s="99"/>
      <c r="GKG1" s="99"/>
      <c r="GKH1" s="99"/>
      <c r="GKI1" s="99"/>
      <c r="GKJ1" s="99"/>
      <c r="GKK1" s="99"/>
      <c r="GKL1" s="99"/>
      <c r="GKM1" s="99"/>
      <c r="GKN1" s="99"/>
      <c r="GKO1" s="99"/>
      <c r="GKP1" s="99"/>
      <c r="GKQ1" s="99"/>
      <c r="GKR1" s="99"/>
      <c r="GKS1" s="99"/>
      <c r="GKT1" s="99"/>
      <c r="GKU1" s="99"/>
      <c r="GKV1" s="99"/>
      <c r="GKW1" s="99"/>
      <c r="GKX1" s="99"/>
      <c r="GKY1" s="99"/>
      <c r="GKZ1" s="99"/>
      <c r="GLA1" s="99"/>
      <c r="GLB1" s="99"/>
      <c r="GLC1" s="99"/>
      <c r="GLD1" s="99"/>
      <c r="GLE1" s="99"/>
      <c r="GLF1" s="99"/>
      <c r="GLG1" s="99"/>
      <c r="GLH1" s="99"/>
      <c r="GLI1" s="99"/>
      <c r="GLJ1" s="99"/>
      <c r="GLK1" s="99"/>
      <c r="GLL1" s="99"/>
      <c r="GLM1" s="99"/>
      <c r="GLN1" s="99"/>
      <c r="GLO1" s="99"/>
      <c r="GLP1" s="99"/>
      <c r="GLQ1" s="99"/>
      <c r="GLR1" s="99"/>
      <c r="GLS1" s="99"/>
      <c r="GLT1" s="99"/>
      <c r="GLU1" s="99"/>
      <c r="GLV1" s="99"/>
      <c r="GLW1" s="99"/>
      <c r="GLX1" s="99"/>
      <c r="GLY1" s="99"/>
      <c r="GLZ1" s="99"/>
      <c r="GMA1" s="99"/>
      <c r="GMB1" s="99"/>
      <c r="GMC1" s="99"/>
      <c r="GMD1" s="99"/>
      <c r="GME1" s="99"/>
      <c r="GMF1" s="99"/>
      <c r="GMG1" s="99"/>
      <c r="GMH1" s="99"/>
      <c r="GMI1" s="99"/>
      <c r="GMJ1" s="99"/>
      <c r="GMK1" s="99"/>
      <c r="GML1" s="99"/>
      <c r="GMM1" s="99"/>
      <c r="GMN1" s="99"/>
      <c r="GMO1" s="99"/>
      <c r="GMP1" s="99"/>
      <c r="GMQ1" s="99"/>
      <c r="GMR1" s="99"/>
      <c r="GMS1" s="99"/>
      <c r="GMT1" s="99"/>
      <c r="GMU1" s="99"/>
      <c r="GMV1" s="99"/>
      <c r="GMW1" s="99"/>
      <c r="GMX1" s="99"/>
      <c r="GMY1" s="99"/>
      <c r="GMZ1" s="99"/>
      <c r="GNA1" s="99"/>
      <c r="GNB1" s="99"/>
      <c r="GNC1" s="99"/>
      <c r="GND1" s="99"/>
      <c r="GNE1" s="99"/>
      <c r="GNF1" s="99"/>
      <c r="GNG1" s="99"/>
      <c r="GNH1" s="99"/>
      <c r="GNI1" s="99"/>
      <c r="GNJ1" s="99"/>
      <c r="GNK1" s="99"/>
      <c r="GNL1" s="99"/>
      <c r="GNM1" s="99"/>
      <c r="GNN1" s="99"/>
      <c r="GNO1" s="99"/>
      <c r="GNP1" s="99"/>
      <c r="GNQ1" s="99"/>
      <c r="GNR1" s="99"/>
      <c r="GNS1" s="99"/>
      <c r="GNT1" s="99"/>
      <c r="GNU1" s="99"/>
      <c r="GNV1" s="99"/>
      <c r="GNW1" s="99"/>
      <c r="GNX1" s="99"/>
      <c r="GNY1" s="99"/>
      <c r="GNZ1" s="99"/>
      <c r="GOA1" s="99"/>
      <c r="GOB1" s="99"/>
      <c r="GOC1" s="99"/>
      <c r="GOD1" s="99"/>
      <c r="GOE1" s="99"/>
      <c r="GOF1" s="99"/>
      <c r="GOG1" s="99"/>
      <c r="GOH1" s="99"/>
      <c r="GOI1" s="99"/>
      <c r="GOJ1" s="99"/>
      <c r="GOK1" s="99"/>
      <c r="GOL1" s="99"/>
      <c r="GOM1" s="99"/>
      <c r="GON1" s="99"/>
      <c r="GOO1" s="99"/>
      <c r="GOP1" s="99"/>
      <c r="GOQ1" s="99"/>
      <c r="GOR1" s="99"/>
      <c r="GOS1" s="99"/>
      <c r="GOT1" s="99"/>
      <c r="GOU1" s="99"/>
      <c r="GOV1" s="99"/>
      <c r="GOW1" s="99"/>
      <c r="GOX1" s="99"/>
      <c r="GOY1" s="99"/>
      <c r="GOZ1" s="99"/>
      <c r="GPA1" s="99"/>
      <c r="GPB1" s="99"/>
      <c r="GPC1" s="99"/>
      <c r="GPD1" s="99"/>
      <c r="GPE1" s="99"/>
      <c r="GPF1" s="99"/>
      <c r="GPG1" s="99"/>
      <c r="GPH1" s="99"/>
      <c r="GPI1" s="99"/>
      <c r="GPJ1" s="99"/>
      <c r="GPK1" s="99"/>
      <c r="GPL1" s="99"/>
      <c r="GPM1" s="99"/>
      <c r="GPN1" s="99"/>
      <c r="GPO1" s="99"/>
      <c r="GPP1" s="99"/>
      <c r="GPQ1" s="99"/>
      <c r="GPR1" s="99"/>
      <c r="GPS1" s="99"/>
      <c r="GPT1" s="99"/>
      <c r="GPU1" s="99"/>
      <c r="GPV1" s="99"/>
      <c r="GPW1" s="99"/>
      <c r="GPX1" s="99"/>
      <c r="GPY1" s="99"/>
      <c r="GPZ1" s="99"/>
      <c r="GQA1" s="99"/>
      <c r="GQB1" s="99"/>
      <c r="GQC1" s="99"/>
      <c r="GQD1" s="99"/>
      <c r="GQE1" s="99"/>
      <c r="GQF1" s="99"/>
      <c r="GQG1" s="99"/>
      <c r="GQH1" s="99"/>
      <c r="GQI1" s="99"/>
      <c r="GQJ1" s="99"/>
      <c r="GQK1" s="99"/>
      <c r="GQL1" s="99"/>
      <c r="GQM1" s="99"/>
      <c r="GQN1" s="99"/>
      <c r="GQO1" s="99"/>
      <c r="GQP1" s="99"/>
      <c r="GQQ1" s="99"/>
      <c r="GQR1" s="99"/>
      <c r="GQS1" s="99"/>
      <c r="GQT1" s="99"/>
      <c r="GQU1" s="99"/>
      <c r="GQV1" s="99"/>
      <c r="GQW1" s="99"/>
      <c r="GQX1" s="99"/>
      <c r="GQY1" s="99"/>
      <c r="GQZ1" s="99"/>
      <c r="GRA1" s="99"/>
      <c r="GRB1" s="99"/>
      <c r="GRC1" s="99"/>
      <c r="GRD1" s="99"/>
      <c r="GRE1" s="99"/>
      <c r="GRF1" s="99"/>
      <c r="GRG1" s="99"/>
      <c r="GRH1" s="99"/>
      <c r="GRI1" s="99"/>
      <c r="GRJ1" s="99"/>
      <c r="GRK1" s="99"/>
      <c r="GRL1" s="99"/>
      <c r="GRM1" s="99"/>
      <c r="GRN1" s="99"/>
      <c r="GRO1" s="99"/>
      <c r="GRP1" s="99"/>
      <c r="GRQ1" s="99"/>
      <c r="GRR1" s="99"/>
      <c r="GRS1" s="99"/>
      <c r="GRT1" s="99"/>
      <c r="GRU1" s="99"/>
      <c r="GRV1" s="99"/>
      <c r="GRW1" s="99"/>
      <c r="GRX1" s="99"/>
      <c r="GRY1" s="99"/>
      <c r="GRZ1" s="99"/>
      <c r="GSA1" s="99"/>
      <c r="GSB1" s="99"/>
      <c r="GSC1" s="99"/>
      <c r="GSD1" s="99"/>
      <c r="GSE1" s="99"/>
      <c r="GSF1" s="99"/>
      <c r="GSG1" s="99"/>
      <c r="GSH1" s="99"/>
      <c r="GSI1" s="99"/>
      <c r="GSJ1" s="99"/>
      <c r="GSK1" s="99"/>
      <c r="GSL1" s="99"/>
      <c r="GSM1" s="99"/>
      <c r="GSN1" s="99"/>
      <c r="GSO1" s="99"/>
      <c r="GSP1" s="99"/>
      <c r="GSQ1" s="99"/>
      <c r="GSR1" s="99"/>
      <c r="GSS1" s="99"/>
      <c r="GST1" s="99"/>
      <c r="GSU1" s="99"/>
      <c r="GSV1" s="99"/>
      <c r="GSW1" s="99"/>
      <c r="GSX1" s="99"/>
      <c r="GSY1" s="99"/>
      <c r="GSZ1" s="99"/>
      <c r="GTA1" s="99"/>
      <c r="GTB1" s="99"/>
      <c r="GTC1" s="99"/>
      <c r="GTD1" s="99"/>
      <c r="GTE1" s="99"/>
      <c r="GTF1" s="99"/>
      <c r="GTG1" s="99"/>
      <c r="GTH1" s="99"/>
      <c r="GTI1" s="99"/>
      <c r="GTJ1" s="99"/>
      <c r="GTK1" s="99"/>
      <c r="GTL1" s="99"/>
      <c r="GTM1" s="99"/>
      <c r="GTN1" s="99"/>
      <c r="GTO1" s="99"/>
      <c r="GTP1" s="99"/>
      <c r="GTQ1" s="99"/>
      <c r="GTR1" s="99"/>
      <c r="GTS1" s="99"/>
      <c r="GTT1" s="99"/>
      <c r="GTU1" s="99"/>
      <c r="GTV1" s="99"/>
      <c r="GTW1" s="99"/>
      <c r="GTX1" s="99"/>
      <c r="GTY1" s="99"/>
      <c r="GTZ1" s="99"/>
      <c r="GUA1" s="99"/>
      <c r="GUB1" s="99"/>
      <c r="GUC1" s="99"/>
      <c r="GUD1" s="99"/>
      <c r="GUE1" s="99"/>
      <c r="GUF1" s="99"/>
      <c r="GUG1" s="99"/>
      <c r="GUH1" s="99"/>
      <c r="GUI1" s="99"/>
      <c r="GUJ1" s="99"/>
      <c r="GUK1" s="99"/>
      <c r="GUL1" s="99"/>
      <c r="GUM1" s="99"/>
      <c r="GUN1" s="99"/>
      <c r="GUO1" s="99"/>
      <c r="GUP1" s="99"/>
      <c r="GUQ1" s="99"/>
      <c r="GUR1" s="99"/>
      <c r="GUS1" s="99"/>
      <c r="GUT1" s="99"/>
      <c r="GUU1" s="99"/>
      <c r="GUV1" s="99"/>
      <c r="GUW1" s="99"/>
      <c r="GUX1" s="99"/>
      <c r="GUY1" s="99"/>
      <c r="GUZ1" s="99"/>
      <c r="GVA1" s="99"/>
      <c r="GVB1" s="99"/>
      <c r="GVC1" s="99"/>
      <c r="GVD1" s="99"/>
      <c r="GVE1" s="99"/>
      <c r="GVF1" s="99"/>
      <c r="GVG1" s="99"/>
      <c r="GVH1" s="99"/>
      <c r="GVI1" s="99"/>
      <c r="GVJ1" s="99"/>
      <c r="GVK1" s="99"/>
      <c r="GVL1" s="99"/>
      <c r="GVM1" s="99"/>
      <c r="GVN1" s="99"/>
      <c r="GVO1" s="99"/>
      <c r="GVP1" s="99"/>
      <c r="GVQ1" s="99"/>
      <c r="GVR1" s="99"/>
      <c r="GVS1" s="99"/>
      <c r="GVT1" s="99"/>
      <c r="GVU1" s="99"/>
      <c r="GVV1" s="99"/>
      <c r="GVW1" s="99"/>
      <c r="GVX1" s="99"/>
      <c r="GVY1" s="99"/>
      <c r="GVZ1" s="99"/>
      <c r="GWA1" s="99"/>
      <c r="GWB1" s="99"/>
      <c r="GWC1" s="99"/>
      <c r="GWD1" s="99"/>
      <c r="GWE1" s="99"/>
      <c r="GWF1" s="99"/>
      <c r="GWG1" s="99"/>
      <c r="GWH1" s="99"/>
      <c r="GWI1" s="99"/>
      <c r="GWJ1" s="99"/>
      <c r="GWK1" s="99"/>
      <c r="GWL1" s="99"/>
      <c r="GWM1" s="99"/>
      <c r="GWN1" s="99"/>
      <c r="GWO1" s="99"/>
      <c r="GWP1" s="99"/>
      <c r="GWQ1" s="99"/>
      <c r="GWR1" s="99"/>
      <c r="GWS1" s="99"/>
      <c r="GWT1" s="99"/>
      <c r="GWU1" s="99"/>
      <c r="GWV1" s="99"/>
      <c r="GWW1" s="99"/>
      <c r="GWX1" s="99"/>
      <c r="GWY1" s="99"/>
      <c r="GWZ1" s="99"/>
      <c r="GXA1" s="99"/>
      <c r="GXB1" s="99"/>
      <c r="GXC1" s="99"/>
      <c r="GXD1" s="99"/>
      <c r="GXE1" s="99"/>
      <c r="GXF1" s="99"/>
      <c r="GXG1" s="99"/>
      <c r="GXH1" s="99"/>
      <c r="GXI1" s="99"/>
      <c r="GXJ1" s="99"/>
      <c r="GXK1" s="99"/>
      <c r="GXL1" s="99"/>
      <c r="GXM1" s="99"/>
      <c r="GXN1" s="99"/>
      <c r="GXO1" s="99"/>
      <c r="GXP1" s="99"/>
      <c r="GXQ1" s="99"/>
      <c r="GXR1" s="99"/>
      <c r="GXS1" s="99"/>
      <c r="GXT1" s="99"/>
      <c r="GXU1" s="99"/>
      <c r="GXV1" s="99"/>
      <c r="GXW1" s="99"/>
      <c r="GXX1" s="99"/>
      <c r="GXY1" s="99"/>
      <c r="GXZ1" s="99"/>
      <c r="GYA1" s="99"/>
      <c r="GYB1" s="99"/>
      <c r="GYC1" s="99"/>
      <c r="GYD1" s="99"/>
      <c r="GYE1" s="99"/>
      <c r="GYF1" s="99"/>
      <c r="GYG1" s="99"/>
      <c r="GYH1" s="99"/>
      <c r="GYI1" s="99"/>
      <c r="GYJ1" s="99"/>
      <c r="GYK1" s="99"/>
      <c r="GYL1" s="99"/>
      <c r="GYM1" s="99"/>
      <c r="GYN1" s="99"/>
      <c r="GYO1" s="99"/>
      <c r="GYP1" s="99"/>
      <c r="GYQ1" s="99"/>
      <c r="GYR1" s="99"/>
      <c r="GYS1" s="99"/>
      <c r="GYT1" s="99"/>
      <c r="GYU1" s="99"/>
      <c r="GYV1" s="99"/>
      <c r="GYW1" s="99"/>
      <c r="GYX1" s="99"/>
      <c r="GYY1" s="99"/>
      <c r="GYZ1" s="99"/>
      <c r="GZA1" s="99"/>
      <c r="GZB1" s="99"/>
      <c r="GZC1" s="99"/>
      <c r="GZD1" s="99"/>
      <c r="GZE1" s="99"/>
      <c r="GZF1" s="99"/>
      <c r="GZG1" s="99"/>
      <c r="GZH1" s="99"/>
      <c r="GZI1" s="99"/>
      <c r="GZJ1" s="99"/>
      <c r="GZK1" s="99"/>
      <c r="GZL1" s="99"/>
      <c r="GZM1" s="99"/>
      <c r="GZN1" s="99"/>
      <c r="GZO1" s="99"/>
      <c r="GZP1" s="99"/>
      <c r="GZQ1" s="99"/>
      <c r="GZR1" s="99"/>
      <c r="GZS1" s="99"/>
      <c r="GZT1" s="99"/>
      <c r="GZU1" s="99"/>
      <c r="GZV1" s="99"/>
      <c r="GZW1" s="99"/>
      <c r="GZX1" s="99"/>
      <c r="GZY1" s="99"/>
      <c r="GZZ1" s="99"/>
      <c r="HAA1" s="99"/>
      <c r="HAB1" s="99"/>
      <c r="HAC1" s="99"/>
      <c r="HAD1" s="99"/>
      <c r="HAE1" s="99"/>
      <c r="HAF1" s="99"/>
      <c r="HAG1" s="99"/>
      <c r="HAH1" s="99"/>
      <c r="HAI1" s="99"/>
      <c r="HAJ1" s="99"/>
      <c r="HAK1" s="99"/>
      <c r="HAL1" s="99"/>
      <c r="HAM1" s="99"/>
      <c r="HAN1" s="99"/>
      <c r="HAO1" s="99"/>
      <c r="HAP1" s="99"/>
      <c r="HAQ1" s="99"/>
      <c r="HAR1" s="99"/>
      <c r="HAS1" s="99"/>
      <c r="HAT1" s="99"/>
      <c r="HAU1" s="99"/>
      <c r="HAV1" s="99"/>
      <c r="HAW1" s="99"/>
      <c r="HAX1" s="99"/>
      <c r="HAY1" s="99"/>
      <c r="HAZ1" s="99"/>
      <c r="HBA1" s="99"/>
      <c r="HBB1" s="99"/>
      <c r="HBC1" s="99"/>
      <c r="HBD1" s="99"/>
      <c r="HBE1" s="99"/>
      <c r="HBF1" s="99"/>
      <c r="HBG1" s="99"/>
      <c r="HBH1" s="99"/>
      <c r="HBI1" s="99"/>
      <c r="HBJ1" s="99"/>
      <c r="HBK1" s="99"/>
      <c r="HBL1" s="99"/>
      <c r="HBM1" s="99"/>
      <c r="HBN1" s="99"/>
      <c r="HBO1" s="99"/>
      <c r="HBP1" s="99"/>
      <c r="HBQ1" s="99"/>
      <c r="HBR1" s="99"/>
      <c r="HBS1" s="99"/>
      <c r="HBT1" s="99"/>
      <c r="HBU1" s="99"/>
      <c r="HBV1" s="99"/>
      <c r="HBW1" s="99"/>
      <c r="HBX1" s="99"/>
      <c r="HBY1" s="99"/>
      <c r="HBZ1" s="99"/>
      <c r="HCA1" s="99"/>
      <c r="HCB1" s="99"/>
      <c r="HCC1" s="99"/>
      <c r="HCD1" s="99"/>
      <c r="HCE1" s="99"/>
      <c r="HCF1" s="99"/>
      <c r="HCG1" s="99"/>
      <c r="HCH1" s="99"/>
      <c r="HCI1" s="99"/>
      <c r="HCJ1" s="99"/>
      <c r="HCK1" s="99"/>
      <c r="HCL1" s="99"/>
      <c r="HCM1" s="99"/>
      <c r="HCN1" s="99"/>
      <c r="HCO1" s="99"/>
      <c r="HCP1" s="99"/>
      <c r="HCQ1" s="99"/>
      <c r="HCR1" s="99"/>
      <c r="HCS1" s="99"/>
      <c r="HCT1" s="99"/>
      <c r="HCU1" s="99"/>
      <c r="HCV1" s="99"/>
      <c r="HCW1" s="99"/>
      <c r="HCX1" s="99"/>
      <c r="HCY1" s="99"/>
      <c r="HCZ1" s="99"/>
      <c r="HDA1" s="99"/>
      <c r="HDB1" s="99"/>
      <c r="HDC1" s="99"/>
      <c r="HDD1" s="99"/>
      <c r="HDE1" s="99"/>
      <c r="HDF1" s="99"/>
      <c r="HDG1" s="99"/>
      <c r="HDH1" s="99"/>
      <c r="HDI1" s="99"/>
      <c r="HDJ1" s="99"/>
      <c r="HDK1" s="99"/>
      <c r="HDL1" s="99"/>
      <c r="HDM1" s="99"/>
      <c r="HDN1" s="99"/>
      <c r="HDO1" s="99"/>
      <c r="HDP1" s="99"/>
      <c r="HDQ1" s="99"/>
      <c r="HDR1" s="99"/>
      <c r="HDS1" s="99"/>
      <c r="HDT1" s="99"/>
      <c r="HDU1" s="99"/>
      <c r="HDV1" s="99"/>
      <c r="HDW1" s="99"/>
      <c r="HDX1" s="99"/>
      <c r="HDY1" s="99"/>
      <c r="HDZ1" s="99"/>
      <c r="HEA1" s="99"/>
      <c r="HEB1" s="99"/>
      <c r="HEC1" s="99"/>
      <c r="HED1" s="99"/>
      <c r="HEE1" s="99"/>
      <c r="HEF1" s="99"/>
      <c r="HEG1" s="99"/>
      <c r="HEH1" s="99"/>
      <c r="HEI1" s="99"/>
      <c r="HEJ1" s="99"/>
      <c r="HEK1" s="99"/>
      <c r="HEL1" s="99"/>
      <c r="HEM1" s="99"/>
      <c r="HEN1" s="99"/>
      <c r="HEO1" s="99"/>
      <c r="HEP1" s="99"/>
      <c r="HEQ1" s="99"/>
      <c r="HER1" s="99"/>
      <c r="HES1" s="99"/>
      <c r="HET1" s="99"/>
      <c r="HEU1" s="99"/>
      <c r="HEV1" s="99"/>
      <c r="HEW1" s="99"/>
      <c r="HEX1" s="99"/>
      <c r="HEY1" s="99"/>
      <c r="HEZ1" s="99"/>
      <c r="HFA1" s="99"/>
      <c r="HFB1" s="99"/>
      <c r="HFC1" s="99"/>
      <c r="HFD1" s="99"/>
      <c r="HFE1" s="99"/>
      <c r="HFF1" s="99"/>
      <c r="HFG1" s="99"/>
      <c r="HFH1" s="99"/>
      <c r="HFI1" s="99"/>
      <c r="HFJ1" s="99"/>
      <c r="HFK1" s="99"/>
      <c r="HFL1" s="99"/>
      <c r="HFM1" s="99"/>
      <c r="HFN1" s="99"/>
      <c r="HFO1" s="99"/>
      <c r="HFP1" s="99"/>
      <c r="HFQ1" s="99"/>
      <c r="HFR1" s="99"/>
      <c r="HFS1" s="99"/>
      <c r="HFT1" s="99"/>
      <c r="HFU1" s="99"/>
      <c r="HFV1" s="99"/>
      <c r="HFW1" s="99"/>
      <c r="HFX1" s="99"/>
      <c r="HFY1" s="99"/>
      <c r="HFZ1" s="99"/>
      <c r="HGA1" s="99"/>
      <c r="HGB1" s="99"/>
      <c r="HGC1" s="99"/>
      <c r="HGD1" s="99"/>
      <c r="HGE1" s="99"/>
      <c r="HGF1" s="99"/>
      <c r="HGG1" s="99"/>
      <c r="HGH1" s="99"/>
      <c r="HGI1" s="99"/>
      <c r="HGJ1" s="99"/>
      <c r="HGK1" s="99"/>
      <c r="HGL1" s="99"/>
      <c r="HGM1" s="99"/>
      <c r="HGN1" s="99"/>
      <c r="HGO1" s="99"/>
      <c r="HGP1" s="99"/>
      <c r="HGQ1" s="99"/>
      <c r="HGR1" s="99"/>
      <c r="HGS1" s="99"/>
      <c r="HGT1" s="99"/>
      <c r="HGU1" s="99"/>
      <c r="HGV1" s="99"/>
      <c r="HGW1" s="99"/>
      <c r="HGX1" s="99"/>
      <c r="HGY1" s="99"/>
      <c r="HGZ1" s="99"/>
      <c r="HHA1" s="99"/>
      <c r="HHB1" s="99"/>
      <c r="HHC1" s="99"/>
      <c r="HHD1" s="99"/>
      <c r="HHE1" s="99"/>
      <c r="HHF1" s="99"/>
      <c r="HHG1" s="99"/>
      <c r="HHH1" s="99"/>
      <c r="HHI1" s="99"/>
      <c r="HHJ1" s="99"/>
      <c r="HHK1" s="99"/>
      <c r="HHL1" s="99"/>
      <c r="HHM1" s="99"/>
      <c r="HHN1" s="99"/>
      <c r="HHO1" s="99"/>
      <c r="HHP1" s="99"/>
      <c r="HHQ1" s="99"/>
      <c r="HHR1" s="99"/>
      <c r="HHS1" s="99"/>
      <c r="HHT1" s="99"/>
      <c r="HHU1" s="99"/>
      <c r="HHV1" s="99"/>
      <c r="HHW1" s="99"/>
      <c r="HHX1" s="99"/>
      <c r="HHY1" s="99"/>
      <c r="HHZ1" s="99"/>
      <c r="HIA1" s="99"/>
      <c r="HIB1" s="99"/>
      <c r="HIC1" s="99"/>
      <c r="HID1" s="99"/>
      <c r="HIE1" s="99"/>
      <c r="HIF1" s="99"/>
      <c r="HIG1" s="99"/>
      <c r="HIH1" s="99"/>
      <c r="HII1" s="99"/>
      <c r="HIJ1" s="99"/>
      <c r="HIK1" s="99"/>
      <c r="HIL1" s="99"/>
      <c r="HIM1" s="99"/>
      <c r="HIN1" s="99"/>
      <c r="HIO1" s="99"/>
      <c r="HIP1" s="99"/>
      <c r="HIQ1" s="99"/>
      <c r="HIR1" s="99"/>
      <c r="HIS1" s="99"/>
      <c r="HIT1" s="99"/>
      <c r="HIU1" s="99"/>
      <c r="HIV1" s="99"/>
      <c r="HIW1" s="99"/>
      <c r="HIX1" s="99"/>
      <c r="HIY1" s="99"/>
      <c r="HIZ1" s="99"/>
      <c r="HJA1" s="99"/>
      <c r="HJB1" s="99"/>
      <c r="HJC1" s="99"/>
      <c r="HJD1" s="99"/>
      <c r="HJE1" s="99"/>
      <c r="HJF1" s="99"/>
      <c r="HJG1" s="99"/>
      <c r="HJH1" s="99"/>
      <c r="HJI1" s="99"/>
      <c r="HJJ1" s="99"/>
      <c r="HJK1" s="99"/>
      <c r="HJL1" s="99"/>
      <c r="HJM1" s="99"/>
      <c r="HJN1" s="99"/>
      <c r="HJO1" s="99"/>
      <c r="HJP1" s="99"/>
      <c r="HJQ1" s="99"/>
      <c r="HJR1" s="99"/>
      <c r="HJS1" s="99"/>
      <c r="HJT1" s="99"/>
      <c r="HJU1" s="99"/>
      <c r="HJV1" s="99"/>
      <c r="HJW1" s="99"/>
      <c r="HJX1" s="99"/>
      <c r="HJY1" s="99"/>
      <c r="HJZ1" s="99"/>
      <c r="HKA1" s="99"/>
      <c r="HKB1" s="99"/>
      <c r="HKC1" s="99"/>
      <c r="HKD1" s="99"/>
      <c r="HKE1" s="99"/>
      <c r="HKF1" s="99"/>
      <c r="HKG1" s="99"/>
      <c r="HKH1" s="99"/>
      <c r="HKI1" s="99"/>
      <c r="HKJ1" s="99"/>
      <c r="HKK1" s="99"/>
      <c r="HKL1" s="99"/>
      <c r="HKM1" s="99"/>
      <c r="HKN1" s="99"/>
      <c r="HKO1" s="99"/>
      <c r="HKP1" s="99"/>
      <c r="HKQ1" s="99"/>
      <c r="HKR1" s="99"/>
      <c r="HKS1" s="99"/>
      <c r="HKT1" s="99"/>
      <c r="HKU1" s="99"/>
      <c r="HKV1" s="99"/>
      <c r="HKW1" s="99"/>
      <c r="HKX1" s="99"/>
      <c r="HKY1" s="99"/>
      <c r="HKZ1" s="99"/>
      <c r="HLA1" s="99"/>
      <c r="HLB1" s="99"/>
      <c r="HLC1" s="99"/>
      <c r="HLD1" s="99"/>
      <c r="HLE1" s="99"/>
      <c r="HLF1" s="99"/>
      <c r="HLG1" s="99"/>
      <c r="HLH1" s="99"/>
      <c r="HLI1" s="99"/>
      <c r="HLJ1" s="99"/>
      <c r="HLK1" s="99"/>
      <c r="HLL1" s="99"/>
      <c r="HLM1" s="99"/>
      <c r="HLN1" s="99"/>
      <c r="HLO1" s="99"/>
      <c r="HLP1" s="99"/>
      <c r="HLQ1" s="99"/>
      <c r="HLR1" s="99"/>
      <c r="HLS1" s="99"/>
      <c r="HLT1" s="99"/>
      <c r="HLU1" s="99"/>
      <c r="HLV1" s="99"/>
      <c r="HLW1" s="99"/>
      <c r="HLX1" s="99"/>
      <c r="HLY1" s="99"/>
      <c r="HLZ1" s="99"/>
      <c r="HMA1" s="99"/>
      <c r="HMB1" s="99"/>
      <c r="HMC1" s="99"/>
      <c r="HMD1" s="99"/>
      <c r="HME1" s="99"/>
      <c r="HMF1" s="99"/>
      <c r="HMG1" s="99"/>
      <c r="HMH1" s="99"/>
      <c r="HMI1" s="99"/>
      <c r="HMJ1" s="99"/>
      <c r="HMK1" s="99"/>
      <c r="HML1" s="99"/>
      <c r="HMM1" s="99"/>
      <c r="HMN1" s="99"/>
      <c r="HMO1" s="99"/>
      <c r="HMP1" s="99"/>
      <c r="HMQ1" s="99"/>
      <c r="HMR1" s="99"/>
      <c r="HMS1" s="99"/>
      <c r="HMT1" s="99"/>
      <c r="HMU1" s="99"/>
      <c r="HMV1" s="99"/>
      <c r="HMW1" s="99"/>
      <c r="HMX1" s="99"/>
      <c r="HMY1" s="99"/>
      <c r="HMZ1" s="99"/>
      <c r="HNA1" s="99"/>
      <c r="HNB1" s="99"/>
      <c r="HNC1" s="99"/>
      <c r="HND1" s="99"/>
      <c r="HNE1" s="99"/>
      <c r="HNF1" s="99"/>
      <c r="HNG1" s="99"/>
      <c r="HNH1" s="99"/>
      <c r="HNI1" s="99"/>
      <c r="HNJ1" s="99"/>
      <c r="HNK1" s="99"/>
      <c r="HNL1" s="99"/>
      <c r="HNM1" s="99"/>
      <c r="HNN1" s="99"/>
      <c r="HNO1" s="99"/>
      <c r="HNP1" s="99"/>
      <c r="HNQ1" s="99"/>
      <c r="HNR1" s="99"/>
      <c r="HNS1" s="99"/>
      <c r="HNT1" s="99"/>
      <c r="HNU1" s="99"/>
      <c r="HNV1" s="99"/>
      <c r="HNW1" s="99"/>
      <c r="HNX1" s="99"/>
      <c r="HNY1" s="99"/>
      <c r="HNZ1" s="99"/>
      <c r="HOA1" s="99"/>
      <c r="HOB1" s="99"/>
      <c r="HOC1" s="99"/>
      <c r="HOD1" s="99"/>
      <c r="HOE1" s="99"/>
      <c r="HOF1" s="99"/>
      <c r="HOG1" s="99"/>
      <c r="HOH1" s="99"/>
      <c r="HOI1" s="99"/>
      <c r="HOJ1" s="99"/>
      <c r="HOK1" s="99"/>
      <c r="HOL1" s="99"/>
      <c r="HOM1" s="99"/>
      <c r="HON1" s="99"/>
      <c r="HOO1" s="99"/>
      <c r="HOP1" s="99"/>
      <c r="HOQ1" s="99"/>
      <c r="HOR1" s="99"/>
      <c r="HOS1" s="99"/>
      <c r="HOT1" s="99"/>
      <c r="HOU1" s="99"/>
      <c r="HOV1" s="99"/>
      <c r="HOW1" s="99"/>
      <c r="HOX1" s="99"/>
      <c r="HOY1" s="99"/>
      <c r="HOZ1" s="99"/>
      <c r="HPA1" s="99"/>
      <c r="HPB1" s="99"/>
      <c r="HPC1" s="99"/>
      <c r="HPD1" s="99"/>
      <c r="HPE1" s="99"/>
      <c r="HPF1" s="99"/>
      <c r="HPG1" s="99"/>
      <c r="HPH1" s="99"/>
      <c r="HPI1" s="99"/>
      <c r="HPJ1" s="99"/>
      <c r="HPK1" s="99"/>
      <c r="HPL1" s="99"/>
      <c r="HPM1" s="99"/>
      <c r="HPN1" s="99"/>
      <c r="HPO1" s="99"/>
      <c r="HPP1" s="99"/>
      <c r="HPQ1" s="99"/>
      <c r="HPR1" s="99"/>
      <c r="HPS1" s="99"/>
      <c r="HPT1" s="99"/>
      <c r="HPU1" s="99"/>
      <c r="HPV1" s="99"/>
      <c r="HPW1" s="99"/>
      <c r="HPX1" s="99"/>
      <c r="HPY1" s="99"/>
      <c r="HPZ1" s="99"/>
      <c r="HQA1" s="99"/>
      <c r="HQB1" s="99"/>
      <c r="HQC1" s="99"/>
      <c r="HQD1" s="99"/>
      <c r="HQE1" s="99"/>
      <c r="HQF1" s="99"/>
      <c r="HQG1" s="99"/>
      <c r="HQH1" s="99"/>
      <c r="HQI1" s="99"/>
      <c r="HQJ1" s="99"/>
      <c r="HQK1" s="99"/>
      <c r="HQL1" s="99"/>
      <c r="HQM1" s="99"/>
      <c r="HQN1" s="99"/>
      <c r="HQO1" s="99"/>
      <c r="HQP1" s="99"/>
      <c r="HQQ1" s="99"/>
      <c r="HQR1" s="99"/>
      <c r="HQS1" s="99"/>
      <c r="HQT1" s="99"/>
      <c r="HQU1" s="99"/>
      <c r="HQV1" s="99"/>
      <c r="HQW1" s="99"/>
      <c r="HQX1" s="99"/>
      <c r="HQY1" s="99"/>
      <c r="HQZ1" s="99"/>
      <c r="HRA1" s="99"/>
      <c r="HRB1" s="99"/>
      <c r="HRC1" s="99"/>
      <c r="HRD1" s="99"/>
      <c r="HRE1" s="99"/>
      <c r="HRF1" s="99"/>
      <c r="HRG1" s="99"/>
      <c r="HRH1" s="99"/>
      <c r="HRI1" s="99"/>
      <c r="HRJ1" s="99"/>
      <c r="HRK1" s="99"/>
      <c r="HRL1" s="99"/>
      <c r="HRM1" s="99"/>
      <c r="HRN1" s="99"/>
      <c r="HRO1" s="99"/>
      <c r="HRP1" s="99"/>
      <c r="HRQ1" s="99"/>
      <c r="HRR1" s="99"/>
      <c r="HRS1" s="99"/>
      <c r="HRT1" s="99"/>
      <c r="HRU1" s="99"/>
      <c r="HRV1" s="99"/>
      <c r="HRW1" s="99"/>
      <c r="HRX1" s="99"/>
      <c r="HRY1" s="99"/>
      <c r="HRZ1" s="99"/>
      <c r="HSA1" s="99"/>
      <c r="HSB1" s="99"/>
      <c r="HSC1" s="99"/>
      <c r="HSD1" s="99"/>
      <c r="HSE1" s="99"/>
      <c r="HSF1" s="99"/>
      <c r="HSG1" s="99"/>
      <c r="HSH1" s="99"/>
      <c r="HSI1" s="99"/>
      <c r="HSJ1" s="99"/>
      <c r="HSK1" s="99"/>
      <c r="HSL1" s="99"/>
      <c r="HSM1" s="99"/>
      <c r="HSN1" s="99"/>
      <c r="HSO1" s="99"/>
      <c r="HSP1" s="99"/>
      <c r="HSQ1" s="99"/>
      <c r="HSR1" s="99"/>
      <c r="HSS1" s="99"/>
      <c r="HST1" s="99"/>
      <c r="HSU1" s="99"/>
      <c r="HSV1" s="99"/>
      <c r="HSW1" s="99"/>
      <c r="HSX1" s="99"/>
      <c r="HSY1" s="99"/>
      <c r="HSZ1" s="99"/>
      <c r="HTA1" s="99"/>
      <c r="HTB1" s="99"/>
      <c r="HTC1" s="99"/>
      <c r="HTD1" s="99"/>
      <c r="HTE1" s="99"/>
      <c r="HTF1" s="99"/>
      <c r="HTG1" s="99"/>
      <c r="HTH1" s="99"/>
      <c r="HTI1" s="99"/>
      <c r="HTJ1" s="99"/>
      <c r="HTK1" s="99"/>
      <c r="HTL1" s="99"/>
      <c r="HTM1" s="99"/>
      <c r="HTN1" s="99"/>
      <c r="HTO1" s="99"/>
      <c r="HTP1" s="99"/>
      <c r="HTQ1" s="99"/>
      <c r="HTR1" s="99"/>
      <c r="HTS1" s="99"/>
      <c r="HTT1" s="99"/>
      <c r="HTU1" s="99"/>
      <c r="HTV1" s="99"/>
      <c r="HTW1" s="99"/>
      <c r="HTX1" s="99"/>
      <c r="HTY1" s="99"/>
      <c r="HTZ1" s="99"/>
      <c r="HUA1" s="99"/>
      <c r="HUB1" s="99"/>
      <c r="HUC1" s="99"/>
      <c r="HUD1" s="99"/>
      <c r="HUE1" s="99"/>
      <c r="HUF1" s="99"/>
      <c r="HUG1" s="99"/>
      <c r="HUH1" s="99"/>
      <c r="HUI1" s="99"/>
      <c r="HUJ1" s="99"/>
      <c r="HUK1" s="99"/>
      <c r="HUL1" s="99"/>
      <c r="HUM1" s="99"/>
      <c r="HUN1" s="99"/>
      <c r="HUO1" s="99"/>
      <c r="HUP1" s="99"/>
      <c r="HUQ1" s="99"/>
      <c r="HUR1" s="99"/>
      <c r="HUS1" s="99"/>
      <c r="HUT1" s="99"/>
      <c r="HUU1" s="99"/>
      <c r="HUV1" s="99"/>
      <c r="HUW1" s="99"/>
      <c r="HUX1" s="99"/>
      <c r="HUY1" s="99"/>
      <c r="HUZ1" s="99"/>
      <c r="HVA1" s="99"/>
      <c r="HVB1" s="99"/>
      <c r="HVC1" s="99"/>
      <c r="HVD1" s="99"/>
      <c r="HVE1" s="99"/>
      <c r="HVF1" s="99"/>
      <c r="HVG1" s="99"/>
      <c r="HVH1" s="99"/>
      <c r="HVI1" s="99"/>
      <c r="HVJ1" s="99"/>
      <c r="HVK1" s="99"/>
      <c r="HVL1" s="99"/>
      <c r="HVM1" s="99"/>
      <c r="HVN1" s="99"/>
      <c r="HVO1" s="99"/>
      <c r="HVP1" s="99"/>
      <c r="HVQ1" s="99"/>
      <c r="HVR1" s="99"/>
      <c r="HVS1" s="99"/>
      <c r="HVT1" s="99"/>
      <c r="HVU1" s="99"/>
      <c r="HVV1" s="99"/>
      <c r="HVW1" s="99"/>
      <c r="HVX1" s="99"/>
      <c r="HVY1" s="99"/>
      <c r="HVZ1" s="99"/>
      <c r="HWA1" s="99"/>
      <c r="HWB1" s="99"/>
      <c r="HWC1" s="99"/>
      <c r="HWD1" s="99"/>
      <c r="HWE1" s="99"/>
      <c r="HWF1" s="99"/>
      <c r="HWG1" s="99"/>
      <c r="HWH1" s="99"/>
      <c r="HWI1" s="99"/>
      <c r="HWJ1" s="99"/>
      <c r="HWK1" s="99"/>
      <c r="HWL1" s="99"/>
      <c r="HWM1" s="99"/>
      <c r="HWN1" s="99"/>
      <c r="HWO1" s="99"/>
      <c r="HWP1" s="99"/>
      <c r="HWQ1" s="99"/>
      <c r="HWR1" s="99"/>
      <c r="HWS1" s="99"/>
      <c r="HWT1" s="99"/>
      <c r="HWU1" s="99"/>
      <c r="HWV1" s="99"/>
      <c r="HWW1" s="99"/>
      <c r="HWX1" s="99"/>
      <c r="HWY1" s="99"/>
      <c r="HWZ1" s="99"/>
      <c r="HXA1" s="99"/>
      <c r="HXB1" s="99"/>
      <c r="HXC1" s="99"/>
      <c r="HXD1" s="99"/>
      <c r="HXE1" s="99"/>
      <c r="HXF1" s="99"/>
      <c r="HXG1" s="99"/>
      <c r="HXH1" s="99"/>
      <c r="HXI1" s="99"/>
      <c r="HXJ1" s="99"/>
      <c r="HXK1" s="99"/>
      <c r="HXL1" s="99"/>
      <c r="HXM1" s="99"/>
      <c r="HXN1" s="99"/>
      <c r="HXO1" s="99"/>
      <c r="HXP1" s="99"/>
      <c r="HXQ1" s="99"/>
      <c r="HXR1" s="99"/>
      <c r="HXS1" s="99"/>
      <c r="HXT1" s="99"/>
      <c r="HXU1" s="99"/>
      <c r="HXV1" s="99"/>
      <c r="HXW1" s="99"/>
      <c r="HXX1" s="99"/>
      <c r="HXY1" s="99"/>
      <c r="HXZ1" s="99"/>
      <c r="HYA1" s="99"/>
      <c r="HYB1" s="99"/>
      <c r="HYC1" s="99"/>
      <c r="HYD1" s="99"/>
      <c r="HYE1" s="99"/>
      <c r="HYF1" s="99"/>
      <c r="HYG1" s="99"/>
      <c r="HYH1" s="99"/>
      <c r="HYI1" s="99"/>
      <c r="HYJ1" s="99"/>
      <c r="HYK1" s="99"/>
      <c r="HYL1" s="99"/>
      <c r="HYM1" s="99"/>
      <c r="HYN1" s="99"/>
      <c r="HYO1" s="99"/>
      <c r="HYP1" s="99"/>
      <c r="HYQ1" s="99"/>
      <c r="HYR1" s="99"/>
      <c r="HYS1" s="99"/>
      <c r="HYT1" s="99"/>
      <c r="HYU1" s="99"/>
      <c r="HYV1" s="99"/>
      <c r="HYW1" s="99"/>
      <c r="HYX1" s="99"/>
      <c r="HYY1" s="99"/>
      <c r="HYZ1" s="99"/>
      <c r="HZA1" s="99"/>
      <c r="HZB1" s="99"/>
      <c r="HZC1" s="99"/>
      <c r="HZD1" s="99"/>
      <c r="HZE1" s="99"/>
      <c r="HZF1" s="99"/>
      <c r="HZG1" s="99"/>
      <c r="HZH1" s="99"/>
      <c r="HZI1" s="99"/>
      <c r="HZJ1" s="99"/>
      <c r="HZK1" s="99"/>
      <c r="HZL1" s="99"/>
      <c r="HZM1" s="99"/>
      <c r="HZN1" s="99"/>
      <c r="HZO1" s="99"/>
      <c r="HZP1" s="99"/>
      <c r="HZQ1" s="99"/>
      <c r="HZR1" s="99"/>
      <c r="HZS1" s="99"/>
      <c r="HZT1" s="99"/>
      <c r="HZU1" s="99"/>
      <c r="HZV1" s="99"/>
      <c r="HZW1" s="99"/>
      <c r="HZX1" s="99"/>
      <c r="HZY1" s="99"/>
      <c r="HZZ1" s="99"/>
      <c r="IAA1" s="99"/>
      <c r="IAB1" s="99"/>
      <c r="IAC1" s="99"/>
      <c r="IAD1" s="99"/>
      <c r="IAE1" s="99"/>
      <c r="IAF1" s="99"/>
      <c r="IAG1" s="99"/>
      <c r="IAH1" s="99"/>
      <c r="IAI1" s="99"/>
      <c r="IAJ1" s="99"/>
      <c r="IAK1" s="99"/>
      <c r="IAL1" s="99"/>
      <c r="IAM1" s="99"/>
      <c r="IAN1" s="99"/>
      <c r="IAO1" s="99"/>
      <c r="IAP1" s="99"/>
      <c r="IAQ1" s="99"/>
      <c r="IAR1" s="99"/>
      <c r="IAS1" s="99"/>
      <c r="IAT1" s="99"/>
      <c r="IAU1" s="99"/>
      <c r="IAV1" s="99"/>
      <c r="IAW1" s="99"/>
      <c r="IAX1" s="99"/>
      <c r="IAY1" s="99"/>
      <c r="IAZ1" s="99"/>
      <c r="IBA1" s="99"/>
      <c r="IBB1" s="99"/>
      <c r="IBC1" s="99"/>
      <c r="IBD1" s="99"/>
      <c r="IBE1" s="99"/>
      <c r="IBF1" s="99"/>
      <c r="IBG1" s="99"/>
      <c r="IBH1" s="99"/>
      <c r="IBI1" s="99"/>
      <c r="IBJ1" s="99"/>
      <c r="IBK1" s="99"/>
      <c r="IBL1" s="99"/>
      <c r="IBM1" s="99"/>
      <c r="IBN1" s="99"/>
      <c r="IBO1" s="99"/>
      <c r="IBP1" s="99"/>
      <c r="IBQ1" s="99"/>
      <c r="IBR1" s="99"/>
      <c r="IBS1" s="99"/>
      <c r="IBT1" s="99"/>
      <c r="IBU1" s="99"/>
      <c r="IBV1" s="99"/>
      <c r="IBW1" s="99"/>
      <c r="IBX1" s="99"/>
      <c r="IBY1" s="99"/>
      <c r="IBZ1" s="99"/>
      <c r="ICA1" s="99"/>
      <c r="ICB1" s="99"/>
      <c r="ICC1" s="99"/>
      <c r="ICD1" s="99"/>
      <c r="ICE1" s="99"/>
      <c r="ICF1" s="99"/>
      <c r="ICG1" s="99"/>
      <c r="ICH1" s="99"/>
      <c r="ICI1" s="99"/>
      <c r="ICJ1" s="99"/>
      <c r="ICK1" s="99"/>
      <c r="ICL1" s="99"/>
      <c r="ICM1" s="99"/>
      <c r="ICN1" s="99"/>
      <c r="ICO1" s="99"/>
      <c r="ICP1" s="99"/>
      <c r="ICQ1" s="99"/>
      <c r="ICR1" s="99"/>
      <c r="ICS1" s="99"/>
      <c r="ICT1" s="99"/>
      <c r="ICU1" s="99"/>
      <c r="ICV1" s="99"/>
      <c r="ICW1" s="99"/>
      <c r="ICX1" s="99"/>
      <c r="ICY1" s="99"/>
      <c r="ICZ1" s="99"/>
      <c r="IDA1" s="99"/>
      <c r="IDB1" s="99"/>
      <c r="IDC1" s="99"/>
      <c r="IDD1" s="99"/>
      <c r="IDE1" s="99"/>
      <c r="IDF1" s="99"/>
      <c r="IDG1" s="99"/>
      <c r="IDH1" s="99"/>
      <c r="IDI1" s="99"/>
      <c r="IDJ1" s="99"/>
      <c r="IDK1" s="99"/>
      <c r="IDL1" s="99"/>
      <c r="IDM1" s="99"/>
      <c r="IDN1" s="99"/>
      <c r="IDO1" s="99"/>
      <c r="IDP1" s="99"/>
      <c r="IDQ1" s="99"/>
      <c r="IDR1" s="99"/>
      <c r="IDS1" s="99"/>
      <c r="IDT1" s="99"/>
      <c r="IDU1" s="99"/>
      <c r="IDV1" s="99"/>
      <c r="IDW1" s="99"/>
      <c r="IDX1" s="99"/>
      <c r="IDY1" s="99"/>
      <c r="IDZ1" s="99"/>
      <c r="IEA1" s="99"/>
      <c r="IEB1" s="99"/>
      <c r="IEC1" s="99"/>
      <c r="IED1" s="99"/>
      <c r="IEE1" s="99"/>
      <c r="IEF1" s="99"/>
      <c r="IEG1" s="99"/>
      <c r="IEH1" s="99"/>
      <c r="IEI1" s="99"/>
      <c r="IEJ1" s="99"/>
      <c r="IEK1" s="99"/>
      <c r="IEL1" s="99"/>
      <c r="IEM1" s="99"/>
      <c r="IEN1" s="99"/>
      <c r="IEO1" s="99"/>
      <c r="IEP1" s="99"/>
      <c r="IEQ1" s="99"/>
      <c r="IER1" s="99"/>
      <c r="IES1" s="99"/>
      <c r="IET1" s="99"/>
      <c r="IEU1" s="99"/>
      <c r="IEV1" s="99"/>
      <c r="IEW1" s="99"/>
      <c r="IEX1" s="99"/>
      <c r="IEY1" s="99"/>
      <c r="IEZ1" s="99"/>
      <c r="IFA1" s="99"/>
      <c r="IFB1" s="99"/>
      <c r="IFC1" s="99"/>
      <c r="IFD1" s="99"/>
      <c r="IFE1" s="99"/>
      <c r="IFF1" s="99"/>
      <c r="IFG1" s="99"/>
      <c r="IFH1" s="99"/>
      <c r="IFI1" s="99"/>
      <c r="IFJ1" s="99"/>
      <c r="IFK1" s="99"/>
      <c r="IFL1" s="99"/>
      <c r="IFM1" s="99"/>
      <c r="IFN1" s="99"/>
      <c r="IFO1" s="99"/>
      <c r="IFP1" s="99"/>
      <c r="IFQ1" s="99"/>
      <c r="IFR1" s="99"/>
      <c r="IFS1" s="99"/>
      <c r="IFT1" s="99"/>
      <c r="IFU1" s="99"/>
      <c r="IFV1" s="99"/>
      <c r="IFW1" s="99"/>
      <c r="IFX1" s="99"/>
      <c r="IFY1" s="99"/>
      <c r="IFZ1" s="99"/>
      <c r="IGA1" s="99"/>
      <c r="IGB1" s="99"/>
      <c r="IGC1" s="99"/>
      <c r="IGD1" s="99"/>
      <c r="IGE1" s="99"/>
      <c r="IGF1" s="99"/>
      <c r="IGG1" s="99"/>
      <c r="IGH1" s="99"/>
      <c r="IGI1" s="99"/>
      <c r="IGJ1" s="99"/>
      <c r="IGK1" s="99"/>
      <c r="IGL1" s="99"/>
      <c r="IGM1" s="99"/>
      <c r="IGN1" s="99"/>
      <c r="IGO1" s="99"/>
      <c r="IGP1" s="99"/>
      <c r="IGQ1" s="99"/>
      <c r="IGR1" s="99"/>
      <c r="IGS1" s="99"/>
      <c r="IGT1" s="99"/>
      <c r="IGU1" s="99"/>
      <c r="IGV1" s="99"/>
      <c r="IGW1" s="99"/>
      <c r="IGX1" s="99"/>
      <c r="IGY1" s="99"/>
      <c r="IGZ1" s="99"/>
      <c r="IHA1" s="99"/>
      <c r="IHB1" s="99"/>
      <c r="IHC1" s="99"/>
      <c r="IHD1" s="99"/>
      <c r="IHE1" s="99"/>
      <c r="IHF1" s="99"/>
      <c r="IHG1" s="99"/>
      <c r="IHH1" s="99"/>
      <c r="IHI1" s="99"/>
      <c r="IHJ1" s="99"/>
      <c r="IHK1" s="99"/>
      <c r="IHL1" s="99"/>
      <c r="IHM1" s="99"/>
      <c r="IHN1" s="99"/>
      <c r="IHO1" s="99"/>
      <c r="IHP1" s="99"/>
      <c r="IHQ1" s="99"/>
      <c r="IHR1" s="99"/>
      <c r="IHS1" s="99"/>
      <c r="IHT1" s="99"/>
      <c r="IHU1" s="99"/>
      <c r="IHV1" s="99"/>
      <c r="IHW1" s="99"/>
      <c r="IHX1" s="99"/>
      <c r="IHY1" s="99"/>
      <c r="IHZ1" s="99"/>
      <c r="IIA1" s="99"/>
      <c r="IIB1" s="99"/>
      <c r="IIC1" s="99"/>
      <c r="IID1" s="99"/>
      <c r="IIE1" s="99"/>
      <c r="IIF1" s="99"/>
      <c r="IIG1" s="99"/>
      <c r="IIH1" s="99"/>
      <c r="III1" s="99"/>
      <c r="IIJ1" s="99"/>
      <c r="IIK1" s="99"/>
      <c r="IIL1" s="99"/>
      <c r="IIM1" s="99"/>
      <c r="IIN1" s="99"/>
      <c r="IIO1" s="99"/>
      <c r="IIP1" s="99"/>
      <c r="IIQ1" s="99"/>
      <c r="IIR1" s="99"/>
      <c r="IIS1" s="99"/>
      <c r="IIT1" s="99"/>
      <c r="IIU1" s="99"/>
      <c r="IIV1" s="99"/>
      <c r="IIW1" s="99"/>
      <c r="IIX1" s="99"/>
      <c r="IIY1" s="99"/>
      <c r="IIZ1" s="99"/>
      <c r="IJA1" s="99"/>
      <c r="IJB1" s="99"/>
      <c r="IJC1" s="99"/>
      <c r="IJD1" s="99"/>
      <c r="IJE1" s="99"/>
      <c r="IJF1" s="99"/>
      <c r="IJG1" s="99"/>
      <c r="IJH1" s="99"/>
      <c r="IJI1" s="99"/>
      <c r="IJJ1" s="99"/>
      <c r="IJK1" s="99"/>
      <c r="IJL1" s="99"/>
      <c r="IJM1" s="99"/>
      <c r="IJN1" s="99"/>
      <c r="IJO1" s="99"/>
      <c r="IJP1" s="99"/>
      <c r="IJQ1" s="99"/>
      <c r="IJR1" s="99"/>
      <c r="IJS1" s="99"/>
      <c r="IJT1" s="99"/>
      <c r="IJU1" s="99"/>
      <c r="IJV1" s="99"/>
      <c r="IJW1" s="99"/>
      <c r="IJX1" s="99"/>
      <c r="IJY1" s="99"/>
      <c r="IJZ1" s="99"/>
      <c r="IKA1" s="99"/>
      <c r="IKB1" s="99"/>
      <c r="IKC1" s="99"/>
      <c r="IKD1" s="99"/>
      <c r="IKE1" s="99"/>
      <c r="IKF1" s="99"/>
      <c r="IKG1" s="99"/>
      <c r="IKH1" s="99"/>
      <c r="IKI1" s="99"/>
      <c r="IKJ1" s="99"/>
      <c r="IKK1" s="99"/>
      <c r="IKL1" s="99"/>
      <c r="IKM1" s="99"/>
      <c r="IKN1" s="99"/>
      <c r="IKO1" s="99"/>
      <c r="IKP1" s="99"/>
      <c r="IKQ1" s="99"/>
      <c r="IKR1" s="99"/>
      <c r="IKS1" s="99"/>
      <c r="IKT1" s="99"/>
      <c r="IKU1" s="99"/>
      <c r="IKV1" s="99"/>
      <c r="IKW1" s="99"/>
      <c r="IKX1" s="99"/>
      <c r="IKY1" s="99"/>
      <c r="IKZ1" s="99"/>
      <c r="ILA1" s="99"/>
      <c r="ILB1" s="99"/>
      <c r="ILC1" s="99"/>
      <c r="ILD1" s="99"/>
      <c r="ILE1" s="99"/>
      <c r="ILF1" s="99"/>
      <c r="ILG1" s="99"/>
      <c r="ILH1" s="99"/>
      <c r="ILI1" s="99"/>
      <c r="ILJ1" s="99"/>
      <c r="ILK1" s="99"/>
      <c r="ILL1" s="99"/>
      <c r="ILM1" s="99"/>
      <c r="ILN1" s="99"/>
      <c r="ILO1" s="99"/>
      <c r="ILP1" s="99"/>
      <c r="ILQ1" s="99"/>
      <c r="ILR1" s="99"/>
      <c r="ILS1" s="99"/>
      <c r="ILT1" s="99"/>
      <c r="ILU1" s="99"/>
      <c r="ILV1" s="99"/>
      <c r="ILW1" s="99"/>
      <c r="ILX1" s="99"/>
      <c r="ILY1" s="99"/>
      <c r="ILZ1" s="99"/>
      <c r="IMA1" s="99"/>
      <c r="IMB1" s="99"/>
      <c r="IMC1" s="99"/>
      <c r="IMD1" s="99"/>
      <c r="IME1" s="99"/>
      <c r="IMF1" s="99"/>
      <c r="IMG1" s="99"/>
      <c r="IMH1" s="99"/>
      <c r="IMI1" s="99"/>
      <c r="IMJ1" s="99"/>
      <c r="IMK1" s="99"/>
      <c r="IML1" s="99"/>
      <c r="IMM1" s="99"/>
      <c r="IMN1" s="99"/>
      <c r="IMO1" s="99"/>
      <c r="IMP1" s="99"/>
      <c r="IMQ1" s="99"/>
      <c r="IMR1" s="99"/>
      <c r="IMS1" s="99"/>
      <c r="IMT1" s="99"/>
      <c r="IMU1" s="99"/>
      <c r="IMV1" s="99"/>
      <c r="IMW1" s="99"/>
      <c r="IMX1" s="99"/>
      <c r="IMY1" s="99"/>
      <c r="IMZ1" s="99"/>
      <c r="INA1" s="99"/>
      <c r="INB1" s="99"/>
      <c r="INC1" s="99"/>
      <c r="IND1" s="99"/>
      <c r="INE1" s="99"/>
      <c r="INF1" s="99"/>
      <c r="ING1" s="99"/>
      <c r="INH1" s="99"/>
      <c r="INI1" s="99"/>
      <c r="INJ1" s="99"/>
      <c r="INK1" s="99"/>
      <c r="INL1" s="99"/>
      <c r="INM1" s="99"/>
      <c r="INN1" s="99"/>
      <c r="INO1" s="99"/>
      <c r="INP1" s="99"/>
      <c r="INQ1" s="99"/>
      <c r="INR1" s="99"/>
      <c r="INS1" s="99"/>
      <c r="INT1" s="99"/>
      <c r="INU1" s="99"/>
      <c r="INV1" s="99"/>
      <c r="INW1" s="99"/>
      <c r="INX1" s="99"/>
      <c r="INY1" s="99"/>
      <c r="INZ1" s="99"/>
      <c r="IOA1" s="99"/>
      <c r="IOB1" s="99"/>
      <c r="IOC1" s="99"/>
      <c r="IOD1" s="99"/>
      <c r="IOE1" s="99"/>
      <c r="IOF1" s="99"/>
      <c r="IOG1" s="99"/>
      <c r="IOH1" s="99"/>
      <c r="IOI1" s="99"/>
      <c r="IOJ1" s="99"/>
      <c r="IOK1" s="99"/>
      <c r="IOL1" s="99"/>
      <c r="IOM1" s="99"/>
      <c r="ION1" s="99"/>
      <c r="IOO1" s="99"/>
      <c r="IOP1" s="99"/>
      <c r="IOQ1" s="99"/>
      <c r="IOR1" s="99"/>
      <c r="IOS1" s="99"/>
      <c r="IOT1" s="99"/>
      <c r="IOU1" s="99"/>
      <c r="IOV1" s="99"/>
      <c r="IOW1" s="99"/>
      <c r="IOX1" s="99"/>
      <c r="IOY1" s="99"/>
      <c r="IOZ1" s="99"/>
      <c r="IPA1" s="99"/>
      <c r="IPB1" s="99"/>
      <c r="IPC1" s="99"/>
      <c r="IPD1" s="99"/>
      <c r="IPE1" s="99"/>
      <c r="IPF1" s="99"/>
      <c r="IPG1" s="99"/>
      <c r="IPH1" s="99"/>
      <c r="IPI1" s="99"/>
      <c r="IPJ1" s="99"/>
      <c r="IPK1" s="99"/>
      <c r="IPL1" s="99"/>
      <c r="IPM1" s="99"/>
      <c r="IPN1" s="99"/>
      <c r="IPO1" s="99"/>
      <c r="IPP1" s="99"/>
      <c r="IPQ1" s="99"/>
      <c r="IPR1" s="99"/>
      <c r="IPS1" s="99"/>
      <c r="IPT1" s="99"/>
      <c r="IPU1" s="99"/>
      <c r="IPV1" s="99"/>
      <c r="IPW1" s="99"/>
      <c r="IPX1" s="99"/>
      <c r="IPY1" s="99"/>
      <c r="IPZ1" s="99"/>
      <c r="IQA1" s="99"/>
      <c r="IQB1" s="99"/>
      <c r="IQC1" s="99"/>
      <c r="IQD1" s="99"/>
      <c r="IQE1" s="99"/>
      <c r="IQF1" s="99"/>
      <c r="IQG1" s="99"/>
      <c r="IQH1" s="99"/>
      <c r="IQI1" s="99"/>
      <c r="IQJ1" s="99"/>
      <c r="IQK1" s="99"/>
      <c r="IQL1" s="99"/>
      <c r="IQM1" s="99"/>
      <c r="IQN1" s="99"/>
      <c r="IQO1" s="99"/>
      <c r="IQP1" s="99"/>
      <c r="IQQ1" s="99"/>
      <c r="IQR1" s="99"/>
      <c r="IQS1" s="99"/>
      <c r="IQT1" s="99"/>
      <c r="IQU1" s="99"/>
      <c r="IQV1" s="99"/>
      <c r="IQW1" s="99"/>
      <c r="IQX1" s="99"/>
      <c r="IQY1" s="99"/>
      <c r="IQZ1" s="99"/>
      <c r="IRA1" s="99"/>
      <c r="IRB1" s="99"/>
      <c r="IRC1" s="99"/>
      <c r="IRD1" s="99"/>
      <c r="IRE1" s="99"/>
      <c r="IRF1" s="99"/>
      <c r="IRG1" s="99"/>
      <c r="IRH1" s="99"/>
      <c r="IRI1" s="99"/>
      <c r="IRJ1" s="99"/>
      <c r="IRK1" s="99"/>
      <c r="IRL1" s="99"/>
      <c r="IRM1" s="99"/>
      <c r="IRN1" s="99"/>
      <c r="IRO1" s="99"/>
      <c r="IRP1" s="99"/>
      <c r="IRQ1" s="99"/>
      <c r="IRR1" s="99"/>
      <c r="IRS1" s="99"/>
      <c r="IRT1" s="99"/>
      <c r="IRU1" s="99"/>
      <c r="IRV1" s="99"/>
      <c r="IRW1" s="99"/>
      <c r="IRX1" s="99"/>
      <c r="IRY1" s="99"/>
      <c r="IRZ1" s="99"/>
      <c r="ISA1" s="99"/>
      <c r="ISB1" s="99"/>
      <c r="ISC1" s="99"/>
      <c r="ISD1" s="99"/>
      <c r="ISE1" s="99"/>
      <c r="ISF1" s="99"/>
      <c r="ISG1" s="99"/>
      <c r="ISH1" s="99"/>
      <c r="ISI1" s="99"/>
      <c r="ISJ1" s="99"/>
      <c r="ISK1" s="99"/>
      <c r="ISL1" s="99"/>
      <c r="ISM1" s="99"/>
      <c r="ISN1" s="99"/>
      <c r="ISO1" s="99"/>
      <c r="ISP1" s="99"/>
      <c r="ISQ1" s="99"/>
      <c r="ISR1" s="99"/>
      <c r="ISS1" s="99"/>
      <c r="IST1" s="99"/>
      <c r="ISU1" s="99"/>
      <c r="ISV1" s="99"/>
      <c r="ISW1" s="99"/>
      <c r="ISX1" s="99"/>
      <c r="ISY1" s="99"/>
      <c r="ISZ1" s="99"/>
      <c r="ITA1" s="99"/>
      <c r="ITB1" s="99"/>
      <c r="ITC1" s="99"/>
      <c r="ITD1" s="99"/>
      <c r="ITE1" s="99"/>
      <c r="ITF1" s="99"/>
      <c r="ITG1" s="99"/>
      <c r="ITH1" s="99"/>
      <c r="ITI1" s="99"/>
      <c r="ITJ1" s="99"/>
      <c r="ITK1" s="99"/>
      <c r="ITL1" s="99"/>
      <c r="ITM1" s="99"/>
      <c r="ITN1" s="99"/>
      <c r="ITO1" s="99"/>
      <c r="ITP1" s="99"/>
      <c r="ITQ1" s="99"/>
      <c r="ITR1" s="99"/>
      <c r="ITS1" s="99"/>
      <c r="ITT1" s="99"/>
      <c r="ITU1" s="99"/>
      <c r="ITV1" s="99"/>
      <c r="ITW1" s="99"/>
      <c r="ITX1" s="99"/>
      <c r="ITY1" s="99"/>
      <c r="ITZ1" s="99"/>
      <c r="IUA1" s="99"/>
      <c r="IUB1" s="99"/>
      <c r="IUC1" s="99"/>
      <c r="IUD1" s="99"/>
      <c r="IUE1" s="99"/>
      <c r="IUF1" s="99"/>
      <c r="IUG1" s="99"/>
      <c r="IUH1" s="99"/>
      <c r="IUI1" s="99"/>
      <c r="IUJ1" s="99"/>
      <c r="IUK1" s="99"/>
      <c r="IUL1" s="99"/>
      <c r="IUM1" s="99"/>
      <c r="IUN1" s="99"/>
      <c r="IUO1" s="99"/>
      <c r="IUP1" s="99"/>
      <c r="IUQ1" s="99"/>
      <c r="IUR1" s="99"/>
      <c r="IUS1" s="99"/>
      <c r="IUT1" s="99"/>
      <c r="IUU1" s="99"/>
      <c r="IUV1" s="99"/>
      <c r="IUW1" s="99"/>
      <c r="IUX1" s="99"/>
      <c r="IUY1" s="99"/>
      <c r="IUZ1" s="99"/>
      <c r="IVA1" s="99"/>
      <c r="IVB1" s="99"/>
      <c r="IVC1" s="99"/>
      <c r="IVD1" s="99"/>
      <c r="IVE1" s="99"/>
      <c r="IVF1" s="99"/>
      <c r="IVG1" s="99"/>
      <c r="IVH1" s="99"/>
      <c r="IVI1" s="99"/>
      <c r="IVJ1" s="99"/>
      <c r="IVK1" s="99"/>
      <c r="IVL1" s="99"/>
      <c r="IVM1" s="99"/>
      <c r="IVN1" s="99"/>
      <c r="IVO1" s="99"/>
      <c r="IVP1" s="99"/>
      <c r="IVQ1" s="99"/>
      <c r="IVR1" s="99"/>
      <c r="IVS1" s="99"/>
      <c r="IVT1" s="99"/>
      <c r="IVU1" s="99"/>
      <c r="IVV1" s="99"/>
      <c r="IVW1" s="99"/>
      <c r="IVX1" s="99"/>
      <c r="IVY1" s="99"/>
      <c r="IVZ1" s="99"/>
      <c r="IWA1" s="99"/>
      <c r="IWB1" s="99"/>
      <c r="IWC1" s="99"/>
      <c r="IWD1" s="99"/>
      <c r="IWE1" s="99"/>
      <c r="IWF1" s="99"/>
      <c r="IWG1" s="99"/>
      <c r="IWH1" s="99"/>
      <c r="IWI1" s="99"/>
      <c r="IWJ1" s="99"/>
      <c r="IWK1" s="99"/>
      <c r="IWL1" s="99"/>
      <c r="IWM1" s="99"/>
      <c r="IWN1" s="99"/>
      <c r="IWO1" s="99"/>
      <c r="IWP1" s="99"/>
      <c r="IWQ1" s="99"/>
      <c r="IWR1" s="99"/>
      <c r="IWS1" s="99"/>
      <c r="IWT1" s="99"/>
      <c r="IWU1" s="99"/>
      <c r="IWV1" s="99"/>
      <c r="IWW1" s="99"/>
      <c r="IWX1" s="99"/>
      <c r="IWY1" s="99"/>
      <c r="IWZ1" s="99"/>
      <c r="IXA1" s="99"/>
      <c r="IXB1" s="99"/>
      <c r="IXC1" s="99"/>
      <c r="IXD1" s="99"/>
      <c r="IXE1" s="99"/>
      <c r="IXF1" s="99"/>
      <c r="IXG1" s="99"/>
      <c r="IXH1" s="99"/>
      <c r="IXI1" s="99"/>
      <c r="IXJ1" s="99"/>
      <c r="IXK1" s="99"/>
      <c r="IXL1" s="99"/>
      <c r="IXM1" s="99"/>
      <c r="IXN1" s="99"/>
      <c r="IXO1" s="99"/>
      <c r="IXP1" s="99"/>
      <c r="IXQ1" s="99"/>
      <c r="IXR1" s="99"/>
      <c r="IXS1" s="99"/>
      <c r="IXT1" s="99"/>
      <c r="IXU1" s="99"/>
      <c r="IXV1" s="99"/>
      <c r="IXW1" s="99"/>
      <c r="IXX1" s="99"/>
      <c r="IXY1" s="99"/>
      <c r="IXZ1" s="99"/>
      <c r="IYA1" s="99"/>
      <c r="IYB1" s="99"/>
      <c r="IYC1" s="99"/>
      <c r="IYD1" s="99"/>
      <c r="IYE1" s="99"/>
      <c r="IYF1" s="99"/>
      <c r="IYG1" s="99"/>
      <c r="IYH1" s="99"/>
      <c r="IYI1" s="99"/>
      <c r="IYJ1" s="99"/>
      <c r="IYK1" s="99"/>
      <c r="IYL1" s="99"/>
      <c r="IYM1" s="99"/>
      <c r="IYN1" s="99"/>
      <c r="IYO1" s="99"/>
      <c r="IYP1" s="99"/>
      <c r="IYQ1" s="99"/>
      <c r="IYR1" s="99"/>
      <c r="IYS1" s="99"/>
      <c r="IYT1" s="99"/>
      <c r="IYU1" s="99"/>
      <c r="IYV1" s="99"/>
      <c r="IYW1" s="99"/>
      <c r="IYX1" s="99"/>
      <c r="IYY1" s="99"/>
      <c r="IYZ1" s="99"/>
      <c r="IZA1" s="99"/>
      <c r="IZB1" s="99"/>
      <c r="IZC1" s="99"/>
      <c r="IZD1" s="99"/>
      <c r="IZE1" s="99"/>
      <c r="IZF1" s="99"/>
      <c r="IZG1" s="99"/>
      <c r="IZH1" s="99"/>
      <c r="IZI1" s="99"/>
      <c r="IZJ1" s="99"/>
      <c r="IZK1" s="99"/>
      <c r="IZL1" s="99"/>
      <c r="IZM1" s="99"/>
      <c r="IZN1" s="99"/>
      <c r="IZO1" s="99"/>
      <c r="IZP1" s="99"/>
      <c r="IZQ1" s="99"/>
      <c r="IZR1" s="99"/>
      <c r="IZS1" s="99"/>
      <c r="IZT1" s="99"/>
      <c r="IZU1" s="99"/>
      <c r="IZV1" s="99"/>
      <c r="IZW1" s="99"/>
      <c r="IZX1" s="99"/>
      <c r="IZY1" s="99"/>
      <c r="IZZ1" s="99"/>
      <c r="JAA1" s="99"/>
      <c r="JAB1" s="99"/>
      <c r="JAC1" s="99"/>
      <c r="JAD1" s="99"/>
      <c r="JAE1" s="99"/>
      <c r="JAF1" s="99"/>
      <c r="JAG1" s="99"/>
      <c r="JAH1" s="99"/>
      <c r="JAI1" s="99"/>
      <c r="JAJ1" s="99"/>
      <c r="JAK1" s="99"/>
      <c r="JAL1" s="99"/>
      <c r="JAM1" s="99"/>
      <c r="JAN1" s="99"/>
      <c r="JAO1" s="99"/>
      <c r="JAP1" s="99"/>
      <c r="JAQ1" s="99"/>
      <c r="JAR1" s="99"/>
      <c r="JAS1" s="99"/>
      <c r="JAT1" s="99"/>
      <c r="JAU1" s="99"/>
      <c r="JAV1" s="99"/>
      <c r="JAW1" s="99"/>
      <c r="JAX1" s="99"/>
      <c r="JAY1" s="99"/>
      <c r="JAZ1" s="99"/>
      <c r="JBA1" s="99"/>
      <c r="JBB1" s="99"/>
      <c r="JBC1" s="99"/>
      <c r="JBD1" s="99"/>
      <c r="JBE1" s="99"/>
      <c r="JBF1" s="99"/>
      <c r="JBG1" s="99"/>
      <c r="JBH1" s="99"/>
      <c r="JBI1" s="99"/>
      <c r="JBJ1" s="99"/>
      <c r="JBK1" s="99"/>
      <c r="JBL1" s="99"/>
      <c r="JBM1" s="99"/>
      <c r="JBN1" s="99"/>
      <c r="JBO1" s="99"/>
      <c r="JBP1" s="99"/>
      <c r="JBQ1" s="99"/>
      <c r="JBR1" s="99"/>
      <c r="JBS1" s="99"/>
      <c r="JBT1" s="99"/>
      <c r="JBU1" s="99"/>
      <c r="JBV1" s="99"/>
      <c r="JBW1" s="99"/>
      <c r="JBX1" s="99"/>
      <c r="JBY1" s="99"/>
      <c r="JBZ1" s="99"/>
      <c r="JCA1" s="99"/>
      <c r="JCB1" s="99"/>
      <c r="JCC1" s="99"/>
      <c r="JCD1" s="99"/>
      <c r="JCE1" s="99"/>
      <c r="JCF1" s="99"/>
      <c r="JCG1" s="99"/>
      <c r="JCH1" s="99"/>
      <c r="JCI1" s="99"/>
      <c r="JCJ1" s="99"/>
      <c r="JCK1" s="99"/>
      <c r="JCL1" s="99"/>
      <c r="JCM1" s="99"/>
      <c r="JCN1" s="99"/>
      <c r="JCO1" s="99"/>
      <c r="JCP1" s="99"/>
      <c r="JCQ1" s="99"/>
      <c r="JCR1" s="99"/>
      <c r="JCS1" s="99"/>
      <c r="JCT1" s="99"/>
      <c r="JCU1" s="99"/>
      <c r="JCV1" s="99"/>
      <c r="JCW1" s="99"/>
      <c r="JCX1" s="99"/>
      <c r="JCY1" s="99"/>
      <c r="JCZ1" s="99"/>
      <c r="JDA1" s="99"/>
      <c r="JDB1" s="99"/>
      <c r="JDC1" s="99"/>
      <c r="JDD1" s="99"/>
      <c r="JDE1" s="99"/>
      <c r="JDF1" s="99"/>
      <c r="JDG1" s="99"/>
      <c r="JDH1" s="99"/>
      <c r="JDI1" s="99"/>
      <c r="JDJ1" s="99"/>
      <c r="JDK1" s="99"/>
      <c r="JDL1" s="99"/>
      <c r="JDM1" s="99"/>
      <c r="JDN1" s="99"/>
      <c r="JDO1" s="99"/>
      <c r="JDP1" s="99"/>
      <c r="JDQ1" s="99"/>
      <c r="JDR1" s="99"/>
      <c r="JDS1" s="99"/>
      <c r="JDT1" s="99"/>
      <c r="JDU1" s="99"/>
      <c r="JDV1" s="99"/>
      <c r="JDW1" s="99"/>
      <c r="JDX1" s="99"/>
      <c r="JDY1" s="99"/>
      <c r="JDZ1" s="99"/>
      <c r="JEA1" s="99"/>
      <c r="JEB1" s="99"/>
      <c r="JEC1" s="99"/>
      <c r="JED1" s="99"/>
      <c r="JEE1" s="99"/>
      <c r="JEF1" s="99"/>
      <c r="JEG1" s="99"/>
      <c r="JEH1" s="99"/>
      <c r="JEI1" s="99"/>
      <c r="JEJ1" s="99"/>
      <c r="JEK1" s="99"/>
      <c r="JEL1" s="99"/>
      <c r="JEM1" s="99"/>
      <c r="JEN1" s="99"/>
      <c r="JEO1" s="99"/>
      <c r="JEP1" s="99"/>
      <c r="JEQ1" s="99"/>
      <c r="JER1" s="99"/>
      <c r="JES1" s="99"/>
      <c r="JET1" s="99"/>
      <c r="JEU1" s="99"/>
      <c r="JEV1" s="99"/>
      <c r="JEW1" s="99"/>
      <c r="JEX1" s="99"/>
      <c r="JEY1" s="99"/>
      <c r="JEZ1" s="99"/>
      <c r="JFA1" s="99"/>
      <c r="JFB1" s="99"/>
      <c r="JFC1" s="99"/>
      <c r="JFD1" s="99"/>
      <c r="JFE1" s="99"/>
      <c r="JFF1" s="99"/>
      <c r="JFG1" s="99"/>
      <c r="JFH1" s="99"/>
      <c r="JFI1" s="99"/>
      <c r="JFJ1" s="99"/>
      <c r="JFK1" s="99"/>
      <c r="JFL1" s="99"/>
      <c r="JFM1" s="99"/>
      <c r="JFN1" s="99"/>
      <c r="JFO1" s="99"/>
      <c r="JFP1" s="99"/>
      <c r="JFQ1" s="99"/>
      <c r="JFR1" s="99"/>
      <c r="JFS1" s="99"/>
      <c r="JFT1" s="99"/>
      <c r="JFU1" s="99"/>
      <c r="JFV1" s="99"/>
      <c r="JFW1" s="99"/>
      <c r="JFX1" s="99"/>
      <c r="JFY1" s="99"/>
      <c r="JFZ1" s="99"/>
      <c r="JGA1" s="99"/>
      <c r="JGB1" s="99"/>
      <c r="JGC1" s="99"/>
      <c r="JGD1" s="99"/>
      <c r="JGE1" s="99"/>
      <c r="JGF1" s="99"/>
      <c r="JGG1" s="99"/>
      <c r="JGH1" s="99"/>
      <c r="JGI1" s="99"/>
      <c r="JGJ1" s="99"/>
      <c r="JGK1" s="99"/>
      <c r="JGL1" s="99"/>
      <c r="JGM1" s="99"/>
      <c r="JGN1" s="99"/>
      <c r="JGO1" s="99"/>
      <c r="JGP1" s="99"/>
      <c r="JGQ1" s="99"/>
      <c r="JGR1" s="99"/>
      <c r="JGS1" s="99"/>
      <c r="JGT1" s="99"/>
      <c r="JGU1" s="99"/>
      <c r="JGV1" s="99"/>
      <c r="JGW1" s="99"/>
      <c r="JGX1" s="99"/>
      <c r="JGY1" s="99"/>
      <c r="JGZ1" s="99"/>
      <c r="JHA1" s="99"/>
      <c r="JHB1" s="99"/>
      <c r="JHC1" s="99"/>
      <c r="JHD1" s="99"/>
      <c r="JHE1" s="99"/>
      <c r="JHF1" s="99"/>
      <c r="JHG1" s="99"/>
      <c r="JHH1" s="99"/>
      <c r="JHI1" s="99"/>
      <c r="JHJ1" s="99"/>
      <c r="JHK1" s="99"/>
      <c r="JHL1" s="99"/>
      <c r="JHM1" s="99"/>
      <c r="JHN1" s="99"/>
      <c r="JHO1" s="99"/>
      <c r="JHP1" s="99"/>
      <c r="JHQ1" s="99"/>
      <c r="JHR1" s="99"/>
      <c r="JHS1" s="99"/>
      <c r="JHT1" s="99"/>
      <c r="JHU1" s="99"/>
      <c r="JHV1" s="99"/>
      <c r="JHW1" s="99"/>
      <c r="JHX1" s="99"/>
      <c r="JHY1" s="99"/>
      <c r="JHZ1" s="99"/>
      <c r="JIA1" s="99"/>
      <c r="JIB1" s="99"/>
      <c r="JIC1" s="99"/>
      <c r="JID1" s="99"/>
      <c r="JIE1" s="99"/>
      <c r="JIF1" s="99"/>
      <c r="JIG1" s="99"/>
      <c r="JIH1" s="99"/>
      <c r="JII1" s="99"/>
      <c r="JIJ1" s="99"/>
      <c r="JIK1" s="99"/>
      <c r="JIL1" s="99"/>
      <c r="JIM1" s="99"/>
      <c r="JIN1" s="99"/>
      <c r="JIO1" s="99"/>
      <c r="JIP1" s="99"/>
      <c r="JIQ1" s="99"/>
      <c r="JIR1" s="99"/>
      <c r="JIS1" s="99"/>
      <c r="JIT1" s="99"/>
      <c r="JIU1" s="99"/>
      <c r="JIV1" s="99"/>
      <c r="JIW1" s="99"/>
      <c r="JIX1" s="99"/>
      <c r="JIY1" s="99"/>
      <c r="JIZ1" s="99"/>
      <c r="JJA1" s="99"/>
      <c r="JJB1" s="99"/>
      <c r="JJC1" s="99"/>
      <c r="JJD1" s="99"/>
      <c r="JJE1" s="99"/>
      <c r="JJF1" s="99"/>
      <c r="JJG1" s="99"/>
      <c r="JJH1" s="99"/>
      <c r="JJI1" s="99"/>
      <c r="JJJ1" s="99"/>
      <c r="JJK1" s="99"/>
      <c r="JJL1" s="99"/>
      <c r="JJM1" s="99"/>
      <c r="JJN1" s="99"/>
      <c r="JJO1" s="99"/>
      <c r="JJP1" s="99"/>
      <c r="JJQ1" s="99"/>
      <c r="JJR1" s="99"/>
      <c r="JJS1" s="99"/>
      <c r="JJT1" s="99"/>
      <c r="JJU1" s="99"/>
      <c r="JJV1" s="99"/>
      <c r="JJW1" s="99"/>
      <c r="JJX1" s="99"/>
      <c r="JJY1" s="99"/>
      <c r="JJZ1" s="99"/>
      <c r="JKA1" s="99"/>
      <c r="JKB1" s="99"/>
      <c r="JKC1" s="99"/>
      <c r="JKD1" s="99"/>
      <c r="JKE1" s="99"/>
      <c r="JKF1" s="99"/>
      <c r="JKG1" s="99"/>
      <c r="JKH1" s="99"/>
      <c r="JKI1" s="99"/>
      <c r="JKJ1" s="99"/>
      <c r="JKK1" s="99"/>
      <c r="JKL1" s="99"/>
      <c r="JKM1" s="99"/>
      <c r="JKN1" s="99"/>
      <c r="JKO1" s="99"/>
      <c r="JKP1" s="99"/>
      <c r="JKQ1" s="99"/>
      <c r="JKR1" s="99"/>
      <c r="JKS1" s="99"/>
      <c r="JKT1" s="99"/>
      <c r="JKU1" s="99"/>
      <c r="JKV1" s="99"/>
      <c r="JKW1" s="99"/>
      <c r="JKX1" s="99"/>
      <c r="JKY1" s="99"/>
      <c r="JKZ1" s="99"/>
      <c r="JLA1" s="99"/>
      <c r="JLB1" s="99"/>
      <c r="JLC1" s="99"/>
      <c r="JLD1" s="99"/>
      <c r="JLE1" s="99"/>
      <c r="JLF1" s="99"/>
      <c r="JLG1" s="99"/>
      <c r="JLH1" s="99"/>
      <c r="JLI1" s="99"/>
      <c r="JLJ1" s="99"/>
      <c r="JLK1" s="99"/>
      <c r="JLL1" s="99"/>
      <c r="JLM1" s="99"/>
      <c r="JLN1" s="99"/>
      <c r="JLO1" s="99"/>
      <c r="JLP1" s="99"/>
      <c r="JLQ1" s="99"/>
      <c r="JLR1" s="99"/>
      <c r="JLS1" s="99"/>
      <c r="JLT1" s="99"/>
      <c r="JLU1" s="99"/>
      <c r="JLV1" s="99"/>
      <c r="JLW1" s="99"/>
      <c r="JLX1" s="99"/>
      <c r="JLY1" s="99"/>
      <c r="JLZ1" s="99"/>
      <c r="JMA1" s="99"/>
      <c r="JMB1" s="99"/>
      <c r="JMC1" s="99"/>
      <c r="JMD1" s="99"/>
      <c r="JME1" s="99"/>
      <c r="JMF1" s="99"/>
      <c r="JMG1" s="99"/>
      <c r="JMH1" s="99"/>
      <c r="JMI1" s="99"/>
      <c r="JMJ1" s="99"/>
      <c r="JMK1" s="99"/>
      <c r="JML1" s="99"/>
      <c r="JMM1" s="99"/>
      <c r="JMN1" s="99"/>
      <c r="JMO1" s="99"/>
      <c r="JMP1" s="99"/>
      <c r="JMQ1" s="99"/>
      <c r="JMR1" s="99"/>
      <c r="JMS1" s="99"/>
      <c r="JMT1" s="99"/>
      <c r="JMU1" s="99"/>
      <c r="JMV1" s="99"/>
      <c r="JMW1" s="99"/>
      <c r="JMX1" s="99"/>
      <c r="JMY1" s="99"/>
      <c r="JMZ1" s="99"/>
      <c r="JNA1" s="99"/>
      <c r="JNB1" s="99"/>
      <c r="JNC1" s="99"/>
      <c r="JND1" s="99"/>
      <c r="JNE1" s="99"/>
      <c r="JNF1" s="99"/>
      <c r="JNG1" s="99"/>
      <c r="JNH1" s="99"/>
      <c r="JNI1" s="99"/>
      <c r="JNJ1" s="99"/>
      <c r="JNK1" s="99"/>
      <c r="JNL1" s="99"/>
      <c r="JNM1" s="99"/>
      <c r="JNN1" s="99"/>
      <c r="JNO1" s="99"/>
      <c r="JNP1" s="99"/>
      <c r="JNQ1" s="99"/>
      <c r="JNR1" s="99"/>
      <c r="JNS1" s="99"/>
      <c r="JNT1" s="99"/>
      <c r="JNU1" s="99"/>
      <c r="JNV1" s="99"/>
      <c r="JNW1" s="99"/>
      <c r="JNX1" s="99"/>
      <c r="JNY1" s="99"/>
      <c r="JNZ1" s="99"/>
      <c r="JOA1" s="99"/>
      <c r="JOB1" s="99"/>
      <c r="JOC1" s="99"/>
      <c r="JOD1" s="99"/>
      <c r="JOE1" s="99"/>
      <c r="JOF1" s="99"/>
      <c r="JOG1" s="99"/>
      <c r="JOH1" s="99"/>
      <c r="JOI1" s="99"/>
      <c r="JOJ1" s="99"/>
      <c r="JOK1" s="99"/>
      <c r="JOL1" s="99"/>
      <c r="JOM1" s="99"/>
      <c r="JON1" s="99"/>
      <c r="JOO1" s="99"/>
      <c r="JOP1" s="99"/>
      <c r="JOQ1" s="99"/>
      <c r="JOR1" s="99"/>
      <c r="JOS1" s="99"/>
      <c r="JOT1" s="99"/>
      <c r="JOU1" s="99"/>
      <c r="JOV1" s="99"/>
      <c r="JOW1" s="99"/>
      <c r="JOX1" s="99"/>
      <c r="JOY1" s="99"/>
      <c r="JOZ1" s="99"/>
      <c r="JPA1" s="99"/>
      <c r="JPB1" s="99"/>
      <c r="JPC1" s="99"/>
      <c r="JPD1" s="99"/>
      <c r="JPE1" s="99"/>
      <c r="JPF1" s="99"/>
      <c r="JPG1" s="99"/>
      <c r="JPH1" s="99"/>
      <c r="JPI1" s="99"/>
      <c r="JPJ1" s="99"/>
      <c r="JPK1" s="99"/>
      <c r="JPL1" s="99"/>
      <c r="JPM1" s="99"/>
      <c r="JPN1" s="99"/>
      <c r="JPO1" s="99"/>
      <c r="JPP1" s="99"/>
      <c r="JPQ1" s="99"/>
      <c r="JPR1" s="99"/>
      <c r="JPS1" s="99"/>
      <c r="JPT1" s="99"/>
      <c r="JPU1" s="99"/>
      <c r="JPV1" s="99"/>
      <c r="JPW1" s="99"/>
      <c r="JPX1" s="99"/>
      <c r="JPY1" s="99"/>
      <c r="JPZ1" s="99"/>
      <c r="JQA1" s="99"/>
      <c r="JQB1" s="99"/>
      <c r="JQC1" s="99"/>
      <c r="JQD1" s="99"/>
      <c r="JQE1" s="99"/>
      <c r="JQF1" s="99"/>
      <c r="JQG1" s="99"/>
      <c r="JQH1" s="99"/>
      <c r="JQI1" s="99"/>
      <c r="JQJ1" s="99"/>
      <c r="JQK1" s="99"/>
      <c r="JQL1" s="99"/>
      <c r="JQM1" s="99"/>
      <c r="JQN1" s="99"/>
      <c r="JQO1" s="99"/>
      <c r="JQP1" s="99"/>
      <c r="JQQ1" s="99"/>
      <c r="JQR1" s="99"/>
      <c r="JQS1" s="99"/>
      <c r="JQT1" s="99"/>
      <c r="JQU1" s="99"/>
      <c r="JQV1" s="99"/>
      <c r="JQW1" s="99"/>
      <c r="JQX1" s="99"/>
      <c r="JQY1" s="99"/>
      <c r="JQZ1" s="99"/>
      <c r="JRA1" s="99"/>
      <c r="JRB1" s="99"/>
      <c r="JRC1" s="99"/>
      <c r="JRD1" s="99"/>
      <c r="JRE1" s="99"/>
      <c r="JRF1" s="99"/>
      <c r="JRG1" s="99"/>
      <c r="JRH1" s="99"/>
      <c r="JRI1" s="99"/>
      <c r="JRJ1" s="99"/>
      <c r="JRK1" s="99"/>
      <c r="JRL1" s="99"/>
      <c r="JRM1" s="99"/>
      <c r="JRN1" s="99"/>
      <c r="JRO1" s="99"/>
      <c r="JRP1" s="99"/>
      <c r="JRQ1" s="99"/>
      <c r="JRR1" s="99"/>
      <c r="JRS1" s="99"/>
      <c r="JRT1" s="99"/>
      <c r="JRU1" s="99"/>
      <c r="JRV1" s="99"/>
      <c r="JRW1" s="99"/>
      <c r="JRX1" s="99"/>
      <c r="JRY1" s="99"/>
      <c r="JRZ1" s="99"/>
      <c r="JSA1" s="99"/>
      <c r="JSB1" s="99"/>
      <c r="JSC1" s="99"/>
      <c r="JSD1" s="99"/>
      <c r="JSE1" s="99"/>
      <c r="JSF1" s="99"/>
      <c r="JSG1" s="99"/>
      <c r="JSH1" s="99"/>
      <c r="JSI1" s="99"/>
      <c r="JSJ1" s="99"/>
      <c r="JSK1" s="99"/>
      <c r="JSL1" s="99"/>
      <c r="JSM1" s="99"/>
      <c r="JSN1" s="99"/>
      <c r="JSO1" s="99"/>
      <c r="JSP1" s="99"/>
      <c r="JSQ1" s="99"/>
      <c r="JSR1" s="99"/>
      <c r="JSS1" s="99"/>
      <c r="JST1" s="99"/>
      <c r="JSU1" s="99"/>
      <c r="JSV1" s="99"/>
      <c r="JSW1" s="99"/>
      <c r="JSX1" s="99"/>
      <c r="JSY1" s="99"/>
      <c r="JSZ1" s="99"/>
      <c r="JTA1" s="99"/>
      <c r="JTB1" s="99"/>
      <c r="JTC1" s="99"/>
      <c r="JTD1" s="99"/>
      <c r="JTE1" s="99"/>
      <c r="JTF1" s="99"/>
      <c r="JTG1" s="99"/>
      <c r="JTH1" s="99"/>
      <c r="JTI1" s="99"/>
      <c r="JTJ1" s="99"/>
      <c r="JTK1" s="99"/>
      <c r="JTL1" s="99"/>
      <c r="JTM1" s="99"/>
      <c r="JTN1" s="99"/>
      <c r="JTO1" s="99"/>
      <c r="JTP1" s="99"/>
      <c r="JTQ1" s="99"/>
      <c r="JTR1" s="99"/>
      <c r="JTS1" s="99"/>
      <c r="JTT1" s="99"/>
      <c r="JTU1" s="99"/>
      <c r="JTV1" s="99"/>
      <c r="JTW1" s="99"/>
      <c r="JTX1" s="99"/>
      <c r="JTY1" s="99"/>
      <c r="JTZ1" s="99"/>
      <c r="JUA1" s="99"/>
      <c r="JUB1" s="99"/>
      <c r="JUC1" s="99"/>
      <c r="JUD1" s="99"/>
      <c r="JUE1" s="99"/>
      <c r="JUF1" s="99"/>
      <c r="JUG1" s="99"/>
      <c r="JUH1" s="99"/>
      <c r="JUI1" s="99"/>
      <c r="JUJ1" s="99"/>
      <c r="JUK1" s="99"/>
      <c r="JUL1" s="99"/>
      <c r="JUM1" s="99"/>
      <c r="JUN1" s="99"/>
      <c r="JUO1" s="99"/>
      <c r="JUP1" s="99"/>
      <c r="JUQ1" s="99"/>
      <c r="JUR1" s="99"/>
      <c r="JUS1" s="99"/>
      <c r="JUT1" s="99"/>
      <c r="JUU1" s="99"/>
      <c r="JUV1" s="99"/>
      <c r="JUW1" s="99"/>
      <c r="JUX1" s="99"/>
      <c r="JUY1" s="99"/>
      <c r="JUZ1" s="99"/>
      <c r="JVA1" s="99"/>
      <c r="JVB1" s="99"/>
      <c r="JVC1" s="99"/>
      <c r="JVD1" s="99"/>
      <c r="JVE1" s="99"/>
      <c r="JVF1" s="99"/>
      <c r="JVG1" s="99"/>
      <c r="JVH1" s="99"/>
      <c r="JVI1" s="99"/>
      <c r="JVJ1" s="99"/>
      <c r="JVK1" s="99"/>
      <c r="JVL1" s="99"/>
      <c r="JVM1" s="99"/>
      <c r="JVN1" s="99"/>
      <c r="JVO1" s="99"/>
      <c r="JVP1" s="99"/>
      <c r="JVQ1" s="99"/>
      <c r="JVR1" s="99"/>
      <c r="JVS1" s="99"/>
      <c r="JVT1" s="99"/>
      <c r="JVU1" s="99"/>
      <c r="JVV1" s="99"/>
      <c r="JVW1" s="99"/>
      <c r="JVX1" s="99"/>
      <c r="JVY1" s="99"/>
      <c r="JVZ1" s="99"/>
      <c r="JWA1" s="99"/>
      <c r="JWB1" s="99"/>
      <c r="JWC1" s="99"/>
      <c r="JWD1" s="99"/>
      <c r="JWE1" s="99"/>
      <c r="JWF1" s="99"/>
      <c r="JWG1" s="99"/>
      <c r="JWH1" s="99"/>
      <c r="JWI1" s="99"/>
      <c r="JWJ1" s="99"/>
      <c r="JWK1" s="99"/>
      <c r="JWL1" s="99"/>
      <c r="JWM1" s="99"/>
      <c r="JWN1" s="99"/>
      <c r="JWO1" s="99"/>
      <c r="JWP1" s="99"/>
      <c r="JWQ1" s="99"/>
      <c r="JWR1" s="99"/>
      <c r="JWS1" s="99"/>
      <c r="JWT1" s="99"/>
      <c r="JWU1" s="99"/>
      <c r="JWV1" s="99"/>
      <c r="JWW1" s="99"/>
      <c r="JWX1" s="99"/>
      <c r="JWY1" s="99"/>
      <c r="JWZ1" s="99"/>
      <c r="JXA1" s="99"/>
      <c r="JXB1" s="99"/>
      <c r="JXC1" s="99"/>
      <c r="JXD1" s="99"/>
      <c r="JXE1" s="99"/>
      <c r="JXF1" s="99"/>
      <c r="JXG1" s="99"/>
      <c r="JXH1" s="99"/>
      <c r="JXI1" s="99"/>
      <c r="JXJ1" s="99"/>
      <c r="JXK1" s="99"/>
      <c r="JXL1" s="99"/>
      <c r="JXM1" s="99"/>
      <c r="JXN1" s="99"/>
      <c r="JXO1" s="99"/>
      <c r="JXP1" s="99"/>
      <c r="JXQ1" s="99"/>
      <c r="JXR1" s="99"/>
      <c r="JXS1" s="99"/>
      <c r="JXT1" s="99"/>
      <c r="JXU1" s="99"/>
      <c r="JXV1" s="99"/>
      <c r="JXW1" s="99"/>
      <c r="JXX1" s="99"/>
      <c r="JXY1" s="99"/>
      <c r="JXZ1" s="99"/>
      <c r="JYA1" s="99"/>
      <c r="JYB1" s="99"/>
      <c r="JYC1" s="99"/>
      <c r="JYD1" s="99"/>
      <c r="JYE1" s="99"/>
      <c r="JYF1" s="99"/>
      <c r="JYG1" s="99"/>
      <c r="JYH1" s="99"/>
      <c r="JYI1" s="99"/>
      <c r="JYJ1" s="99"/>
      <c r="JYK1" s="99"/>
      <c r="JYL1" s="99"/>
      <c r="JYM1" s="99"/>
      <c r="JYN1" s="99"/>
      <c r="JYO1" s="99"/>
      <c r="JYP1" s="99"/>
      <c r="JYQ1" s="99"/>
      <c r="JYR1" s="99"/>
      <c r="JYS1" s="99"/>
      <c r="JYT1" s="99"/>
      <c r="JYU1" s="99"/>
      <c r="JYV1" s="99"/>
      <c r="JYW1" s="99"/>
      <c r="JYX1" s="99"/>
      <c r="JYY1" s="99"/>
      <c r="JYZ1" s="99"/>
      <c r="JZA1" s="99"/>
      <c r="JZB1" s="99"/>
      <c r="JZC1" s="99"/>
      <c r="JZD1" s="99"/>
      <c r="JZE1" s="99"/>
      <c r="JZF1" s="99"/>
      <c r="JZG1" s="99"/>
      <c r="JZH1" s="99"/>
      <c r="JZI1" s="99"/>
      <c r="JZJ1" s="99"/>
      <c r="JZK1" s="99"/>
      <c r="JZL1" s="99"/>
      <c r="JZM1" s="99"/>
      <c r="JZN1" s="99"/>
      <c r="JZO1" s="99"/>
      <c r="JZP1" s="99"/>
      <c r="JZQ1" s="99"/>
      <c r="JZR1" s="99"/>
      <c r="JZS1" s="99"/>
      <c r="JZT1" s="99"/>
      <c r="JZU1" s="99"/>
      <c r="JZV1" s="99"/>
      <c r="JZW1" s="99"/>
      <c r="JZX1" s="99"/>
      <c r="JZY1" s="99"/>
      <c r="JZZ1" s="99"/>
      <c r="KAA1" s="99"/>
      <c r="KAB1" s="99"/>
      <c r="KAC1" s="99"/>
      <c r="KAD1" s="99"/>
      <c r="KAE1" s="99"/>
      <c r="KAF1" s="99"/>
      <c r="KAG1" s="99"/>
      <c r="KAH1" s="99"/>
      <c r="KAI1" s="99"/>
      <c r="KAJ1" s="99"/>
      <c r="KAK1" s="99"/>
      <c r="KAL1" s="99"/>
      <c r="KAM1" s="99"/>
      <c r="KAN1" s="99"/>
      <c r="KAO1" s="99"/>
      <c r="KAP1" s="99"/>
      <c r="KAQ1" s="99"/>
      <c r="KAR1" s="99"/>
      <c r="KAS1" s="99"/>
      <c r="KAT1" s="99"/>
      <c r="KAU1" s="99"/>
      <c r="KAV1" s="99"/>
      <c r="KAW1" s="99"/>
      <c r="KAX1" s="99"/>
      <c r="KAY1" s="99"/>
      <c r="KAZ1" s="99"/>
      <c r="KBA1" s="99"/>
      <c r="KBB1" s="99"/>
      <c r="KBC1" s="99"/>
      <c r="KBD1" s="99"/>
      <c r="KBE1" s="99"/>
      <c r="KBF1" s="99"/>
      <c r="KBG1" s="99"/>
      <c r="KBH1" s="99"/>
      <c r="KBI1" s="99"/>
      <c r="KBJ1" s="99"/>
      <c r="KBK1" s="99"/>
      <c r="KBL1" s="99"/>
      <c r="KBM1" s="99"/>
      <c r="KBN1" s="99"/>
      <c r="KBO1" s="99"/>
      <c r="KBP1" s="99"/>
      <c r="KBQ1" s="99"/>
      <c r="KBR1" s="99"/>
      <c r="KBS1" s="99"/>
      <c r="KBT1" s="99"/>
      <c r="KBU1" s="99"/>
      <c r="KBV1" s="99"/>
      <c r="KBW1" s="99"/>
      <c r="KBX1" s="99"/>
      <c r="KBY1" s="99"/>
      <c r="KBZ1" s="99"/>
      <c r="KCA1" s="99"/>
      <c r="KCB1" s="99"/>
      <c r="KCC1" s="99"/>
      <c r="KCD1" s="99"/>
      <c r="KCE1" s="99"/>
      <c r="KCF1" s="99"/>
      <c r="KCG1" s="99"/>
      <c r="KCH1" s="99"/>
      <c r="KCI1" s="99"/>
      <c r="KCJ1" s="99"/>
      <c r="KCK1" s="99"/>
      <c r="KCL1" s="99"/>
      <c r="KCM1" s="99"/>
      <c r="KCN1" s="99"/>
      <c r="KCO1" s="99"/>
      <c r="KCP1" s="99"/>
      <c r="KCQ1" s="99"/>
      <c r="KCR1" s="99"/>
      <c r="KCS1" s="99"/>
      <c r="KCT1" s="99"/>
      <c r="KCU1" s="99"/>
      <c r="KCV1" s="99"/>
      <c r="KCW1" s="99"/>
      <c r="KCX1" s="99"/>
      <c r="KCY1" s="99"/>
      <c r="KCZ1" s="99"/>
      <c r="KDA1" s="99"/>
      <c r="KDB1" s="99"/>
      <c r="KDC1" s="99"/>
      <c r="KDD1" s="99"/>
      <c r="KDE1" s="99"/>
      <c r="KDF1" s="99"/>
      <c r="KDG1" s="99"/>
      <c r="KDH1" s="99"/>
      <c r="KDI1" s="99"/>
      <c r="KDJ1" s="99"/>
      <c r="KDK1" s="99"/>
      <c r="KDL1" s="99"/>
      <c r="KDM1" s="99"/>
      <c r="KDN1" s="99"/>
      <c r="KDO1" s="99"/>
      <c r="KDP1" s="99"/>
      <c r="KDQ1" s="99"/>
      <c r="KDR1" s="99"/>
      <c r="KDS1" s="99"/>
      <c r="KDT1" s="99"/>
      <c r="KDU1" s="99"/>
      <c r="KDV1" s="99"/>
      <c r="KDW1" s="99"/>
      <c r="KDX1" s="99"/>
      <c r="KDY1" s="99"/>
      <c r="KDZ1" s="99"/>
      <c r="KEA1" s="99"/>
      <c r="KEB1" s="99"/>
      <c r="KEC1" s="99"/>
      <c r="KED1" s="99"/>
      <c r="KEE1" s="99"/>
      <c r="KEF1" s="99"/>
      <c r="KEG1" s="99"/>
      <c r="KEH1" s="99"/>
      <c r="KEI1" s="99"/>
      <c r="KEJ1" s="99"/>
      <c r="KEK1" s="99"/>
      <c r="KEL1" s="99"/>
      <c r="KEM1" s="99"/>
      <c r="KEN1" s="99"/>
      <c r="KEO1" s="99"/>
      <c r="KEP1" s="99"/>
      <c r="KEQ1" s="99"/>
      <c r="KER1" s="99"/>
      <c r="KES1" s="99"/>
      <c r="KET1" s="99"/>
      <c r="KEU1" s="99"/>
      <c r="KEV1" s="99"/>
      <c r="KEW1" s="99"/>
      <c r="KEX1" s="99"/>
      <c r="KEY1" s="99"/>
      <c r="KEZ1" s="99"/>
      <c r="KFA1" s="99"/>
      <c r="KFB1" s="99"/>
      <c r="KFC1" s="99"/>
      <c r="KFD1" s="99"/>
      <c r="KFE1" s="99"/>
      <c r="KFF1" s="99"/>
      <c r="KFG1" s="99"/>
      <c r="KFH1" s="99"/>
      <c r="KFI1" s="99"/>
      <c r="KFJ1" s="99"/>
      <c r="KFK1" s="99"/>
      <c r="KFL1" s="99"/>
      <c r="KFM1" s="99"/>
      <c r="KFN1" s="99"/>
      <c r="KFO1" s="99"/>
      <c r="KFP1" s="99"/>
      <c r="KFQ1" s="99"/>
      <c r="KFR1" s="99"/>
      <c r="KFS1" s="99"/>
      <c r="KFT1" s="99"/>
      <c r="KFU1" s="99"/>
      <c r="KFV1" s="99"/>
      <c r="KFW1" s="99"/>
      <c r="KFX1" s="99"/>
      <c r="KFY1" s="99"/>
      <c r="KFZ1" s="99"/>
      <c r="KGA1" s="99"/>
      <c r="KGB1" s="99"/>
      <c r="KGC1" s="99"/>
      <c r="KGD1" s="99"/>
      <c r="KGE1" s="99"/>
      <c r="KGF1" s="99"/>
      <c r="KGG1" s="99"/>
      <c r="KGH1" s="99"/>
      <c r="KGI1" s="99"/>
      <c r="KGJ1" s="99"/>
      <c r="KGK1" s="99"/>
      <c r="KGL1" s="99"/>
      <c r="KGM1" s="99"/>
      <c r="KGN1" s="99"/>
      <c r="KGO1" s="99"/>
      <c r="KGP1" s="99"/>
      <c r="KGQ1" s="99"/>
      <c r="KGR1" s="99"/>
      <c r="KGS1" s="99"/>
      <c r="KGT1" s="99"/>
      <c r="KGU1" s="99"/>
      <c r="KGV1" s="99"/>
      <c r="KGW1" s="99"/>
      <c r="KGX1" s="99"/>
      <c r="KGY1" s="99"/>
      <c r="KGZ1" s="99"/>
      <c r="KHA1" s="99"/>
      <c r="KHB1" s="99"/>
      <c r="KHC1" s="99"/>
      <c r="KHD1" s="99"/>
      <c r="KHE1" s="99"/>
      <c r="KHF1" s="99"/>
      <c r="KHG1" s="99"/>
      <c r="KHH1" s="99"/>
      <c r="KHI1" s="99"/>
      <c r="KHJ1" s="99"/>
      <c r="KHK1" s="99"/>
      <c r="KHL1" s="99"/>
      <c r="KHM1" s="99"/>
      <c r="KHN1" s="99"/>
      <c r="KHO1" s="99"/>
      <c r="KHP1" s="99"/>
      <c r="KHQ1" s="99"/>
      <c r="KHR1" s="99"/>
      <c r="KHS1" s="99"/>
      <c r="KHT1" s="99"/>
      <c r="KHU1" s="99"/>
      <c r="KHV1" s="99"/>
      <c r="KHW1" s="99"/>
      <c r="KHX1" s="99"/>
      <c r="KHY1" s="99"/>
      <c r="KHZ1" s="99"/>
      <c r="KIA1" s="99"/>
      <c r="KIB1" s="99"/>
      <c r="KIC1" s="99"/>
      <c r="KID1" s="99"/>
      <c r="KIE1" s="99"/>
      <c r="KIF1" s="99"/>
      <c r="KIG1" s="99"/>
      <c r="KIH1" s="99"/>
      <c r="KII1" s="99"/>
      <c r="KIJ1" s="99"/>
      <c r="KIK1" s="99"/>
      <c r="KIL1" s="99"/>
      <c r="KIM1" s="99"/>
      <c r="KIN1" s="99"/>
      <c r="KIO1" s="99"/>
      <c r="KIP1" s="99"/>
      <c r="KIQ1" s="99"/>
      <c r="KIR1" s="99"/>
      <c r="KIS1" s="99"/>
      <c r="KIT1" s="99"/>
      <c r="KIU1" s="99"/>
      <c r="KIV1" s="99"/>
      <c r="KIW1" s="99"/>
      <c r="KIX1" s="99"/>
      <c r="KIY1" s="99"/>
      <c r="KIZ1" s="99"/>
      <c r="KJA1" s="99"/>
      <c r="KJB1" s="99"/>
      <c r="KJC1" s="99"/>
      <c r="KJD1" s="99"/>
      <c r="KJE1" s="99"/>
      <c r="KJF1" s="99"/>
      <c r="KJG1" s="99"/>
      <c r="KJH1" s="99"/>
      <c r="KJI1" s="99"/>
      <c r="KJJ1" s="99"/>
      <c r="KJK1" s="99"/>
      <c r="KJL1" s="99"/>
      <c r="KJM1" s="99"/>
      <c r="KJN1" s="99"/>
      <c r="KJO1" s="99"/>
      <c r="KJP1" s="99"/>
      <c r="KJQ1" s="99"/>
      <c r="KJR1" s="99"/>
      <c r="KJS1" s="99"/>
      <c r="KJT1" s="99"/>
      <c r="KJU1" s="99"/>
      <c r="KJV1" s="99"/>
      <c r="KJW1" s="99"/>
      <c r="KJX1" s="99"/>
      <c r="KJY1" s="99"/>
      <c r="KJZ1" s="99"/>
      <c r="KKA1" s="99"/>
      <c r="KKB1" s="99"/>
      <c r="KKC1" s="99"/>
      <c r="KKD1" s="99"/>
      <c r="KKE1" s="99"/>
      <c r="KKF1" s="99"/>
      <c r="KKG1" s="99"/>
      <c r="KKH1" s="99"/>
      <c r="KKI1" s="99"/>
      <c r="KKJ1" s="99"/>
      <c r="KKK1" s="99"/>
      <c r="KKL1" s="99"/>
      <c r="KKM1" s="99"/>
      <c r="KKN1" s="99"/>
      <c r="KKO1" s="99"/>
      <c r="KKP1" s="99"/>
      <c r="KKQ1" s="99"/>
      <c r="KKR1" s="99"/>
      <c r="KKS1" s="99"/>
      <c r="KKT1" s="99"/>
      <c r="KKU1" s="99"/>
      <c r="KKV1" s="99"/>
      <c r="KKW1" s="99"/>
      <c r="KKX1" s="99"/>
      <c r="KKY1" s="99"/>
      <c r="KKZ1" s="99"/>
      <c r="KLA1" s="99"/>
      <c r="KLB1" s="99"/>
      <c r="KLC1" s="99"/>
      <c r="KLD1" s="99"/>
      <c r="KLE1" s="99"/>
      <c r="KLF1" s="99"/>
      <c r="KLG1" s="99"/>
      <c r="KLH1" s="99"/>
      <c r="KLI1" s="99"/>
      <c r="KLJ1" s="99"/>
      <c r="KLK1" s="99"/>
      <c r="KLL1" s="99"/>
      <c r="KLM1" s="99"/>
      <c r="KLN1" s="99"/>
      <c r="KLO1" s="99"/>
      <c r="KLP1" s="99"/>
      <c r="KLQ1" s="99"/>
      <c r="KLR1" s="99"/>
      <c r="KLS1" s="99"/>
      <c r="KLT1" s="99"/>
      <c r="KLU1" s="99"/>
      <c r="KLV1" s="99"/>
      <c r="KLW1" s="99"/>
      <c r="KLX1" s="99"/>
      <c r="KLY1" s="99"/>
      <c r="KLZ1" s="99"/>
      <c r="KMA1" s="99"/>
      <c r="KMB1" s="99"/>
      <c r="KMC1" s="99"/>
      <c r="KMD1" s="99"/>
      <c r="KME1" s="99"/>
      <c r="KMF1" s="99"/>
      <c r="KMG1" s="99"/>
      <c r="KMH1" s="99"/>
      <c r="KMI1" s="99"/>
      <c r="KMJ1" s="99"/>
      <c r="KMK1" s="99"/>
      <c r="KML1" s="99"/>
      <c r="KMM1" s="99"/>
      <c r="KMN1" s="99"/>
      <c r="KMO1" s="99"/>
      <c r="KMP1" s="99"/>
      <c r="KMQ1" s="99"/>
      <c r="KMR1" s="99"/>
      <c r="KMS1" s="99"/>
      <c r="KMT1" s="99"/>
      <c r="KMU1" s="99"/>
      <c r="KMV1" s="99"/>
      <c r="KMW1" s="99"/>
      <c r="KMX1" s="99"/>
      <c r="KMY1" s="99"/>
      <c r="KMZ1" s="99"/>
      <c r="KNA1" s="99"/>
      <c r="KNB1" s="99"/>
      <c r="KNC1" s="99"/>
      <c r="KND1" s="99"/>
      <c r="KNE1" s="99"/>
      <c r="KNF1" s="99"/>
      <c r="KNG1" s="99"/>
      <c r="KNH1" s="99"/>
      <c r="KNI1" s="99"/>
      <c r="KNJ1" s="99"/>
      <c r="KNK1" s="99"/>
      <c r="KNL1" s="99"/>
      <c r="KNM1" s="99"/>
      <c r="KNN1" s="99"/>
      <c r="KNO1" s="99"/>
      <c r="KNP1" s="99"/>
      <c r="KNQ1" s="99"/>
      <c r="KNR1" s="99"/>
      <c r="KNS1" s="99"/>
      <c r="KNT1" s="99"/>
      <c r="KNU1" s="99"/>
      <c r="KNV1" s="99"/>
      <c r="KNW1" s="99"/>
      <c r="KNX1" s="99"/>
      <c r="KNY1" s="99"/>
      <c r="KNZ1" s="99"/>
      <c r="KOA1" s="99"/>
      <c r="KOB1" s="99"/>
      <c r="KOC1" s="99"/>
      <c r="KOD1" s="99"/>
      <c r="KOE1" s="99"/>
      <c r="KOF1" s="99"/>
      <c r="KOG1" s="99"/>
      <c r="KOH1" s="99"/>
      <c r="KOI1" s="99"/>
      <c r="KOJ1" s="99"/>
      <c r="KOK1" s="99"/>
      <c r="KOL1" s="99"/>
      <c r="KOM1" s="99"/>
      <c r="KON1" s="99"/>
      <c r="KOO1" s="99"/>
      <c r="KOP1" s="99"/>
      <c r="KOQ1" s="99"/>
      <c r="KOR1" s="99"/>
      <c r="KOS1" s="99"/>
      <c r="KOT1" s="99"/>
      <c r="KOU1" s="99"/>
      <c r="KOV1" s="99"/>
      <c r="KOW1" s="99"/>
      <c r="KOX1" s="99"/>
      <c r="KOY1" s="99"/>
      <c r="KOZ1" s="99"/>
      <c r="KPA1" s="99"/>
      <c r="KPB1" s="99"/>
      <c r="KPC1" s="99"/>
      <c r="KPD1" s="99"/>
      <c r="KPE1" s="99"/>
      <c r="KPF1" s="99"/>
      <c r="KPG1" s="99"/>
      <c r="KPH1" s="99"/>
      <c r="KPI1" s="99"/>
      <c r="KPJ1" s="99"/>
      <c r="KPK1" s="99"/>
      <c r="KPL1" s="99"/>
      <c r="KPM1" s="99"/>
      <c r="KPN1" s="99"/>
      <c r="KPO1" s="99"/>
      <c r="KPP1" s="99"/>
      <c r="KPQ1" s="99"/>
      <c r="KPR1" s="99"/>
      <c r="KPS1" s="99"/>
      <c r="KPT1" s="99"/>
      <c r="KPU1" s="99"/>
      <c r="KPV1" s="99"/>
      <c r="KPW1" s="99"/>
      <c r="KPX1" s="99"/>
      <c r="KPY1" s="99"/>
      <c r="KPZ1" s="99"/>
      <c r="KQA1" s="99"/>
      <c r="KQB1" s="99"/>
      <c r="KQC1" s="99"/>
      <c r="KQD1" s="99"/>
      <c r="KQE1" s="99"/>
      <c r="KQF1" s="99"/>
      <c r="KQG1" s="99"/>
      <c r="KQH1" s="99"/>
      <c r="KQI1" s="99"/>
      <c r="KQJ1" s="99"/>
      <c r="KQK1" s="99"/>
      <c r="KQL1" s="99"/>
      <c r="KQM1" s="99"/>
      <c r="KQN1" s="99"/>
      <c r="KQO1" s="99"/>
      <c r="KQP1" s="99"/>
      <c r="KQQ1" s="99"/>
      <c r="KQR1" s="99"/>
      <c r="KQS1" s="99"/>
      <c r="KQT1" s="99"/>
      <c r="KQU1" s="99"/>
      <c r="KQV1" s="99"/>
      <c r="KQW1" s="99"/>
      <c r="KQX1" s="99"/>
      <c r="KQY1" s="99"/>
      <c r="KQZ1" s="99"/>
      <c r="KRA1" s="99"/>
      <c r="KRB1" s="99"/>
      <c r="KRC1" s="99"/>
      <c r="KRD1" s="99"/>
      <c r="KRE1" s="99"/>
      <c r="KRF1" s="99"/>
      <c r="KRG1" s="99"/>
      <c r="KRH1" s="99"/>
      <c r="KRI1" s="99"/>
      <c r="KRJ1" s="99"/>
      <c r="KRK1" s="99"/>
      <c r="KRL1" s="99"/>
      <c r="KRM1" s="99"/>
      <c r="KRN1" s="99"/>
      <c r="KRO1" s="99"/>
      <c r="KRP1" s="99"/>
      <c r="KRQ1" s="99"/>
      <c r="KRR1" s="99"/>
      <c r="KRS1" s="99"/>
      <c r="KRT1" s="99"/>
      <c r="KRU1" s="99"/>
      <c r="KRV1" s="99"/>
      <c r="KRW1" s="99"/>
      <c r="KRX1" s="99"/>
      <c r="KRY1" s="99"/>
      <c r="KRZ1" s="99"/>
      <c r="KSA1" s="99"/>
      <c r="KSB1" s="99"/>
      <c r="KSC1" s="99"/>
      <c r="KSD1" s="99"/>
      <c r="KSE1" s="99"/>
      <c r="KSF1" s="99"/>
      <c r="KSG1" s="99"/>
      <c r="KSH1" s="99"/>
      <c r="KSI1" s="99"/>
      <c r="KSJ1" s="99"/>
      <c r="KSK1" s="99"/>
      <c r="KSL1" s="99"/>
      <c r="KSM1" s="99"/>
      <c r="KSN1" s="99"/>
      <c r="KSO1" s="99"/>
      <c r="KSP1" s="99"/>
      <c r="KSQ1" s="99"/>
      <c r="KSR1" s="99"/>
      <c r="KSS1" s="99"/>
      <c r="KST1" s="99"/>
      <c r="KSU1" s="99"/>
      <c r="KSV1" s="99"/>
      <c r="KSW1" s="99"/>
      <c r="KSX1" s="99"/>
      <c r="KSY1" s="99"/>
      <c r="KSZ1" s="99"/>
      <c r="KTA1" s="99"/>
      <c r="KTB1" s="99"/>
      <c r="KTC1" s="99"/>
      <c r="KTD1" s="99"/>
      <c r="KTE1" s="99"/>
      <c r="KTF1" s="99"/>
      <c r="KTG1" s="99"/>
      <c r="KTH1" s="99"/>
      <c r="KTI1" s="99"/>
      <c r="KTJ1" s="99"/>
      <c r="KTK1" s="99"/>
      <c r="KTL1" s="99"/>
      <c r="KTM1" s="99"/>
      <c r="KTN1" s="99"/>
      <c r="KTO1" s="99"/>
      <c r="KTP1" s="99"/>
      <c r="KTQ1" s="99"/>
      <c r="KTR1" s="99"/>
      <c r="KTS1" s="99"/>
      <c r="KTT1" s="99"/>
      <c r="KTU1" s="99"/>
      <c r="KTV1" s="99"/>
      <c r="KTW1" s="99"/>
      <c r="KTX1" s="99"/>
      <c r="KTY1" s="99"/>
      <c r="KTZ1" s="99"/>
      <c r="KUA1" s="99"/>
      <c r="KUB1" s="99"/>
      <c r="KUC1" s="99"/>
      <c r="KUD1" s="99"/>
      <c r="KUE1" s="99"/>
      <c r="KUF1" s="99"/>
      <c r="KUG1" s="99"/>
      <c r="KUH1" s="99"/>
      <c r="KUI1" s="99"/>
      <c r="KUJ1" s="99"/>
      <c r="KUK1" s="99"/>
      <c r="KUL1" s="99"/>
      <c r="KUM1" s="99"/>
      <c r="KUN1" s="99"/>
      <c r="KUO1" s="99"/>
      <c r="KUP1" s="99"/>
      <c r="KUQ1" s="99"/>
      <c r="KUR1" s="99"/>
      <c r="KUS1" s="99"/>
      <c r="KUT1" s="99"/>
      <c r="KUU1" s="99"/>
      <c r="KUV1" s="99"/>
      <c r="KUW1" s="99"/>
      <c r="KUX1" s="99"/>
      <c r="KUY1" s="99"/>
      <c r="KUZ1" s="99"/>
      <c r="KVA1" s="99"/>
      <c r="KVB1" s="99"/>
      <c r="KVC1" s="99"/>
      <c r="KVD1" s="99"/>
      <c r="KVE1" s="99"/>
      <c r="KVF1" s="99"/>
      <c r="KVG1" s="99"/>
      <c r="KVH1" s="99"/>
      <c r="KVI1" s="99"/>
      <c r="KVJ1" s="99"/>
      <c r="KVK1" s="99"/>
      <c r="KVL1" s="99"/>
      <c r="KVM1" s="99"/>
      <c r="KVN1" s="99"/>
      <c r="KVO1" s="99"/>
      <c r="KVP1" s="99"/>
      <c r="KVQ1" s="99"/>
      <c r="KVR1" s="99"/>
      <c r="KVS1" s="99"/>
      <c r="KVT1" s="99"/>
      <c r="KVU1" s="99"/>
      <c r="KVV1" s="99"/>
      <c r="KVW1" s="99"/>
      <c r="KVX1" s="99"/>
      <c r="KVY1" s="99"/>
      <c r="KVZ1" s="99"/>
      <c r="KWA1" s="99"/>
      <c r="KWB1" s="99"/>
      <c r="KWC1" s="99"/>
      <c r="KWD1" s="99"/>
      <c r="KWE1" s="99"/>
      <c r="KWF1" s="99"/>
      <c r="KWG1" s="99"/>
      <c r="KWH1" s="99"/>
      <c r="KWI1" s="99"/>
      <c r="KWJ1" s="99"/>
      <c r="KWK1" s="99"/>
      <c r="KWL1" s="99"/>
      <c r="KWM1" s="99"/>
      <c r="KWN1" s="99"/>
      <c r="KWO1" s="99"/>
      <c r="KWP1" s="99"/>
      <c r="KWQ1" s="99"/>
      <c r="KWR1" s="99"/>
      <c r="KWS1" s="99"/>
      <c r="KWT1" s="99"/>
      <c r="KWU1" s="99"/>
      <c r="KWV1" s="99"/>
      <c r="KWW1" s="99"/>
      <c r="KWX1" s="99"/>
      <c r="KWY1" s="99"/>
      <c r="KWZ1" s="99"/>
      <c r="KXA1" s="99"/>
      <c r="KXB1" s="99"/>
      <c r="KXC1" s="99"/>
      <c r="KXD1" s="99"/>
      <c r="KXE1" s="99"/>
      <c r="KXF1" s="99"/>
      <c r="KXG1" s="99"/>
      <c r="KXH1" s="99"/>
      <c r="KXI1" s="99"/>
      <c r="KXJ1" s="99"/>
      <c r="KXK1" s="99"/>
      <c r="KXL1" s="99"/>
      <c r="KXM1" s="99"/>
      <c r="KXN1" s="99"/>
      <c r="KXO1" s="99"/>
      <c r="KXP1" s="99"/>
      <c r="KXQ1" s="99"/>
      <c r="KXR1" s="99"/>
      <c r="KXS1" s="99"/>
      <c r="KXT1" s="99"/>
      <c r="KXU1" s="99"/>
      <c r="KXV1" s="99"/>
      <c r="KXW1" s="99"/>
      <c r="KXX1" s="99"/>
      <c r="KXY1" s="99"/>
      <c r="KXZ1" s="99"/>
      <c r="KYA1" s="99"/>
      <c r="KYB1" s="99"/>
      <c r="KYC1" s="99"/>
      <c r="KYD1" s="99"/>
      <c r="KYE1" s="99"/>
      <c r="KYF1" s="99"/>
      <c r="KYG1" s="99"/>
      <c r="KYH1" s="99"/>
      <c r="KYI1" s="99"/>
      <c r="KYJ1" s="99"/>
      <c r="KYK1" s="99"/>
      <c r="KYL1" s="99"/>
      <c r="KYM1" s="99"/>
      <c r="KYN1" s="99"/>
      <c r="KYO1" s="99"/>
      <c r="KYP1" s="99"/>
      <c r="KYQ1" s="99"/>
      <c r="KYR1" s="99"/>
      <c r="KYS1" s="99"/>
      <c r="KYT1" s="99"/>
      <c r="KYU1" s="99"/>
      <c r="KYV1" s="99"/>
      <c r="KYW1" s="99"/>
      <c r="KYX1" s="99"/>
      <c r="KYY1" s="99"/>
      <c r="KYZ1" s="99"/>
      <c r="KZA1" s="99"/>
      <c r="KZB1" s="99"/>
      <c r="KZC1" s="99"/>
      <c r="KZD1" s="99"/>
      <c r="KZE1" s="99"/>
      <c r="KZF1" s="99"/>
      <c r="KZG1" s="99"/>
      <c r="KZH1" s="99"/>
      <c r="KZI1" s="99"/>
      <c r="KZJ1" s="99"/>
      <c r="KZK1" s="99"/>
      <c r="KZL1" s="99"/>
      <c r="KZM1" s="99"/>
      <c r="KZN1" s="99"/>
      <c r="KZO1" s="99"/>
      <c r="KZP1" s="99"/>
      <c r="KZQ1" s="99"/>
      <c r="KZR1" s="99"/>
      <c r="KZS1" s="99"/>
      <c r="KZT1" s="99"/>
      <c r="KZU1" s="99"/>
      <c r="KZV1" s="99"/>
      <c r="KZW1" s="99"/>
      <c r="KZX1" s="99"/>
      <c r="KZY1" s="99"/>
      <c r="KZZ1" s="99"/>
      <c r="LAA1" s="99"/>
      <c r="LAB1" s="99"/>
      <c r="LAC1" s="99"/>
      <c r="LAD1" s="99"/>
      <c r="LAE1" s="99"/>
      <c r="LAF1" s="99"/>
      <c r="LAG1" s="99"/>
      <c r="LAH1" s="99"/>
      <c r="LAI1" s="99"/>
      <c r="LAJ1" s="99"/>
      <c r="LAK1" s="99"/>
      <c r="LAL1" s="99"/>
      <c r="LAM1" s="99"/>
      <c r="LAN1" s="99"/>
      <c r="LAO1" s="99"/>
      <c r="LAP1" s="99"/>
      <c r="LAQ1" s="99"/>
      <c r="LAR1" s="99"/>
      <c r="LAS1" s="99"/>
      <c r="LAT1" s="99"/>
      <c r="LAU1" s="99"/>
      <c r="LAV1" s="99"/>
      <c r="LAW1" s="99"/>
      <c r="LAX1" s="99"/>
      <c r="LAY1" s="99"/>
      <c r="LAZ1" s="99"/>
      <c r="LBA1" s="99"/>
      <c r="LBB1" s="99"/>
      <c r="LBC1" s="99"/>
      <c r="LBD1" s="99"/>
      <c r="LBE1" s="99"/>
      <c r="LBF1" s="99"/>
      <c r="LBG1" s="99"/>
      <c r="LBH1" s="99"/>
      <c r="LBI1" s="99"/>
      <c r="LBJ1" s="99"/>
      <c r="LBK1" s="99"/>
      <c r="LBL1" s="99"/>
      <c r="LBM1" s="99"/>
      <c r="LBN1" s="99"/>
      <c r="LBO1" s="99"/>
      <c r="LBP1" s="99"/>
      <c r="LBQ1" s="99"/>
      <c r="LBR1" s="99"/>
      <c r="LBS1" s="99"/>
      <c r="LBT1" s="99"/>
      <c r="LBU1" s="99"/>
      <c r="LBV1" s="99"/>
      <c r="LBW1" s="99"/>
      <c r="LBX1" s="99"/>
      <c r="LBY1" s="99"/>
      <c r="LBZ1" s="99"/>
      <c r="LCA1" s="99"/>
      <c r="LCB1" s="99"/>
      <c r="LCC1" s="99"/>
      <c r="LCD1" s="99"/>
      <c r="LCE1" s="99"/>
      <c r="LCF1" s="99"/>
      <c r="LCG1" s="99"/>
      <c r="LCH1" s="99"/>
      <c r="LCI1" s="99"/>
      <c r="LCJ1" s="99"/>
      <c r="LCK1" s="99"/>
      <c r="LCL1" s="99"/>
      <c r="LCM1" s="99"/>
      <c r="LCN1" s="99"/>
      <c r="LCO1" s="99"/>
      <c r="LCP1" s="99"/>
      <c r="LCQ1" s="99"/>
      <c r="LCR1" s="99"/>
      <c r="LCS1" s="99"/>
      <c r="LCT1" s="99"/>
      <c r="LCU1" s="99"/>
      <c r="LCV1" s="99"/>
      <c r="LCW1" s="99"/>
      <c r="LCX1" s="99"/>
      <c r="LCY1" s="99"/>
      <c r="LCZ1" s="99"/>
      <c r="LDA1" s="99"/>
      <c r="LDB1" s="99"/>
      <c r="LDC1" s="99"/>
      <c r="LDD1" s="99"/>
      <c r="LDE1" s="99"/>
      <c r="LDF1" s="99"/>
      <c r="LDG1" s="99"/>
      <c r="LDH1" s="99"/>
      <c r="LDI1" s="99"/>
      <c r="LDJ1" s="99"/>
      <c r="LDK1" s="99"/>
      <c r="LDL1" s="99"/>
      <c r="LDM1" s="99"/>
      <c r="LDN1" s="99"/>
      <c r="LDO1" s="99"/>
      <c r="LDP1" s="99"/>
      <c r="LDQ1" s="99"/>
      <c r="LDR1" s="99"/>
      <c r="LDS1" s="99"/>
      <c r="LDT1" s="99"/>
      <c r="LDU1" s="99"/>
      <c r="LDV1" s="99"/>
      <c r="LDW1" s="99"/>
      <c r="LDX1" s="99"/>
      <c r="LDY1" s="99"/>
      <c r="LDZ1" s="99"/>
      <c r="LEA1" s="99"/>
      <c r="LEB1" s="99"/>
      <c r="LEC1" s="99"/>
      <c r="LED1" s="99"/>
      <c r="LEE1" s="99"/>
      <c r="LEF1" s="99"/>
      <c r="LEG1" s="99"/>
      <c r="LEH1" s="99"/>
      <c r="LEI1" s="99"/>
      <c r="LEJ1" s="99"/>
      <c r="LEK1" s="99"/>
      <c r="LEL1" s="99"/>
      <c r="LEM1" s="99"/>
      <c r="LEN1" s="99"/>
      <c r="LEO1" s="99"/>
      <c r="LEP1" s="99"/>
      <c r="LEQ1" s="99"/>
      <c r="LER1" s="99"/>
      <c r="LES1" s="99"/>
      <c r="LET1" s="99"/>
      <c r="LEU1" s="99"/>
      <c r="LEV1" s="99"/>
      <c r="LEW1" s="99"/>
      <c r="LEX1" s="99"/>
      <c r="LEY1" s="99"/>
      <c r="LEZ1" s="99"/>
      <c r="LFA1" s="99"/>
      <c r="LFB1" s="99"/>
      <c r="LFC1" s="99"/>
      <c r="LFD1" s="99"/>
      <c r="LFE1" s="99"/>
      <c r="LFF1" s="99"/>
      <c r="LFG1" s="99"/>
      <c r="LFH1" s="99"/>
      <c r="LFI1" s="99"/>
      <c r="LFJ1" s="99"/>
      <c r="LFK1" s="99"/>
      <c r="LFL1" s="99"/>
      <c r="LFM1" s="99"/>
      <c r="LFN1" s="99"/>
      <c r="LFO1" s="99"/>
      <c r="LFP1" s="99"/>
      <c r="LFQ1" s="99"/>
      <c r="LFR1" s="99"/>
      <c r="LFS1" s="99"/>
      <c r="LFT1" s="99"/>
      <c r="LFU1" s="99"/>
      <c r="LFV1" s="99"/>
      <c r="LFW1" s="99"/>
      <c r="LFX1" s="99"/>
      <c r="LFY1" s="99"/>
      <c r="LFZ1" s="99"/>
      <c r="LGA1" s="99"/>
      <c r="LGB1" s="99"/>
      <c r="LGC1" s="99"/>
      <c r="LGD1" s="99"/>
      <c r="LGE1" s="99"/>
      <c r="LGF1" s="99"/>
      <c r="LGG1" s="99"/>
      <c r="LGH1" s="99"/>
      <c r="LGI1" s="99"/>
      <c r="LGJ1" s="99"/>
      <c r="LGK1" s="99"/>
      <c r="LGL1" s="99"/>
      <c r="LGM1" s="99"/>
      <c r="LGN1" s="99"/>
      <c r="LGO1" s="99"/>
      <c r="LGP1" s="99"/>
      <c r="LGQ1" s="99"/>
      <c r="LGR1" s="99"/>
      <c r="LGS1" s="99"/>
      <c r="LGT1" s="99"/>
      <c r="LGU1" s="99"/>
      <c r="LGV1" s="99"/>
      <c r="LGW1" s="99"/>
      <c r="LGX1" s="99"/>
      <c r="LGY1" s="99"/>
      <c r="LGZ1" s="99"/>
      <c r="LHA1" s="99"/>
      <c r="LHB1" s="99"/>
      <c r="LHC1" s="99"/>
      <c r="LHD1" s="99"/>
      <c r="LHE1" s="99"/>
      <c r="LHF1" s="99"/>
      <c r="LHG1" s="99"/>
      <c r="LHH1" s="99"/>
      <c r="LHI1" s="99"/>
      <c r="LHJ1" s="99"/>
      <c r="LHK1" s="99"/>
      <c r="LHL1" s="99"/>
      <c r="LHM1" s="99"/>
      <c r="LHN1" s="99"/>
      <c r="LHO1" s="99"/>
      <c r="LHP1" s="99"/>
      <c r="LHQ1" s="99"/>
      <c r="LHR1" s="99"/>
      <c r="LHS1" s="99"/>
      <c r="LHT1" s="99"/>
      <c r="LHU1" s="99"/>
      <c r="LHV1" s="99"/>
      <c r="LHW1" s="99"/>
      <c r="LHX1" s="99"/>
      <c r="LHY1" s="99"/>
      <c r="LHZ1" s="99"/>
      <c r="LIA1" s="99"/>
      <c r="LIB1" s="99"/>
      <c r="LIC1" s="99"/>
      <c r="LID1" s="99"/>
      <c r="LIE1" s="99"/>
      <c r="LIF1" s="99"/>
      <c r="LIG1" s="99"/>
      <c r="LIH1" s="99"/>
      <c r="LII1" s="99"/>
      <c r="LIJ1" s="99"/>
      <c r="LIK1" s="99"/>
      <c r="LIL1" s="99"/>
      <c r="LIM1" s="99"/>
      <c r="LIN1" s="99"/>
      <c r="LIO1" s="99"/>
      <c r="LIP1" s="99"/>
      <c r="LIQ1" s="99"/>
      <c r="LIR1" s="99"/>
      <c r="LIS1" s="99"/>
      <c r="LIT1" s="99"/>
      <c r="LIU1" s="99"/>
      <c r="LIV1" s="99"/>
      <c r="LIW1" s="99"/>
      <c r="LIX1" s="99"/>
      <c r="LIY1" s="99"/>
      <c r="LIZ1" s="99"/>
      <c r="LJA1" s="99"/>
      <c r="LJB1" s="99"/>
      <c r="LJC1" s="99"/>
      <c r="LJD1" s="99"/>
      <c r="LJE1" s="99"/>
      <c r="LJF1" s="99"/>
      <c r="LJG1" s="99"/>
      <c r="LJH1" s="99"/>
      <c r="LJI1" s="99"/>
      <c r="LJJ1" s="99"/>
      <c r="LJK1" s="99"/>
      <c r="LJL1" s="99"/>
      <c r="LJM1" s="99"/>
      <c r="LJN1" s="99"/>
      <c r="LJO1" s="99"/>
      <c r="LJP1" s="99"/>
      <c r="LJQ1" s="99"/>
      <c r="LJR1" s="99"/>
      <c r="LJS1" s="99"/>
      <c r="LJT1" s="99"/>
      <c r="LJU1" s="99"/>
      <c r="LJV1" s="99"/>
      <c r="LJW1" s="99"/>
      <c r="LJX1" s="99"/>
      <c r="LJY1" s="99"/>
      <c r="LJZ1" s="99"/>
      <c r="LKA1" s="99"/>
      <c r="LKB1" s="99"/>
      <c r="LKC1" s="99"/>
      <c r="LKD1" s="99"/>
      <c r="LKE1" s="99"/>
      <c r="LKF1" s="99"/>
      <c r="LKG1" s="99"/>
      <c r="LKH1" s="99"/>
      <c r="LKI1" s="99"/>
      <c r="LKJ1" s="99"/>
      <c r="LKK1" s="99"/>
      <c r="LKL1" s="99"/>
      <c r="LKM1" s="99"/>
      <c r="LKN1" s="99"/>
      <c r="LKO1" s="99"/>
      <c r="LKP1" s="99"/>
      <c r="LKQ1" s="99"/>
      <c r="LKR1" s="99"/>
      <c r="LKS1" s="99"/>
      <c r="LKT1" s="99"/>
      <c r="LKU1" s="99"/>
      <c r="LKV1" s="99"/>
      <c r="LKW1" s="99"/>
      <c r="LKX1" s="99"/>
      <c r="LKY1" s="99"/>
      <c r="LKZ1" s="99"/>
      <c r="LLA1" s="99"/>
      <c r="LLB1" s="99"/>
      <c r="LLC1" s="99"/>
      <c r="LLD1" s="99"/>
      <c r="LLE1" s="99"/>
      <c r="LLF1" s="99"/>
      <c r="LLG1" s="99"/>
      <c r="LLH1" s="99"/>
      <c r="LLI1" s="99"/>
      <c r="LLJ1" s="99"/>
      <c r="LLK1" s="99"/>
      <c r="LLL1" s="99"/>
      <c r="LLM1" s="99"/>
      <c r="LLN1" s="99"/>
      <c r="LLO1" s="99"/>
      <c r="LLP1" s="99"/>
      <c r="LLQ1" s="99"/>
      <c r="LLR1" s="99"/>
      <c r="LLS1" s="99"/>
      <c r="LLT1" s="99"/>
      <c r="LLU1" s="99"/>
      <c r="LLV1" s="99"/>
      <c r="LLW1" s="99"/>
      <c r="LLX1" s="99"/>
      <c r="LLY1" s="99"/>
      <c r="LLZ1" s="99"/>
      <c r="LMA1" s="99"/>
      <c r="LMB1" s="99"/>
      <c r="LMC1" s="99"/>
      <c r="LMD1" s="99"/>
      <c r="LME1" s="99"/>
      <c r="LMF1" s="99"/>
      <c r="LMG1" s="99"/>
      <c r="LMH1" s="99"/>
      <c r="LMI1" s="99"/>
      <c r="LMJ1" s="99"/>
      <c r="LMK1" s="99"/>
      <c r="LML1" s="99"/>
      <c r="LMM1" s="99"/>
      <c r="LMN1" s="99"/>
      <c r="LMO1" s="99"/>
      <c r="LMP1" s="99"/>
      <c r="LMQ1" s="99"/>
      <c r="LMR1" s="99"/>
      <c r="LMS1" s="99"/>
      <c r="LMT1" s="99"/>
      <c r="LMU1" s="99"/>
      <c r="LMV1" s="99"/>
      <c r="LMW1" s="99"/>
      <c r="LMX1" s="99"/>
      <c r="LMY1" s="99"/>
      <c r="LMZ1" s="99"/>
      <c r="LNA1" s="99"/>
      <c r="LNB1" s="99"/>
      <c r="LNC1" s="99"/>
      <c r="LND1" s="99"/>
      <c r="LNE1" s="99"/>
      <c r="LNF1" s="99"/>
      <c r="LNG1" s="99"/>
      <c r="LNH1" s="99"/>
      <c r="LNI1" s="99"/>
      <c r="LNJ1" s="99"/>
      <c r="LNK1" s="99"/>
      <c r="LNL1" s="99"/>
      <c r="LNM1" s="99"/>
      <c r="LNN1" s="99"/>
      <c r="LNO1" s="99"/>
      <c r="LNP1" s="99"/>
      <c r="LNQ1" s="99"/>
      <c r="LNR1" s="99"/>
      <c r="LNS1" s="99"/>
      <c r="LNT1" s="99"/>
      <c r="LNU1" s="99"/>
      <c r="LNV1" s="99"/>
      <c r="LNW1" s="99"/>
      <c r="LNX1" s="99"/>
      <c r="LNY1" s="99"/>
      <c r="LNZ1" s="99"/>
      <c r="LOA1" s="99"/>
      <c r="LOB1" s="99"/>
      <c r="LOC1" s="99"/>
      <c r="LOD1" s="99"/>
      <c r="LOE1" s="99"/>
      <c r="LOF1" s="99"/>
      <c r="LOG1" s="99"/>
      <c r="LOH1" s="99"/>
      <c r="LOI1" s="99"/>
      <c r="LOJ1" s="99"/>
      <c r="LOK1" s="99"/>
      <c r="LOL1" s="99"/>
      <c r="LOM1" s="99"/>
      <c r="LON1" s="99"/>
      <c r="LOO1" s="99"/>
      <c r="LOP1" s="99"/>
      <c r="LOQ1" s="99"/>
      <c r="LOR1" s="99"/>
      <c r="LOS1" s="99"/>
      <c r="LOT1" s="99"/>
      <c r="LOU1" s="99"/>
      <c r="LOV1" s="99"/>
      <c r="LOW1" s="99"/>
      <c r="LOX1" s="99"/>
      <c r="LOY1" s="99"/>
      <c r="LOZ1" s="99"/>
      <c r="LPA1" s="99"/>
      <c r="LPB1" s="99"/>
      <c r="LPC1" s="99"/>
      <c r="LPD1" s="99"/>
      <c r="LPE1" s="99"/>
      <c r="LPF1" s="99"/>
      <c r="LPG1" s="99"/>
      <c r="LPH1" s="99"/>
      <c r="LPI1" s="99"/>
      <c r="LPJ1" s="99"/>
      <c r="LPK1" s="99"/>
      <c r="LPL1" s="99"/>
      <c r="LPM1" s="99"/>
      <c r="LPN1" s="99"/>
      <c r="LPO1" s="99"/>
      <c r="LPP1" s="99"/>
      <c r="LPQ1" s="99"/>
      <c r="LPR1" s="99"/>
      <c r="LPS1" s="99"/>
      <c r="LPT1" s="99"/>
      <c r="LPU1" s="99"/>
      <c r="LPV1" s="99"/>
      <c r="LPW1" s="99"/>
      <c r="LPX1" s="99"/>
      <c r="LPY1" s="99"/>
      <c r="LPZ1" s="99"/>
      <c r="LQA1" s="99"/>
      <c r="LQB1" s="99"/>
      <c r="LQC1" s="99"/>
      <c r="LQD1" s="99"/>
      <c r="LQE1" s="99"/>
      <c r="LQF1" s="99"/>
      <c r="LQG1" s="99"/>
      <c r="LQH1" s="99"/>
      <c r="LQI1" s="99"/>
      <c r="LQJ1" s="99"/>
      <c r="LQK1" s="99"/>
      <c r="LQL1" s="99"/>
      <c r="LQM1" s="99"/>
      <c r="LQN1" s="99"/>
      <c r="LQO1" s="99"/>
      <c r="LQP1" s="99"/>
      <c r="LQQ1" s="99"/>
      <c r="LQR1" s="99"/>
      <c r="LQS1" s="99"/>
      <c r="LQT1" s="99"/>
      <c r="LQU1" s="99"/>
      <c r="LQV1" s="99"/>
      <c r="LQW1" s="99"/>
      <c r="LQX1" s="99"/>
      <c r="LQY1" s="99"/>
      <c r="LQZ1" s="99"/>
      <c r="LRA1" s="99"/>
      <c r="LRB1" s="99"/>
      <c r="LRC1" s="99"/>
      <c r="LRD1" s="99"/>
      <c r="LRE1" s="99"/>
      <c r="LRF1" s="99"/>
      <c r="LRG1" s="99"/>
      <c r="LRH1" s="99"/>
      <c r="LRI1" s="99"/>
      <c r="LRJ1" s="99"/>
      <c r="LRK1" s="99"/>
      <c r="LRL1" s="99"/>
      <c r="LRM1" s="99"/>
      <c r="LRN1" s="99"/>
      <c r="LRO1" s="99"/>
      <c r="LRP1" s="99"/>
      <c r="LRQ1" s="99"/>
      <c r="LRR1" s="99"/>
      <c r="LRS1" s="99"/>
      <c r="LRT1" s="99"/>
      <c r="LRU1" s="99"/>
      <c r="LRV1" s="99"/>
      <c r="LRW1" s="99"/>
      <c r="LRX1" s="99"/>
      <c r="LRY1" s="99"/>
      <c r="LRZ1" s="99"/>
      <c r="LSA1" s="99"/>
      <c r="LSB1" s="99"/>
      <c r="LSC1" s="99"/>
      <c r="LSD1" s="99"/>
      <c r="LSE1" s="99"/>
      <c r="LSF1" s="99"/>
      <c r="LSG1" s="99"/>
      <c r="LSH1" s="99"/>
      <c r="LSI1" s="99"/>
      <c r="LSJ1" s="99"/>
      <c r="LSK1" s="99"/>
      <c r="LSL1" s="99"/>
      <c r="LSM1" s="99"/>
      <c r="LSN1" s="99"/>
      <c r="LSO1" s="99"/>
      <c r="LSP1" s="99"/>
      <c r="LSQ1" s="99"/>
      <c r="LSR1" s="99"/>
      <c r="LSS1" s="99"/>
      <c r="LST1" s="99"/>
      <c r="LSU1" s="99"/>
      <c r="LSV1" s="99"/>
      <c r="LSW1" s="99"/>
      <c r="LSX1" s="99"/>
      <c r="LSY1" s="99"/>
      <c r="LSZ1" s="99"/>
      <c r="LTA1" s="99"/>
      <c r="LTB1" s="99"/>
      <c r="LTC1" s="99"/>
      <c r="LTD1" s="99"/>
      <c r="LTE1" s="99"/>
      <c r="LTF1" s="99"/>
      <c r="LTG1" s="99"/>
      <c r="LTH1" s="99"/>
      <c r="LTI1" s="99"/>
      <c r="LTJ1" s="99"/>
      <c r="LTK1" s="99"/>
      <c r="LTL1" s="99"/>
      <c r="LTM1" s="99"/>
      <c r="LTN1" s="99"/>
      <c r="LTO1" s="99"/>
      <c r="LTP1" s="99"/>
      <c r="LTQ1" s="99"/>
      <c r="LTR1" s="99"/>
      <c r="LTS1" s="99"/>
      <c r="LTT1" s="99"/>
      <c r="LTU1" s="99"/>
      <c r="LTV1" s="99"/>
      <c r="LTW1" s="99"/>
      <c r="LTX1" s="99"/>
      <c r="LTY1" s="99"/>
      <c r="LTZ1" s="99"/>
      <c r="LUA1" s="99"/>
      <c r="LUB1" s="99"/>
      <c r="LUC1" s="99"/>
      <c r="LUD1" s="99"/>
      <c r="LUE1" s="99"/>
      <c r="LUF1" s="99"/>
      <c r="LUG1" s="99"/>
      <c r="LUH1" s="99"/>
      <c r="LUI1" s="99"/>
      <c r="LUJ1" s="99"/>
      <c r="LUK1" s="99"/>
      <c r="LUL1" s="99"/>
      <c r="LUM1" s="99"/>
      <c r="LUN1" s="99"/>
      <c r="LUO1" s="99"/>
      <c r="LUP1" s="99"/>
      <c r="LUQ1" s="99"/>
      <c r="LUR1" s="99"/>
      <c r="LUS1" s="99"/>
      <c r="LUT1" s="99"/>
      <c r="LUU1" s="99"/>
      <c r="LUV1" s="99"/>
      <c r="LUW1" s="99"/>
      <c r="LUX1" s="99"/>
      <c r="LUY1" s="99"/>
      <c r="LUZ1" s="99"/>
      <c r="LVA1" s="99"/>
      <c r="LVB1" s="99"/>
      <c r="LVC1" s="99"/>
      <c r="LVD1" s="99"/>
      <c r="LVE1" s="99"/>
      <c r="LVF1" s="99"/>
      <c r="LVG1" s="99"/>
      <c r="LVH1" s="99"/>
      <c r="LVI1" s="99"/>
      <c r="LVJ1" s="99"/>
      <c r="LVK1" s="99"/>
      <c r="LVL1" s="99"/>
      <c r="LVM1" s="99"/>
      <c r="LVN1" s="99"/>
      <c r="LVO1" s="99"/>
      <c r="LVP1" s="99"/>
      <c r="LVQ1" s="99"/>
      <c r="LVR1" s="99"/>
      <c r="LVS1" s="99"/>
      <c r="LVT1" s="99"/>
      <c r="LVU1" s="99"/>
      <c r="LVV1" s="99"/>
      <c r="LVW1" s="99"/>
      <c r="LVX1" s="99"/>
      <c r="LVY1" s="99"/>
      <c r="LVZ1" s="99"/>
      <c r="LWA1" s="99"/>
      <c r="LWB1" s="99"/>
      <c r="LWC1" s="99"/>
      <c r="LWD1" s="99"/>
      <c r="LWE1" s="99"/>
      <c r="LWF1" s="99"/>
      <c r="LWG1" s="99"/>
      <c r="LWH1" s="99"/>
      <c r="LWI1" s="99"/>
      <c r="LWJ1" s="99"/>
      <c r="LWK1" s="99"/>
      <c r="LWL1" s="99"/>
      <c r="LWM1" s="99"/>
      <c r="LWN1" s="99"/>
      <c r="LWO1" s="99"/>
      <c r="LWP1" s="99"/>
      <c r="LWQ1" s="99"/>
      <c r="LWR1" s="99"/>
      <c r="LWS1" s="99"/>
      <c r="LWT1" s="99"/>
      <c r="LWU1" s="99"/>
      <c r="LWV1" s="99"/>
      <c r="LWW1" s="99"/>
      <c r="LWX1" s="99"/>
      <c r="LWY1" s="99"/>
      <c r="LWZ1" s="99"/>
      <c r="LXA1" s="99"/>
      <c r="LXB1" s="99"/>
      <c r="LXC1" s="99"/>
      <c r="LXD1" s="99"/>
      <c r="LXE1" s="99"/>
      <c r="LXF1" s="99"/>
      <c r="LXG1" s="99"/>
      <c r="LXH1" s="99"/>
      <c r="LXI1" s="99"/>
      <c r="LXJ1" s="99"/>
      <c r="LXK1" s="99"/>
      <c r="LXL1" s="99"/>
      <c r="LXM1" s="99"/>
      <c r="LXN1" s="99"/>
      <c r="LXO1" s="99"/>
      <c r="LXP1" s="99"/>
      <c r="LXQ1" s="99"/>
      <c r="LXR1" s="99"/>
      <c r="LXS1" s="99"/>
      <c r="LXT1" s="99"/>
      <c r="LXU1" s="99"/>
      <c r="LXV1" s="99"/>
      <c r="LXW1" s="99"/>
      <c r="LXX1" s="99"/>
      <c r="LXY1" s="99"/>
      <c r="LXZ1" s="99"/>
      <c r="LYA1" s="99"/>
      <c r="LYB1" s="99"/>
      <c r="LYC1" s="99"/>
      <c r="LYD1" s="99"/>
      <c r="LYE1" s="99"/>
      <c r="LYF1" s="99"/>
      <c r="LYG1" s="99"/>
      <c r="LYH1" s="99"/>
      <c r="LYI1" s="99"/>
      <c r="LYJ1" s="99"/>
      <c r="LYK1" s="99"/>
      <c r="LYL1" s="99"/>
      <c r="LYM1" s="99"/>
      <c r="LYN1" s="99"/>
      <c r="LYO1" s="99"/>
      <c r="LYP1" s="99"/>
      <c r="LYQ1" s="99"/>
      <c r="LYR1" s="99"/>
      <c r="LYS1" s="99"/>
      <c r="LYT1" s="99"/>
      <c r="LYU1" s="99"/>
      <c r="LYV1" s="99"/>
      <c r="LYW1" s="99"/>
      <c r="LYX1" s="99"/>
      <c r="LYY1" s="99"/>
      <c r="LYZ1" s="99"/>
      <c r="LZA1" s="99"/>
      <c r="LZB1" s="99"/>
      <c r="LZC1" s="99"/>
      <c r="LZD1" s="99"/>
      <c r="LZE1" s="99"/>
      <c r="LZF1" s="99"/>
      <c r="LZG1" s="99"/>
      <c r="LZH1" s="99"/>
      <c r="LZI1" s="99"/>
      <c r="LZJ1" s="99"/>
      <c r="LZK1" s="99"/>
      <c r="LZL1" s="99"/>
      <c r="LZM1" s="99"/>
      <c r="LZN1" s="99"/>
      <c r="LZO1" s="99"/>
      <c r="LZP1" s="99"/>
      <c r="LZQ1" s="99"/>
      <c r="LZR1" s="99"/>
      <c r="LZS1" s="99"/>
      <c r="LZT1" s="99"/>
      <c r="LZU1" s="99"/>
      <c r="LZV1" s="99"/>
      <c r="LZW1" s="99"/>
      <c r="LZX1" s="99"/>
      <c r="LZY1" s="99"/>
      <c r="LZZ1" s="99"/>
      <c r="MAA1" s="99"/>
      <c r="MAB1" s="99"/>
      <c r="MAC1" s="99"/>
      <c r="MAD1" s="99"/>
      <c r="MAE1" s="99"/>
      <c r="MAF1" s="99"/>
      <c r="MAG1" s="99"/>
      <c r="MAH1" s="99"/>
      <c r="MAI1" s="99"/>
      <c r="MAJ1" s="99"/>
      <c r="MAK1" s="99"/>
      <c r="MAL1" s="99"/>
      <c r="MAM1" s="99"/>
      <c r="MAN1" s="99"/>
      <c r="MAO1" s="99"/>
      <c r="MAP1" s="99"/>
      <c r="MAQ1" s="99"/>
      <c r="MAR1" s="99"/>
      <c r="MAS1" s="99"/>
      <c r="MAT1" s="99"/>
      <c r="MAU1" s="99"/>
      <c r="MAV1" s="99"/>
      <c r="MAW1" s="99"/>
      <c r="MAX1" s="99"/>
      <c r="MAY1" s="99"/>
      <c r="MAZ1" s="99"/>
      <c r="MBA1" s="99"/>
      <c r="MBB1" s="99"/>
      <c r="MBC1" s="99"/>
      <c r="MBD1" s="99"/>
      <c r="MBE1" s="99"/>
      <c r="MBF1" s="99"/>
      <c r="MBG1" s="99"/>
      <c r="MBH1" s="99"/>
      <c r="MBI1" s="99"/>
      <c r="MBJ1" s="99"/>
      <c r="MBK1" s="99"/>
      <c r="MBL1" s="99"/>
      <c r="MBM1" s="99"/>
      <c r="MBN1" s="99"/>
      <c r="MBO1" s="99"/>
      <c r="MBP1" s="99"/>
      <c r="MBQ1" s="99"/>
      <c r="MBR1" s="99"/>
      <c r="MBS1" s="99"/>
      <c r="MBT1" s="99"/>
      <c r="MBU1" s="99"/>
      <c r="MBV1" s="99"/>
      <c r="MBW1" s="99"/>
      <c r="MBX1" s="99"/>
      <c r="MBY1" s="99"/>
      <c r="MBZ1" s="99"/>
      <c r="MCA1" s="99"/>
      <c r="MCB1" s="99"/>
      <c r="MCC1" s="99"/>
      <c r="MCD1" s="99"/>
      <c r="MCE1" s="99"/>
      <c r="MCF1" s="99"/>
      <c r="MCG1" s="99"/>
      <c r="MCH1" s="99"/>
      <c r="MCI1" s="99"/>
      <c r="MCJ1" s="99"/>
      <c r="MCK1" s="99"/>
      <c r="MCL1" s="99"/>
      <c r="MCM1" s="99"/>
      <c r="MCN1" s="99"/>
      <c r="MCO1" s="99"/>
      <c r="MCP1" s="99"/>
      <c r="MCQ1" s="99"/>
      <c r="MCR1" s="99"/>
      <c r="MCS1" s="99"/>
      <c r="MCT1" s="99"/>
      <c r="MCU1" s="99"/>
      <c r="MCV1" s="99"/>
      <c r="MCW1" s="99"/>
      <c r="MCX1" s="99"/>
      <c r="MCY1" s="99"/>
      <c r="MCZ1" s="99"/>
      <c r="MDA1" s="99"/>
      <c r="MDB1" s="99"/>
      <c r="MDC1" s="99"/>
      <c r="MDD1" s="99"/>
      <c r="MDE1" s="99"/>
      <c r="MDF1" s="99"/>
      <c r="MDG1" s="99"/>
      <c r="MDH1" s="99"/>
      <c r="MDI1" s="99"/>
      <c r="MDJ1" s="99"/>
      <c r="MDK1" s="99"/>
      <c r="MDL1" s="99"/>
      <c r="MDM1" s="99"/>
      <c r="MDN1" s="99"/>
      <c r="MDO1" s="99"/>
      <c r="MDP1" s="99"/>
      <c r="MDQ1" s="99"/>
      <c r="MDR1" s="99"/>
      <c r="MDS1" s="99"/>
      <c r="MDT1" s="99"/>
      <c r="MDU1" s="99"/>
      <c r="MDV1" s="99"/>
      <c r="MDW1" s="99"/>
      <c r="MDX1" s="99"/>
      <c r="MDY1" s="99"/>
      <c r="MDZ1" s="99"/>
      <c r="MEA1" s="99"/>
      <c r="MEB1" s="99"/>
      <c r="MEC1" s="99"/>
      <c r="MED1" s="99"/>
      <c r="MEE1" s="99"/>
      <c r="MEF1" s="99"/>
      <c r="MEG1" s="99"/>
      <c r="MEH1" s="99"/>
      <c r="MEI1" s="99"/>
      <c r="MEJ1" s="99"/>
      <c r="MEK1" s="99"/>
      <c r="MEL1" s="99"/>
      <c r="MEM1" s="99"/>
      <c r="MEN1" s="99"/>
      <c r="MEO1" s="99"/>
      <c r="MEP1" s="99"/>
      <c r="MEQ1" s="99"/>
      <c r="MER1" s="99"/>
      <c r="MES1" s="99"/>
      <c r="MET1" s="99"/>
      <c r="MEU1" s="99"/>
      <c r="MEV1" s="99"/>
      <c r="MEW1" s="99"/>
      <c r="MEX1" s="99"/>
      <c r="MEY1" s="99"/>
      <c r="MEZ1" s="99"/>
      <c r="MFA1" s="99"/>
      <c r="MFB1" s="99"/>
      <c r="MFC1" s="99"/>
      <c r="MFD1" s="99"/>
      <c r="MFE1" s="99"/>
      <c r="MFF1" s="99"/>
      <c r="MFG1" s="99"/>
      <c r="MFH1" s="99"/>
      <c r="MFI1" s="99"/>
      <c r="MFJ1" s="99"/>
      <c r="MFK1" s="99"/>
      <c r="MFL1" s="99"/>
      <c r="MFM1" s="99"/>
      <c r="MFN1" s="99"/>
      <c r="MFO1" s="99"/>
      <c r="MFP1" s="99"/>
      <c r="MFQ1" s="99"/>
      <c r="MFR1" s="99"/>
      <c r="MFS1" s="99"/>
      <c r="MFT1" s="99"/>
      <c r="MFU1" s="99"/>
      <c r="MFV1" s="99"/>
      <c r="MFW1" s="99"/>
      <c r="MFX1" s="99"/>
      <c r="MFY1" s="99"/>
      <c r="MFZ1" s="99"/>
      <c r="MGA1" s="99"/>
      <c r="MGB1" s="99"/>
      <c r="MGC1" s="99"/>
      <c r="MGD1" s="99"/>
      <c r="MGE1" s="99"/>
      <c r="MGF1" s="99"/>
      <c r="MGG1" s="99"/>
      <c r="MGH1" s="99"/>
      <c r="MGI1" s="99"/>
      <c r="MGJ1" s="99"/>
      <c r="MGK1" s="99"/>
      <c r="MGL1" s="99"/>
      <c r="MGM1" s="99"/>
      <c r="MGN1" s="99"/>
      <c r="MGO1" s="99"/>
      <c r="MGP1" s="99"/>
      <c r="MGQ1" s="99"/>
      <c r="MGR1" s="99"/>
      <c r="MGS1" s="99"/>
      <c r="MGT1" s="99"/>
      <c r="MGU1" s="99"/>
      <c r="MGV1" s="99"/>
      <c r="MGW1" s="99"/>
      <c r="MGX1" s="99"/>
      <c r="MGY1" s="99"/>
      <c r="MGZ1" s="99"/>
      <c r="MHA1" s="99"/>
      <c r="MHB1" s="99"/>
      <c r="MHC1" s="99"/>
      <c r="MHD1" s="99"/>
      <c r="MHE1" s="99"/>
      <c r="MHF1" s="99"/>
      <c r="MHG1" s="99"/>
      <c r="MHH1" s="99"/>
      <c r="MHI1" s="99"/>
      <c r="MHJ1" s="99"/>
      <c r="MHK1" s="99"/>
      <c r="MHL1" s="99"/>
      <c r="MHM1" s="99"/>
      <c r="MHN1" s="99"/>
      <c r="MHO1" s="99"/>
      <c r="MHP1" s="99"/>
      <c r="MHQ1" s="99"/>
      <c r="MHR1" s="99"/>
      <c r="MHS1" s="99"/>
      <c r="MHT1" s="99"/>
      <c r="MHU1" s="99"/>
      <c r="MHV1" s="99"/>
      <c r="MHW1" s="99"/>
      <c r="MHX1" s="99"/>
      <c r="MHY1" s="99"/>
      <c r="MHZ1" s="99"/>
      <c r="MIA1" s="99"/>
      <c r="MIB1" s="99"/>
      <c r="MIC1" s="99"/>
      <c r="MID1" s="99"/>
      <c r="MIE1" s="99"/>
      <c r="MIF1" s="99"/>
      <c r="MIG1" s="99"/>
      <c r="MIH1" s="99"/>
      <c r="MII1" s="99"/>
      <c r="MIJ1" s="99"/>
      <c r="MIK1" s="99"/>
      <c r="MIL1" s="99"/>
      <c r="MIM1" s="99"/>
      <c r="MIN1" s="99"/>
      <c r="MIO1" s="99"/>
      <c r="MIP1" s="99"/>
      <c r="MIQ1" s="99"/>
      <c r="MIR1" s="99"/>
      <c r="MIS1" s="99"/>
      <c r="MIT1" s="99"/>
      <c r="MIU1" s="99"/>
      <c r="MIV1" s="99"/>
      <c r="MIW1" s="99"/>
      <c r="MIX1" s="99"/>
      <c r="MIY1" s="99"/>
      <c r="MIZ1" s="99"/>
      <c r="MJA1" s="99"/>
      <c r="MJB1" s="99"/>
      <c r="MJC1" s="99"/>
      <c r="MJD1" s="99"/>
      <c r="MJE1" s="99"/>
      <c r="MJF1" s="99"/>
      <c r="MJG1" s="99"/>
      <c r="MJH1" s="99"/>
      <c r="MJI1" s="99"/>
      <c r="MJJ1" s="99"/>
      <c r="MJK1" s="99"/>
      <c r="MJL1" s="99"/>
      <c r="MJM1" s="99"/>
      <c r="MJN1" s="99"/>
      <c r="MJO1" s="99"/>
      <c r="MJP1" s="99"/>
      <c r="MJQ1" s="99"/>
      <c r="MJR1" s="99"/>
      <c r="MJS1" s="99"/>
      <c r="MJT1" s="99"/>
      <c r="MJU1" s="99"/>
      <c r="MJV1" s="99"/>
      <c r="MJW1" s="99"/>
      <c r="MJX1" s="99"/>
      <c r="MJY1" s="99"/>
      <c r="MJZ1" s="99"/>
      <c r="MKA1" s="99"/>
      <c r="MKB1" s="99"/>
      <c r="MKC1" s="99"/>
      <c r="MKD1" s="99"/>
      <c r="MKE1" s="99"/>
      <c r="MKF1" s="99"/>
      <c r="MKG1" s="99"/>
      <c r="MKH1" s="99"/>
      <c r="MKI1" s="99"/>
      <c r="MKJ1" s="99"/>
      <c r="MKK1" s="99"/>
      <c r="MKL1" s="99"/>
      <c r="MKM1" s="99"/>
      <c r="MKN1" s="99"/>
      <c r="MKO1" s="99"/>
      <c r="MKP1" s="99"/>
      <c r="MKQ1" s="99"/>
      <c r="MKR1" s="99"/>
      <c r="MKS1" s="99"/>
      <c r="MKT1" s="99"/>
      <c r="MKU1" s="99"/>
      <c r="MKV1" s="99"/>
      <c r="MKW1" s="99"/>
      <c r="MKX1" s="99"/>
      <c r="MKY1" s="99"/>
      <c r="MKZ1" s="99"/>
      <c r="MLA1" s="99"/>
      <c r="MLB1" s="99"/>
      <c r="MLC1" s="99"/>
      <c r="MLD1" s="99"/>
      <c r="MLE1" s="99"/>
      <c r="MLF1" s="99"/>
      <c r="MLG1" s="99"/>
      <c r="MLH1" s="99"/>
      <c r="MLI1" s="99"/>
      <c r="MLJ1" s="99"/>
      <c r="MLK1" s="99"/>
      <c r="MLL1" s="99"/>
      <c r="MLM1" s="99"/>
      <c r="MLN1" s="99"/>
      <c r="MLO1" s="99"/>
      <c r="MLP1" s="99"/>
      <c r="MLQ1" s="99"/>
      <c r="MLR1" s="99"/>
      <c r="MLS1" s="99"/>
      <c r="MLT1" s="99"/>
      <c r="MLU1" s="99"/>
      <c r="MLV1" s="99"/>
      <c r="MLW1" s="99"/>
      <c r="MLX1" s="99"/>
      <c r="MLY1" s="99"/>
      <c r="MLZ1" s="99"/>
      <c r="MMA1" s="99"/>
      <c r="MMB1" s="99"/>
      <c r="MMC1" s="99"/>
      <c r="MMD1" s="99"/>
      <c r="MME1" s="99"/>
      <c r="MMF1" s="99"/>
      <c r="MMG1" s="99"/>
      <c r="MMH1" s="99"/>
      <c r="MMI1" s="99"/>
      <c r="MMJ1" s="99"/>
      <c r="MMK1" s="99"/>
      <c r="MML1" s="99"/>
      <c r="MMM1" s="99"/>
      <c r="MMN1" s="99"/>
      <c r="MMO1" s="99"/>
      <c r="MMP1" s="99"/>
      <c r="MMQ1" s="99"/>
      <c r="MMR1" s="99"/>
      <c r="MMS1" s="99"/>
      <c r="MMT1" s="99"/>
      <c r="MMU1" s="99"/>
      <c r="MMV1" s="99"/>
      <c r="MMW1" s="99"/>
      <c r="MMX1" s="99"/>
      <c r="MMY1" s="99"/>
      <c r="MMZ1" s="99"/>
      <c r="MNA1" s="99"/>
      <c r="MNB1" s="99"/>
      <c r="MNC1" s="99"/>
      <c r="MND1" s="99"/>
      <c r="MNE1" s="99"/>
      <c r="MNF1" s="99"/>
      <c r="MNG1" s="99"/>
      <c r="MNH1" s="99"/>
      <c r="MNI1" s="99"/>
      <c r="MNJ1" s="99"/>
      <c r="MNK1" s="99"/>
      <c r="MNL1" s="99"/>
      <c r="MNM1" s="99"/>
      <c r="MNN1" s="99"/>
      <c r="MNO1" s="99"/>
      <c r="MNP1" s="99"/>
      <c r="MNQ1" s="99"/>
      <c r="MNR1" s="99"/>
      <c r="MNS1" s="99"/>
      <c r="MNT1" s="99"/>
      <c r="MNU1" s="99"/>
      <c r="MNV1" s="99"/>
      <c r="MNW1" s="99"/>
      <c r="MNX1" s="99"/>
      <c r="MNY1" s="99"/>
      <c r="MNZ1" s="99"/>
      <c r="MOA1" s="99"/>
      <c r="MOB1" s="99"/>
      <c r="MOC1" s="99"/>
      <c r="MOD1" s="99"/>
      <c r="MOE1" s="99"/>
      <c r="MOF1" s="99"/>
      <c r="MOG1" s="99"/>
      <c r="MOH1" s="99"/>
      <c r="MOI1" s="99"/>
      <c r="MOJ1" s="99"/>
      <c r="MOK1" s="99"/>
      <c r="MOL1" s="99"/>
      <c r="MOM1" s="99"/>
      <c r="MON1" s="99"/>
      <c r="MOO1" s="99"/>
      <c r="MOP1" s="99"/>
      <c r="MOQ1" s="99"/>
      <c r="MOR1" s="99"/>
      <c r="MOS1" s="99"/>
      <c r="MOT1" s="99"/>
      <c r="MOU1" s="99"/>
      <c r="MOV1" s="99"/>
      <c r="MOW1" s="99"/>
      <c r="MOX1" s="99"/>
      <c r="MOY1" s="99"/>
      <c r="MOZ1" s="99"/>
      <c r="MPA1" s="99"/>
      <c r="MPB1" s="99"/>
      <c r="MPC1" s="99"/>
      <c r="MPD1" s="99"/>
      <c r="MPE1" s="99"/>
      <c r="MPF1" s="99"/>
      <c r="MPG1" s="99"/>
      <c r="MPH1" s="99"/>
      <c r="MPI1" s="99"/>
      <c r="MPJ1" s="99"/>
      <c r="MPK1" s="99"/>
      <c r="MPL1" s="99"/>
      <c r="MPM1" s="99"/>
      <c r="MPN1" s="99"/>
      <c r="MPO1" s="99"/>
      <c r="MPP1" s="99"/>
      <c r="MPQ1" s="99"/>
      <c r="MPR1" s="99"/>
      <c r="MPS1" s="99"/>
      <c r="MPT1" s="99"/>
      <c r="MPU1" s="99"/>
      <c r="MPV1" s="99"/>
      <c r="MPW1" s="99"/>
      <c r="MPX1" s="99"/>
      <c r="MPY1" s="99"/>
      <c r="MPZ1" s="99"/>
      <c r="MQA1" s="99"/>
      <c r="MQB1" s="99"/>
      <c r="MQC1" s="99"/>
      <c r="MQD1" s="99"/>
      <c r="MQE1" s="99"/>
      <c r="MQF1" s="99"/>
      <c r="MQG1" s="99"/>
      <c r="MQH1" s="99"/>
      <c r="MQI1" s="99"/>
      <c r="MQJ1" s="99"/>
      <c r="MQK1" s="99"/>
      <c r="MQL1" s="99"/>
      <c r="MQM1" s="99"/>
      <c r="MQN1" s="99"/>
      <c r="MQO1" s="99"/>
      <c r="MQP1" s="99"/>
      <c r="MQQ1" s="99"/>
      <c r="MQR1" s="99"/>
      <c r="MQS1" s="99"/>
      <c r="MQT1" s="99"/>
      <c r="MQU1" s="99"/>
      <c r="MQV1" s="99"/>
      <c r="MQW1" s="99"/>
      <c r="MQX1" s="99"/>
      <c r="MQY1" s="99"/>
      <c r="MQZ1" s="99"/>
      <c r="MRA1" s="99"/>
      <c r="MRB1" s="99"/>
      <c r="MRC1" s="99"/>
      <c r="MRD1" s="99"/>
      <c r="MRE1" s="99"/>
      <c r="MRF1" s="99"/>
      <c r="MRG1" s="99"/>
      <c r="MRH1" s="99"/>
      <c r="MRI1" s="99"/>
      <c r="MRJ1" s="99"/>
      <c r="MRK1" s="99"/>
      <c r="MRL1" s="99"/>
      <c r="MRM1" s="99"/>
      <c r="MRN1" s="99"/>
      <c r="MRO1" s="99"/>
      <c r="MRP1" s="99"/>
      <c r="MRQ1" s="99"/>
      <c r="MRR1" s="99"/>
      <c r="MRS1" s="99"/>
      <c r="MRT1" s="99"/>
      <c r="MRU1" s="99"/>
      <c r="MRV1" s="99"/>
      <c r="MRW1" s="99"/>
      <c r="MRX1" s="99"/>
      <c r="MRY1" s="99"/>
      <c r="MRZ1" s="99"/>
      <c r="MSA1" s="99"/>
      <c r="MSB1" s="99"/>
      <c r="MSC1" s="99"/>
      <c r="MSD1" s="99"/>
      <c r="MSE1" s="99"/>
      <c r="MSF1" s="99"/>
      <c r="MSG1" s="99"/>
      <c r="MSH1" s="99"/>
      <c r="MSI1" s="99"/>
      <c r="MSJ1" s="99"/>
      <c r="MSK1" s="99"/>
      <c r="MSL1" s="99"/>
      <c r="MSM1" s="99"/>
      <c r="MSN1" s="99"/>
      <c r="MSO1" s="99"/>
      <c r="MSP1" s="99"/>
      <c r="MSQ1" s="99"/>
      <c r="MSR1" s="99"/>
      <c r="MSS1" s="99"/>
      <c r="MST1" s="99"/>
      <c r="MSU1" s="99"/>
      <c r="MSV1" s="99"/>
      <c r="MSW1" s="99"/>
      <c r="MSX1" s="99"/>
      <c r="MSY1" s="99"/>
      <c r="MSZ1" s="99"/>
      <c r="MTA1" s="99"/>
      <c r="MTB1" s="99"/>
      <c r="MTC1" s="99"/>
      <c r="MTD1" s="99"/>
      <c r="MTE1" s="99"/>
      <c r="MTF1" s="99"/>
      <c r="MTG1" s="99"/>
      <c r="MTH1" s="99"/>
      <c r="MTI1" s="99"/>
      <c r="MTJ1" s="99"/>
      <c r="MTK1" s="99"/>
      <c r="MTL1" s="99"/>
      <c r="MTM1" s="99"/>
      <c r="MTN1" s="99"/>
      <c r="MTO1" s="99"/>
      <c r="MTP1" s="99"/>
      <c r="MTQ1" s="99"/>
      <c r="MTR1" s="99"/>
      <c r="MTS1" s="99"/>
      <c r="MTT1" s="99"/>
      <c r="MTU1" s="99"/>
      <c r="MTV1" s="99"/>
      <c r="MTW1" s="99"/>
      <c r="MTX1" s="99"/>
      <c r="MTY1" s="99"/>
      <c r="MTZ1" s="99"/>
      <c r="MUA1" s="99"/>
      <c r="MUB1" s="99"/>
      <c r="MUC1" s="99"/>
      <c r="MUD1" s="99"/>
      <c r="MUE1" s="99"/>
      <c r="MUF1" s="99"/>
      <c r="MUG1" s="99"/>
      <c r="MUH1" s="99"/>
      <c r="MUI1" s="99"/>
      <c r="MUJ1" s="99"/>
      <c r="MUK1" s="99"/>
      <c r="MUL1" s="99"/>
      <c r="MUM1" s="99"/>
      <c r="MUN1" s="99"/>
      <c r="MUO1" s="99"/>
      <c r="MUP1" s="99"/>
      <c r="MUQ1" s="99"/>
      <c r="MUR1" s="99"/>
      <c r="MUS1" s="99"/>
      <c r="MUT1" s="99"/>
      <c r="MUU1" s="99"/>
      <c r="MUV1" s="99"/>
      <c r="MUW1" s="99"/>
      <c r="MUX1" s="99"/>
      <c r="MUY1" s="99"/>
      <c r="MUZ1" s="99"/>
      <c r="MVA1" s="99"/>
      <c r="MVB1" s="99"/>
      <c r="MVC1" s="99"/>
      <c r="MVD1" s="99"/>
      <c r="MVE1" s="99"/>
      <c r="MVF1" s="99"/>
      <c r="MVG1" s="99"/>
      <c r="MVH1" s="99"/>
      <c r="MVI1" s="99"/>
      <c r="MVJ1" s="99"/>
      <c r="MVK1" s="99"/>
      <c r="MVL1" s="99"/>
      <c r="MVM1" s="99"/>
      <c r="MVN1" s="99"/>
      <c r="MVO1" s="99"/>
      <c r="MVP1" s="99"/>
      <c r="MVQ1" s="99"/>
      <c r="MVR1" s="99"/>
      <c r="MVS1" s="99"/>
      <c r="MVT1" s="99"/>
      <c r="MVU1" s="99"/>
      <c r="MVV1" s="99"/>
      <c r="MVW1" s="99"/>
      <c r="MVX1" s="99"/>
      <c r="MVY1" s="99"/>
      <c r="MVZ1" s="99"/>
      <c r="MWA1" s="99"/>
      <c r="MWB1" s="99"/>
      <c r="MWC1" s="99"/>
      <c r="MWD1" s="99"/>
      <c r="MWE1" s="99"/>
      <c r="MWF1" s="99"/>
      <c r="MWG1" s="99"/>
      <c r="MWH1" s="99"/>
      <c r="MWI1" s="99"/>
      <c r="MWJ1" s="99"/>
      <c r="MWK1" s="99"/>
      <c r="MWL1" s="99"/>
      <c r="MWM1" s="99"/>
      <c r="MWN1" s="99"/>
      <c r="MWO1" s="99"/>
      <c r="MWP1" s="99"/>
      <c r="MWQ1" s="99"/>
      <c r="MWR1" s="99"/>
      <c r="MWS1" s="99"/>
      <c r="MWT1" s="99"/>
      <c r="MWU1" s="99"/>
      <c r="MWV1" s="99"/>
      <c r="MWW1" s="99"/>
      <c r="MWX1" s="99"/>
      <c r="MWY1" s="99"/>
      <c r="MWZ1" s="99"/>
      <c r="MXA1" s="99"/>
      <c r="MXB1" s="99"/>
      <c r="MXC1" s="99"/>
      <c r="MXD1" s="99"/>
      <c r="MXE1" s="99"/>
      <c r="MXF1" s="99"/>
      <c r="MXG1" s="99"/>
      <c r="MXH1" s="99"/>
      <c r="MXI1" s="99"/>
      <c r="MXJ1" s="99"/>
      <c r="MXK1" s="99"/>
      <c r="MXL1" s="99"/>
      <c r="MXM1" s="99"/>
      <c r="MXN1" s="99"/>
      <c r="MXO1" s="99"/>
      <c r="MXP1" s="99"/>
      <c r="MXQ1" s="99"/>
      <c r="MXR1" s="99"/>
      <c r="MXS1" s="99"/>
      <c r="MXT1" s="99"/>
      <c r="MXU1" s="99"/>
      <c r="MXV1" s="99"/>
      <c r="MXW1" s="99"/>
      <c r="MXX1" s="99"/>
      <c r="MXY1" s="99"/>
      <c r="MXZ1" s="99"/>
      <c r="MYA1" s="99"/>
      <c r="MYB1" s="99"/>
      <c r="MYC1" s="99"/>
      <c r="MYD1" s="99"/>
      <c r="MYE1" s="99"/>
      <c r="MYF1" s="99"/>
      <c r="MYG1" s="99"/>
      <c r="MYH1" s="99"/>
      <c r="MYI1" s="99"/>
      <c r="MYJ1" s="99"/>
      <c r="MYK1" s="99"/>
      <c r="MYL1" s="99"/>
      <c r="MYM1" s="99"/>
      <c r="MYN1" s="99"/>
      <c r="MYO1" s="99"/>
      <c r="MYP1" s="99"/>
      <c r="MYQ1" s="99"/>
      <c r="MYR1" s="99"/>
      <c r="MYS1" s="99"/>
      <c r="MYT1" s="99"/>
      <c r="MYU1" s="99"/>
      <c r="MYV1" s="99"/>
      <c r="MYW1" s="99"/>
      <c r="MYX1" s="99"/>
      <c r="MYY1" s="99"/>
      <c r="MYZ1" s="99"/>
      <c r="MZA1" s="99"/>
      <c r="MZB1" s="99"/>
      <c r="MZC1" s="99"/>
      <c r="MZD1" s="99"/>
      <c r="MZE1" s="99"/>
      <c r="MZF1" s="99"/>
      <c r="MZG1" s="99"/>
      <c r="MZH1" s="99"/>
      <c r="MZI1" s="99"/>
      <c r="MZJ1" s="99"/>
      <c r="MZK1" s="99"/>
      <c r="MZL1" s="99"/>
      <c r="MZM1" s="99"/>
      <c r="MZN1" s="99"/>
      <c r="MZO1" s="99"/>
      <c r="MZP1" s="99"/>
      <c r="MZQ1" s="99"/>
      <c r="MZR1" s="99"/>
      <c r="MZS1" s="99"/>
      <c r="MZT1" s="99"/>
      <c r="MZU1" s="99"/>
      <c r="MZV1" s="99"/>
      <c r="MZW1" s="99"/>
      <c r="MZX1" s="99"/>
      <c r="MZY1" s="99"/>
      <c r="MZZ1" s="99"/>
      <c r="NAA1" s="99"/>
      <c r="NAB1" s="99"/>
      <c r="NAC1" s="99"/>
      <c r="NAD1" s="99"/>
      <c r="NAE1" s="99"/>
      <c r="NAF1" s="99"/>
      <c r="NAG1" s="99"/>
      <c r="NAH1" s="99"/>
      <c r="NAI1" s="99"/>
      <c r="NAJ1" s="99"/>
      <c r="NAK1" s="99"/>
      <c r="NAL1" s="99"/>
      <c r="NAM1" s="99"/>
      <c r="NAN1" s="99"/>
      <c r="NAO1" s="99"/>
      <c r="NAP1" s="99"/>
      <c r="NAQ1" s="99"/>
      <c r="NAR1" s="99"/>
      <c r="NAS1" s="99"/>
      <c r="NAT1" s="99"/>
      <c r="NAU1" s="99"/>
      <c r="NAV1" s="99"/>
      <c r="NAW1" s="99"/>
      <c r="NAX1" s="99"/>
      <c r="NAY1" s="99"/>
      <c r="NAZ1" s="99"/>
      <c r="NBA1" s="99"/>
      <c r="NBB1" s="99"/>
      <c r="NBC1" s="99"/>
      <c r="NBD1" s="99"/>
      <c r="NBE1" s="99"/>
      <c r="NBF1" s="99"/>
      <c r="NBG1" s="99"/>
      <c r="NBH1" s="99"/>
      <c r="NBI1" s="99"/>
      <c r="NBJ1" s="99"/>
      <c r="NBK1" s="99"/>
      <c r="NBL1" s="99"/>
      <c r="NBM1" s="99"/>
      <c r="NBN1" s="99"/>
      <c r="NBO1" s="99"/>
      <c r="NBP1" s="99"/>
      <c r="NBQ1" s="99"/>
      <c r="NBR1" s="99"/>
      <c r="NBS1" s="99"/>
      <c r="NBT1" s="99"/>
      <c r="NBU1" s="99"/>
      <c r="NBV1" s="99"/>
      <c r="NBW1" s="99"/>
      <c r="NBX1" s="99"/>
      <c r="NBY1" s="99"/>
      <c r="NBZ1" s="99"/>
      <c r="NCA1" s="99"/>
      <c r="NCB1" s="99"/>
      <c r="NCC1" s="99"/>
      <c r="NCD1" s="99"/>
      <c r="NCE1" s="99"/>
      <c r="NCF1" s="99"/>
      <c r="NCG1" s="99"/>
      <c r="NCH1" s="99"/>
      <c r="NCI1" s="99"/>
      <c r="NCJ1" s="99"/>
      <c r="NCK1" s="99"/>
      <c r="NCL1" s="99"/>
      <c r="NCM1" s="99"/>
      <c r="NCN1" s="99"/>
      <c r="NCO1" s="99"/>
      <c r="NCP1" s="99"/>
      <c r="NCQ1" s="99"/>
      <c r="NCR1" s="99"/>
      <c r="NCS1" s="99"/>
      <c r="NCT1" s="99"/>
      <c r="NCU1" s="99"/>
      <c r="NCV1" s="99"/>
      <c r="NCW1" s="99"/>
      <c r="NCX1" s="99"/>
      <c r="NCY1" s="99"/>
      <c r="NCZ1" s="99"/>
      <c r="NDA1" s="99"/>
      <c r="NDB1" s="99"/>
      <c r="NDC1" s="99"/>
      <c r="NDD1" s="99"/>
      <c r="NDE1" s="99"/>
      <c r="NDF1" s="99"/>
      <c r="NDG1" s="99"/>
      <c r="NDH1" s="99"/>
      <c r="NDI1" s="99"/>
      <c r="NDJ1" s="99"/>
      <c r="NDK1" s="99"/>
      <c r="NDL1" s="99"/>
      <c r="NDM1" s="99"/>
      <c r="NDN1" s="99"/>
      <c r="NDO1" s="99"/>
      <c r="NDP1" s="99"/>
      <c r="NDQ1" s="99"/>
      <c r="NDR1" s="99"/>
      <c r="NDS1" s="99"/>
      <c r="NDT1" s="99"/>
      <c r="NDU1" s="99"/>
      <c r="NDV1" s="99"/>
      <c r="NDW1" s="99"/>
      <c r="NDX1" s="99"/>
      <c r="NDY1" s="99"/>
      <c r="NDZ1" s="99"/>
      <c r="NEA1" s="99"/>
      <c r="NEB1" s="99"/>
      <c r="NEC1" s="99"/>
      <c r="NED1" s="99"/>
      <c r="NEE1" s="99"/>
      <c r="NEF1" s="99"/>
      <c r="NEG1" s="99"/>
      <c r="NEH1" s="99"/>
      <c r="NEI1" s="99"/>
      <c r="NEJ1" s="99"/>
      <c r="NEK1" s="99"/>
      <c r="NEL1" s="99"/>
      <c r="NEM1" s="99"/>
      <c r="NEN1" s="99"/>
      <c r="NEO1" s="99"/>
      <c r="NEP1" s="99"/>
      <c r="NEQ1" s="99"/>
      <c r="NER1" s="99"/>
      <c r="NES1" s="99"/>
      <c r="NET1" s="99"/>
      <c r="NEU1" s="99"/>
      <c r="NEV1" s="99"/>
      <c r="NEW1" s="99"/>
      <c r="NEX1" s="99"/>
      <c r="NEY1" s="99"/>
      <c r="NEZ1" s="99"/>
      <c r="NFA1" s="99"/>
      <c r="NFB1" s="99"/>
      <c r="NFC1" s="99"/>
      <c r="NFD1" s="99"/>
      <c r="NFE1" s="99"/>
      <c r="NFF1" s="99"/>
      <c r="NFG1" s="99"/>
      <c r="NFH1" s="99"/>
      <c r="NFI1" s="99"/>
      <c r="NFJ1" s="99"/>
      <c r="NFK1" s="99"/>
      <c r="NFL1" s="99"/>
      <c r="NFM1" s="99"/>
      <c r="NFN1" s="99"/>
      <c r="NFO1" s="99"/>
      <c r="NFP1" s="99"/>
      <c r="NFQ1" s="99"/>
      <c r="NFR1" s="99"/>
      <c r="NFS1" s="99"/>
      <c r="NFT1" s="99"/>
      <c r="NFU1" s="99"/>
      <c r="NFV1" s="99"/>
      <c r="NFW1" s="99"/>
      <c r="NFX1" s="99"/>
      <c r="NFY1" s="99"/>
      <c r="NFZ1" s="99"/>
      <c r="NGA1" s="99"/>
      <c r="NGB1" s="99"/>
      <c r="NGC1" s="99"/>
      <c r="NGD1" s="99"/>
      <c r="NGE1" s="99"/>
      <c r="NGF1" s="99"/>
      <c r="NGG1" s="99"/>
      <c r="NGH1" s="99"/>
      <c r="NGI1" s="99"/>
      <c r="NGJ1" s="99"/>
      <c r="NGK1" s="99"/>
      <c r="NGL1" s="99"/>
      <c r="NGM1" s="99"/>
      <c r="NGN1" s="99"/>
      <c r="NGO1" s="99"/>
      <c r="NGP1" s="99"/>
      <c r="NGQ1" s="99"/>
      <c r="NGR1" s="99"/>
      <c r="NGS1" s="99"/>
      <c r="NGT1" s="99"/>
      <c r="NGU1" s="99"/>
      <c r="NGV1" s="99"/>
      <c r="NGW1" s="99"/>
      <c r="NGX1" s="99"/>
      <c r="NGY1" s="99"/>
      <c r="NGZ1" s="99"/>
      <c r="NHA1" s="99"/>
      <c r="NHB1" s="99"/>
      <c r="NHC1" s="99"/>
      <c r="NHD1" s="99"/>
      <c r="NHE1" s="99"/>
      <c r="NHF1" s="99"/>
      <c r="NHG1" s="99"/>
      <c r="NHH1" s="99"/>
      <c r="NHI1" s="99"/>
      <c r="NHJ1" s="99"/>
      <c r="NHK1" s="99"/>
      <c r="NHL1" s="99"/>
      <c r="NHM1" s="99"/>
      <c r="NHN1" s="99"/>
      <c r="NHO1" s="99"/>
      <c r="NHP1" s="99"/>
      <c r="NHQ1" s="99"/>
      <c r="NHR1" s="99"/>
      <c r="NHS1" s="99"/>
      <c r="NHT1" s="99"/>
      <c r="NHU1" s="99"/>
      <c r="NHV1" s="99"/>
      <c r="NHW1" s="99"/>
      <c r="NHX1" s="99"/>
      <c r="NHY1" s="99"/>
      <c r="NHZ1" s="99"/>
      <c r="NIA1" s="99"/>
      <c r="NIB1" s="99"/>
      <c r="NIC1" s="99"/>
      <c r="NID1" s="99"/>
      <c r="NIE1" s="99"/>
      <c r="NIF1" s="99"/>
      <c r="NIG1" s="99"/>
      <c r="NIH1" s="99"/>
      <c r="NII1" s="99"/>
      <c r="NIJ1" s="99"/>
      <c r="NIK1" s="99"/>
      <c r="NIL1" s="99"/>
      <c r="NIM1" s="99"/>
      <c r="NIN1" s="99"/>
      <c r="NIO1" s="99"/>
      <c r="NIP1" s="99"/>
      <c r="NIQ1" s="99"/>
      <c r="NIR1" s="99"/>
      <c r="NIS1" s="99"/>
      <c r="NIT1" s="99"/>
      <c r="NIU1" s="99"/>
      <c r="NIV1" s="99"/>
      <c r="NIW1" s="99"/>
      <c r="NIX1" s="99"/>
      <c r="NIY1" s="99"/>
      <c r="NIZ1" s="99"/>
      <c r="NJA1" s="99"/>
      <c r="NJB1" s="99"/>
      <c r="NJC1" s="99"/>
      <c r="NJD1" s="99"/>
      <c r="NJE1" s="99"/>
      <c r="NJF1" s="99"/>
      <c r="NJG1" s="99"/>
      <c r="NJH1" s="99"/>
      <c r="NJI1" s="99"/>
      <c r="NJJ1" s="99"/>
      <c r="NJK1" s="99"/>
      <c r="NJL1" s="99"/>
      <c r="NJM1" s="99"/>
      <c r="NJN1" s="99"/>
      <c r="NJO1" s="99"/>
      <c r="NJP1" s="99"/>
      <c r="NJQ1" s="99"/>
      <c r="NJR1" s="99"/>
      <c r="NJS1" s="99"/>
      <c r="NJT1" s="99"/>
      <c r="NJU1" s="99"/>
      <c r="NJV1" s="99"/>
      <c r="NJW1" s="99"/>
      <c r="NJX1" s="99"/>
      <c r="NJY1" s="99"/>
      <c r="NJZ1" s="99"/>
      <c r="NKA1" s="99"/>
      <c r="NKB1" s="99"/>
      <c r="NKC1" s="99"/>
      <c r="NKD1" s="99"/>
      <c r="NKE1" s="99"/>
      <c r="NKF1" s="99"/>
      <c r="NKG1" s="99"/>
      <c r="NKH1" s="99"/>
      <c r="NKI1" s="99"/>
      <c r="NKJ1" s="99"/>
      <c r="NKK1" s="99"/>
      <c r="NKL1" s="99"/>
      <c r="NKM1" s="99"/>
      <c r="NKN1" s="99"/>
      <c r="NKO1" s="99"/>
      <c r="NKP1" s="99"/>
      <c r="NKQ1" s="99"/>
      <c r="NKR1" s="99"/>
      <c r="NKS1" s="99"/>
      <c r="NKT1" s="99"/>
      <c r="NKU1" s="99"/>
      <c r="NKV1" s="99"/>
      <c r="NKW1" s="99"/>
      <c r="NKX1" s="99"/>
      <c r="NKY1" s="99"/>
      <c r="NKZ1" s="99"/>
      <c r="NLA1" s="99"/>
      <c r="NLB1" s="99"/>
      <c r="NLC1" s="99"/>
      <c r="NLD1" s="99"/>
      <c r="NLE1" s="99"/>
      <c r="NLF1" s="99"/>
      <c r="NLG1" s="99"/>
      <c r="NLH1" s="99"/>
      <c r="NLI1" s="99"/>
      <c r="NLJ1" s="99"/>
      <c r="NLK1" s="99"/>
      <c r="NLL1" s="99"/>
      <c r="NLM1" s="99"/>
      <c r="NLN1" s="99"/>
      <c r="NLO1" s="99"/>
      <c r="NLP1" s="99"/>
      <c r="NLQ1" s="99"/>
      <c r="NLR1" s="99"/>
      <c r="NLS1" s="99"/>
      <c r="NLT1" s="99"/>
      <c r="NLU1" s="99"/>
      <c r="NLV1" s="99"/>
      <c r="NLW1" s="99"/>
      <c r="NLX1" s="99"/>
      <c r="NLY1" s="99"/>
      <c r="NLZ1" s="99"/>
      <c r="NMA1" s="99"/>
      <c r="NMB1" s="99"/>
      <c r="NMC1" s="99"/>
      <c r="NMD1" s="99"/>
      <c r="NME1" s="99"/>
      <c r="NMF1" s="99"/>
      <c r="NMG1" s="99"/>
      <c r="NMH1" s="99"/>
      <c r="NMI1" s="99"/>
      <c r="NMJ1" s="99"/>
      <c r="NMK1" s="99"/>
      <c r="NML1" s="99"/>
      <c r="NMM1" s="99"/>
      <c r="NMN1" s="99"/>
      <c r="NMO1" s="99"/>
      <c r="NMP1" s="99"/>
      <c r="NMQ1" s="99"/>
      <c r="NMR1" s="99"/>
      <c r="NMS1" s="99"/>
      <c r="NMT1" s="99"/>
      <c r="NMU1" s="99"/>
      <c r="NMV1" s="99"/>
      <c r="NMW1" s="99"/>
      <c r="NMX1" s="99"/>
      <c r="NMY1" s="99"/>
      <c r="NMZ1" s="99"/>
      <c r="NNA1" s="99"/>
      <c r="NNB1" s="99"/>
      <c r="NNC1" s="99"/>
      <c r="NND1" s="99"/>
      <c r="NNE1" s="99"/>
      <c r="NNF1" s="99"/>
      <c r="NNG1" s="99"/>
      <c r="NNH1" s="99"/>
      <c r="NNI1" s="99"/>
      <c r="NNJ1" s="99"/>
      <c r="NNK1" s="99"/>
      <c r="NNL1" s="99"/>
      <c r="NNM1" s="99"/>
      <c r="NNN1" s="99"/>
      <c r="NNO1" s="99"/>
      <c r="NNP1" s="99"/>
      <c r="NNQ1" s="99"/>
      <c r="NNR1" s="99"/>
      <c r="NNS1" s="99"/>
      <c r="NNT1" s="99"/>
      <c r="NNU1" s="99"/>
      <c r="NNV1" s="99"/>
      <c r="NNW1" s="99"/>
      <c r="NNX1" s="99"/>
      <c r="NNY1" s="99"/>
      <c r="NNZ1" s="99"/>
      <c r="NOA1" s="99"/>
      <c r="NOB1" s="99"/>
      <c r="NOC1" s="99"/>
      <c r="NOD1" s="99"/>
      <c r="NOE1" s="99"/>
      <c r="NOF1" s="99"/>
      <c r="NOG1" s="99"/>
      <c r="NOH1" s="99"/>
      <c r="NOI1" s="99"/>
      <c r="NOJ1" s="99"/>
      <c r="NOK1" s="99"/>
      <c r="NOL1" s="99"/>
      <c r="NOM1" s="99"/>
      <c r="NON1" s="99"/>
      <c r="NOO1" s="99"/>
      <c r="NOP1" s="99"/>
      <c r="NOQ1" s="99"/>
      <c r="NOR1" s="99"/>
      <c r="NOS1" s="99"/>
      <c r="NOT1" s="99"/>
      <c r="NOU1" s="99"/>
      <c r="NOV1" s="99"/>
      <c r="NOW1" s="99"/>
      <c r="NOX1" s="99"/>
      <c r="NOY1" s="99"/>
      <c r="NOZ1" s="99"/>
      <c r="NPA1" s="99"/>
      <c r="NPB1" s="99"/>
      <c r="NPC1" s="99"/>
      <c r="NPD1" s="99"/>
      <c r="NPE1" s="99"/>
      <c r="NPF1" s="99"/>
      <c r="NPG1" s="99"/>
      <c r="NPH1" s="99"/>
      <c r="NPI1" s="99"/>
      <c r="NPJ1" s="99"/>
      <c r="NPK1" s="99"/>
      <c r="NPL1" s="99"/>
      <c r="NPM1" s="99"/>
      <c r="NPN1" s="99"/>
      <c r="NPO1" s="99"/>
      <c r="NPP1" s="99"/>
      <c r="NPQ1" s="99"/>
      <c r="NPR1" s="99"/>
      <c r="NPS1" s="99"/>
      <c r="NPT1" s="99"/>
      <c r="NPU1" s="99"/>
      <c r="NPV1" s="99"/>
      <c r="NPW1" s="99"/>
      <c r="NPX1" s="99"/>
      <c r="NPY1" s="99"/>
      <c r="NPZ1" s="99"/>
      <c r="NQA1" s="99"/>
      <c r="NQB1" s="99"/>
      <c r="NQC1" s="99"/>
      <c r="NQD1" s="99"/>
      <c r="NQE1" s="99"/>
      <c r="NQF1" s="99"/>
      <c r="NQG1" s="99"/>
      <c r="NQH1" s="99"/>
      <c r="NQI1" s="99"/>
      <c r="NQJ1" s="99"/>
      <c r="NQK1" s="99"/>
      <c r="NQL1" s="99"/>
      <c r="NQM1" s="99"/>
      <c r="NQN1" s="99"/>
      <c r="NQO1" s="99"/>
      <c r="NQP1" s="99"/>
      <c r="NQQ1" s="99"/>
      <c r="NQR1" s="99"/>
      <c r="NQS1" s="99"/>
      <c r="NQT1" s="99"/>
      <c r="NQU1" s="99"/>
      <c r="NQV1" s="99"/>
      <c r="NQW1" s="99"/>
      <c r="NQX1" s="99"/>
      <c r="NQY1" s="99"/>
      <c r="NQZ1" s="99"/>
      <c r="NRA1" s="99"/>
      <c r="NRB1" s="99"/>
      <c r="NRC1" s="99"/>
      <c r="NRD1" s="99"/>
      <c r="NRE1" s="99"/>
      <c r="NRF1" s="99"/>
      <c r="NRG1" s="99"/>
      <c r="NRH1" s="99"/>
      <c r="NRI1" s="99"/>
      <c r="NRJ1" s="99"/>
      <c r="NRK1" s="99"/>
      <c r="NRL1" s="99"/>
      <c r="NRM1" s="99"/>
      <c r="NRN1" s="99"/>
      <c r="NRO1" s="99"/>
      <c r="NRP1" s="99"/>
      <c r="NRQ1" s="99"/>
      <c r="NRR1" s="99"/>
      <c r="NRS1" s="99"/>
      <c r="NRT1" s="99"/>
      <c r="NRU1" s="99"/>
      <c r="NRV1" s="99"/>
      <c r="NRW1" s="99"/>
      <c r="NRX1" s="99"/>
      <c r="NRY1" s="99"/>
      <c r="NRZ1" s="99"/>
      <c r="NSA1" s="99"/>
      <c r="NSB1" s="99"/>
      <c r="NSC1" s="99"/>
      <c r="NSD1" s="99"/>
      <c r="NSE1" s="99"/>
      <c r="NSF1" s="99"/>
      <c r="NSG1" s="99"/>
      <c r="NSH1" s="99"/>
      <c r="NSI1" s="99"/>
      <c r="NSJ1" s="99"/>
      <c r="NSK1" s="99"/>
      <c r="NSL1" s="99"/>
      <c r="NSM1" s="99"/>
      <c r="NSN1" s="99"/>
      <c r="NSO1" s="99"/>
      <c r="NSP1" s="99"/>
      <c r="NSQ1" s="99"/>
      <c r="NSR1" s="99"/>
      <c r="NSS1" s="99"/>
      <c r="NST1" s="99"/>
      <c r="NSU1" s="99"/>
      <c r="NSV1" s="99"/>
      <c r="NSW1" s="99"/>
      <c r="NSX1" s="99"/>
      <c r="NSY1" s="99"/>
      <c r="NSZ1" s="99"/>
      <c r="NTA1" s="99"/>
      <c r="NTB1" s="99"/>
      <c r="NTC1" s="99"/>
      <c r="NTD1" s="99"/>
      <c r="NTE1" s="99"/>
      <c r="NTF1" s="99"/>
      <c r="NTG1" s="99"/>
      <c r="NTH1" s="99"/>
      <c r="NTI1" s="99"/>
      <c r="NTJ1" s="99"/>
      <c r="NTK1" s="99"/>
      <c r="NTL1" s="99"/>
      <c r="NTM1" s="99"/>
      <c r="NTN1" s="99"/>
      <c r="NTO1" s="99"/>
      <c r="NTP1" s="99"/>
      <c r="NTQ1" s="99"/>
      <c r="NTR1" s="99"/>
      <c r="NTS1" s="99"/>
      <c r="NTT1" s="99"/>
      <c r="NTU1" s="99"/>
      <c r="NTV1" s="99"/>
      <c r="NTW1" s="99"/>
      <c r="NTX1" s="99"/>
      <c r="NTY1" s="99"/>
      <c r="NTZ1" s="99"/>
      <c r="NUA1" s="99"/>
      <c r="NUB1" s="99"/>
      <c r="NUC1" s="99"/>
      <c r="NUD1" s="99"/>
      <c r="NUE1" s="99"/>
      <c r="NUF1" s="99"/>
      <c r="NUG1" s="99"/>
      <c r="NUH1" s="99"/>
      <c r="NUI1" s="99"/>
      <c r="NUJ1" s="99"/>
      <c r="NUK1" s="99"/>
      <c r="NUL1" s="99"/>
      <c r="NUM1" s="99"/>
      <c r="NUN1" s="99"/>
      <c r="NUO1" s="99"/>
      <c r="NUP1" s="99"/>
      <c r="NUQ1" s="99"/>
      <c r="NUR1" s="99"/>
      <c r="NUS1" s="99"/>
      <c r="NUT1" s="99"/>
      <c r="NUU1" s="99"/>
      <c r="NUV1" s="99"/>
      <c r="NUW1" s="99"/>
      <c r="NUX1" s="99"/>
      <c r="NUY1" s="99"/>
      <c r="NUZ1" s="99"/>
      <c r="NVA1" s="99"/>
      <c r="NVB1" s="99"/>
      <c r="NVC1" s="99"/>
      <c r="NVD1" s="99"/>
      <c r="NVE1" s="99"/>
      <c r="NVF1" s="99"/>
      <c r="NVG1" s="99"/>
      <c r="NVH1" s="99"/>
      <c r="NVI1" s="99"/>
      <c r="NVJ1" s="99"/>
      <c r="NVK1" s="99"/>
      <c r="NVL1" s="99"/>
      <c r="NVM1" s="99"/>
      <c r="NVN1" s="99"/>
      <c r="NVO1" s="99"/>
      <c r="NVP1" s="99"/>
      <c r="NVQ1" s="99"/>
      <c r="NVR1" s="99"/>
      <c r="NVS1" s="99"/>
      <c r="NVT1" s="99"/>
      <c r="NVU1" s="99"/>
      <c r="NVV1" s="99"/>
      <c r="NVW1" s="99"/>
      <c r="NVX1" s="99"/>
      <c r="NVY1" s="99"/>
      <c r="NVZ1" s="99"/>
      <c r="NWA1" s="99"/>
      <c r="NWB1" s="99"/>
      <c r="NWC1" s="99"/>
      <c r="NWD1" s="99"/>
      <c r="NWE1" s="99"/>
      <c r="NWF1" s="99"/>
      <c r="NWG1" s="99"/>
      <c r="NWH1" s="99"/>
      <c r="NWI1" s="99"/>
      <c r="NWJ1" s="99"/>
      <c r="NWK1" s="99"/>
      <c r="NWL1" s="99"/>
      <c r="NWM1" s="99"/>
      <c r="NWN1" s="99"/>
      <c r="NWO1" s="99"/>
      <c r="NWP1" s="99"/>
      <c r="NWQ1" s="99"/>
      <c r="NWR1" s="99"/>
      <c r="NWS1" s="99"/>
      <c r="NWT1" s="99"/>
      <c r="NWU1" s="99"/>
      <c r="NWV1" s="99"/>
      <c r="NWW1" s="99"/>
      <c r="NWX1" s="99"/>
      <c r="NWY1" s="99"/>
      <c r="NWZ1" s="99"/>
      <c r="NXA1" s="99"/>
      <c r="NXB1" s="99"/>
      <c r="NXC1" s="99"/>
      <c r="NXD1" s="99"/>
      <c r="NXE1" s="99"/>
      <c r="NXF1" s="99"/>
      <c r="NXG1" s="99"/>
      <c r="NXH1" s="99"/>
      <c r="NXI1" s="99"/>
      <c r="NXJ1" s="99"/>
      <c r="NXK1" s="99"/>
      <c r="NXL1" s="99"/>
      <c r="NXM1" s="99"/>
      <c r="NXN1" s="99"/>
      <c r="NXO1" s="99"/>
      <c r="NXP1" s="99"/>
      <c r="NXQ1" s="99"/>
      <c r="NXR1" s="99"/>
      <c r="NXS1" s="99"/>
      <c r="NXT1" s="99"/>
      <c r="NXU1" s="99"/>
      <c r="NXV1" s="99"/>
      <c r="NXW1" s="99"/>
      <c r="NXX1" s="99"/>
      <c r="NXY1" s="99"/>
      <c r="NXZ1" s="99"/>
      <c r="NYA1" s="99"/>
      <c r="NYB1" s="99"/>
      <c r="NYC1" s="99"/>
      <c r="NYD1" s="99"/>
      <c r="NYE1" s="99"/>
      <c r="NYF1" s="99"/>
      <c r="NYG1" s="99"/>
      <c r="NYH1" s="99"/>
      <c r="NYI1" s="99"/>
      <c r="NYJ1" s="99"/>
      <c r="NYK1" s="99"/>
      <c r="NYL1" s="99"/>
      <c r="NYM1" s="99"/>
      <c r="NYN1" s="99"/>
      <c r="NYO1" s="99"/>
      <c r="NYP1" s="99"/>
      <c r="NYQ1" s="99"/>
      <c r="NYR1" s="99"/>
      <c r="NYS1" s="99"/>
      <c r="NYT1" s="99"/>
      <c r="NYU1" s="99"/>
      <c r="NYV1" s="99"/>
      <c r="NYW1" s="99"/>
      <c r="NYX1" s="99"/>
      <c r="NYY1" s="99"/>
      <c r="NYZ1" s="99"/>
      <c r="NZA1" s="99"/>
      <c r="NZB1" s="99"/>
      <c r="NZC1" s="99"/>
      <c r="NZD1" s="99"/>
      <c r="NZE1" s="99"/>
      <c r="NZF1" s="99"/>
      <c r="NZG1" s="99"/>
      <c r="NZH1" s="99"/>
      <c r="NZI1" s="99"/>
      <c r="NZJ1" s="99"/>
      <c r="NZK1" s="99"/>
      <c r="NZL1" s="99"/>
      <c r="NZM1" s="99"/>
      <c r="NZN1" s="99"/>
      <c r="NZO1" s="99"/>
      <c r="NZP1" s="99"/>
      <c r="NZQ1" s="99"/>
      <c r="NZR1" s="99"/>
      <c r="NZS1" s="99"/>
      <c r="NZT1" s="99"/>
      <c r="NZU1" s="99"/>
      <c r="NZV1" s="99"/>
      <c r="NZW1" s="99"/>
      <c r="NZX1" s="99"/>
      <c r="NZY1" s="99"/>
      <c r="NZZ1" s="99"/>
      <c r="OAA1" s="99"/>
      <c r="OAB1" s="99"/>
      <c r="OAC1" s="99"/>
      <c r="OAD1" s="99"/>
      <c r="OAE1" s="99"/>
      <c r="OAF1" s="99"/>
      <c r="OAG1" s="99"/>
      <c r="OAH1" s="99"/>
      <c r="OAI1" s="99"/>
      <c r="OAJ1" s="99"/>
      <c r="OAK1" s="99"/>
      <c r="OAL1" s="99"/>
      <c r="OAM1" s="99"/>
      <c r="OAN1" s="99"/>
      <c r="OAO1" s="99"/>
      <c r="OAP1" s="99"/>
      <c r="OAQ1" s="99"/>
      <c r="OAR1" s="99"/>
      <c r="OAS1" s="99"/>
      <c r="OAT1" s="99"/>
      <c r="OAU1" s="99"/>
      <c r="OAV1" s="99"/>
      <c r="OAW1" s="99"/>
      <c r="OAX1" s="99"/>
      <c r="OAY1" s="99"/>
      <c r="OAZ1" s="99"/>
      <c r="OBA1" s="99"/>
      <c r="OBB1" s="99"/>
      <c r="OBC1" s="99"/>
      <c r="OBD1" s="99"/>
      <c r="OBE1" s="99"/>
      <c r="OBF1" s="99"/>
      <c r="OBG1" s="99"/>
      <c r="OBH1" s="99"/>
      <c r="OBI1" s="99"/>
      <c r="OBJ1" s="99"/>
      <c r="OBK1" s="99"/>
      <c r="OBL1" s="99"/>
      <c r="OBM1" s="99"/>
      <c r="OBN1" s="99"/>
      <c r="OBO1" s="99"/>
      <c r="OBP1" s="99"/>
      <c r="OBQ1" s="99"/>
      <c r="OBR1" s="99"/>
      <c r="OBS1" s="99"/>
      <c r="OBT1" s="99"/>
      <c r="OBU1" s="99"/>
      <c r="OBV1" s="99"/>
      <c r="OBW1" s="99"/>
      <c r="OBX1" s="99"/>
      <c r="OBY1" s="99"/>
      <c r="OBZ1" s="99"/>
      <c r="OCA1" s="99"/>
      <c r="OCB1" s="99"/>
      <c r="OCC1" s="99"/>
      <c r="OCD1" s="99"/>
      <c r="OCE1" s="99"/>
      <c r="OCF1" s="99"/>
      <c r="OCG1" s="99"/>
      <c r="OCH1" s="99"/>
      <c r="OCI1" s="99"/>
      <c r="OCJ1" s="99"/>
      <c r="OCK1" s="99"/>
      <c r="OCL1" s="99"/>
      <c r="OCM1" s="99"/>
      <c r="OCN1" s="99"/>
      <c r="OCO1" s="99"/>
      <c r="OCP1" s="99"/>
      <c r="OCQ1" s="99"/>
      <c r="OCR1" s="99"/>
      <c r="OCS1" s="99"/>
      <c r="OCT1" s="99"/>
      <c r="OCU1" s="99"/>
      <c r="OCV1" s="99"/>
      <c r="OCW1" s="99"/>
      <c r="OCX1" s="99"/>
      <c r="OCY1" s="99"/>
      <c r="OCZ1" s="99"/>
      <c r="ODA1" s="99"/>
      <c r="ODB1" s="99"/>
      <c r="ODC1" s="99"/>
      <c r="ODD1" s="99"/>
      <c r="ODE1" s="99"/>
      <c r="ODF1" s="99"/>
      <c r="ODG1" s="99"/>
      <c r="ODH1" s="99"/>
      <c r="ODI1" s="99"/>
      <c r="ODJ1" s="99"/>
      <c r="ODK1" s="99"/>
      <c r="ODL1" s="99"/>
      <c r="ODM1" s="99"/>
      <c r="ODN1" s="99"/>
      <c r="ODO1" s="99"/>
      <c r="ODP1" s="99"/>
      <c r="ODQ1" s="99"/>
      <c r="ODR1" s="99"/>
      <c r="ODS1" s="99"/>
      <c r="ODT1" s="99"/>
      <c r="ODU1" s="99"/>
      <c r="ODV1" s="99"/>
      <c r="ODW1" s="99"/>
      <c r="ODX1" s="99"/>
      <c r="ODY1" s="99"/>
      <c r="ODZ1" s="99"/>
      <c r="OEA1" s="99"/>
      <c r="OEB1" s="99"/>
      <c r="OEC1" s="99"/>
      <c r="OED1" s="99"/>
      <c r="OEE1" s="99"/>
      <c r="OEF1" s="99"/>
      <c r="OEG1" s="99"/>
      <c r="OEH1" s="99"/>
      <c r="OEI1" s="99"/>
      <c r="OEJ1" s="99"/>
      <c r="OEK1" s="99"/>
      <c r="OEL1" s="99"/>
      <c r="OEM1" s="99"/>
      <c r="OEN1" s="99"/>
      <c r="OEO1" s="99"/>
      <c r="OEP1" s="99"/>
      <c r="OEQ1" s="99"/>
      <c r="OER1" s="99"/>
      <c r="OES1" s="99"/>
      <c r="OET1" s="99"/>
      <c r="OEU1" s="99"/>
      <c r="OEV1" s="99"/>
      <c r="OEW1" s="99"/>
      <c r="OEX1" s="99"/>
      <c r="OEY1" s="99"/>
      <c r="OEZ1" s="99"/>
      <c r="OFA1" s="99"/>
      <c r="OFB1" s="99"/>
      <c r="OFC1" s="99"/>
      <c r="OFD1" s="99"/>
      <c r="OFE1" s="99"/>
      <c r="OFF1" s="99"/>
      <c r="OFG1" s="99"/>
      <c r="OFH1" s="99"/>
      <c r="OFI1" s="99"/>
      <c r="OFJ1" s="99"/>
      <c r="OFK1" s="99"/>
      <c r="OFL1" s="99"/>
      <c r="OFM1" s="99"/>
      <c r="OFN1" s="99"/>
      <c r="OFO1" s="99"/>
      <c r="OFP1" s="99"/>
      <c r="OFQ1" s="99"/>
      <c r="OFR1" s="99"/>
      <c r="OFS1" s="99"/>
      <c r="OFT1" s="99"/>
      <c r="OFU1" s="99"/>
      <c r="OFV1" s="99"/>
      <c r="OFW1" s="99"/>
      <c r="OFX1" s="99"/>
      <c r="OFY1" s="99"/>
      <c r="OFZ1" s="99"/>
      <c r="OGA1" s="99"/>
      <c r="OGB1" s="99"/>
      <c r="OGC1" s="99"/>
      <c r="OGD1" s="99"/>
      <c r="OGE1" s="99"/>
      <c r="OGF1" s="99"/>
      <c r="OGG1" s="99"/>
      <c r="OGH1" s="99"/>
      <c r="OGI1" s="99"/>
      <c r="OGJ1" s="99"/>
      <c r="OGK1" s="99"/>
      <c r="OGL1" s="99"/>
      <c r="OGM1" s="99"/>
      <c r="OGN1" s="99"/>
      <c r="OGO1" s="99"/>
      <c r="OGP1" s="99"/>
      <c r="OGQ1" s="99"/>
      <c r="OGR1" s="99"/>
      <c r="OGS1" s="99"/>
      <c r="OGT1" s="99"/>
      <c r="OGU1" s="99"/>
      <c r="OGV1" s="99"/>
      <c r="OGW1" s="99"/>
      <c r="OGX1" s="99"/>
      <c r="OGY1" s="99"/>
      <c r="OGZ1" s="99"/>
      <c r="OHA1" s="99"/>
      <c r="OHB1" s="99"/>
      <c r="OHC1" s="99"/>
      <c r="OHD1" s="99"/>
      <c r="OHE1" s="99"/>
      <c r="OHF1" s="99"/>
      <c r="OHG1" s="99"/>
      <c r="OHH1" s="99"/>
      <c r="OHI1" s="99"/>
      <c r="OHJ1" s="99"/>
      <c r="OHK1" s="99"/>
      <c r="OHL1" s="99"/>
      <c r="OHM1" s="99"/>
      <c r="OHN1" s="99"/>
      <c r="OHO1" s="99"/>
      <c r="OHP1" s="99"/>
      <c r="OHQ1" s="99"/>
      <c r="OHR1" s="99"/>
      <c r="OHS1" s="99"/>
      <c r="OHT1" s="99"/>
      <c r="OHU1" s="99"/>
      <c r="OHV1" s="99"/>
      <c r="OHW1" s="99"/>
      <c r="OHX1" s="99"/>
      <c r="OHY1" s="99"/>
      <c r="OHZ1" s="99"/>
      <c r="OIA1" s="99"/>
      <c r="OIB1" s="99"/>
      <c r="OIC1" s="99"/>
      <c r="OID1" s="99"/>
      <c r="OIE1" s="99"/>
      <c r="OIF1" s="99"/>
      <c r="OIG1" s="99"/>
      <c r="OIH1" s="99"/>
      <c r="OII1" s="99"/>
      <c r="OIJ1" s="99"/>
      <c r="OIK1" s="99"/>
      <c r="OIL1" s="99"/>
      <c r="OIM1" s="99"/>
      <c r="OIN1" s="99"/>
      <c r="OIO1" s="99"/>
      <c r="OIP1" s="99"/>
      <c r="OIQ1" s="99"/>
      <c r="OIR1" s="99"/>
      <c r="OIS1" s="99"/>
      <c r="OIT1" s="99"/>
      <c r="OIU1" s="99"/>
      <c r="OIV1" s="99"/>
      <c r="OIW1" s="99"/>
      <c r="OIX1" s="99"/>
      <c r="OIY1" s="99"/>
      <c r="OIZ1" s="99"/>
      <c r="OJA1" s="99"/>
      <c r="OJB1" s="99"/>
      <c r="OJC1" s="99"/>
      <c r="OJD1" s="99"/>
      <c r="OJE1" s="99"/>
      <c r="OJF1" s="99"/>
      <c r="OJG1" s="99"/>
      <c r="OJH1" s="99"/>
      <c r="OJI1" s="99"/>
      <c r="OJJ1" s="99"/>
      <c r="OJK1" s="99"/>
      <c r="OJL1" s="99"/>
      <c r="OJM1" s="99"/>
      <c r="OJN1" s="99"/>
      <c r="OJO1" s="99"/>
      <c r="OJP1" s="99"/>
      <c r="OJQ1" s="99"/>
      <c r="OJR1" s="99"/>
      <c r="OJS1" s="99"/>
      <c r="OJT1" s="99"/>
      <c r="OJU1" s="99"/>
      <c r="OJV1" s="99"/>
      <c r="OJW1" s="99"/>
      <c r="OJX1" s="99"/>
      <c r="OJY1" s="99"/>
      <c r="OJZ1" s="99"/>
      <c r="OKA1" s="99"/>
      <c r="OKB1" s="99"/>
      <c r="OKC1" s="99"/>
      <c r="OKD1" s="99"/>
      <c r="OKE1" s="99"/>
      <c r="OKF1" s="99"/>
      <c r="OKG1" s="99"/>
      <c r="OKH1" s="99"/>
      <c r="OKI1" s="99"/>
      <c r="OKJ1" s="99"/>
      <c r="OKK1" s="99"/>
      <c r="OKL1" s="99"/>
      <c r="OKM1" s="99"/>
      <c r="OKN1" s="99"/>
      <c r="OKO1" s="99"/>
      <c r="OKP1" s="99"/>
      <c r="OKQ1" s="99"/>
      <c r="OKR1" s="99"/>
      <c r="OKS1" s="99"/>
      <c r="OKT1" s="99"/>
      <c r="OKU1" s="99"/>
      <c r="OKV1" s="99"/>
      <c r="OKW1" s="99"/>
      <c r="OKX1" s="99"/>
      <c r="OKY1" s="99"/>
      <c r="OKZ1" s="99"/>
      <c r="OLA1" s="99"/>
      <c r="OLB1" s="99"/>
      <c r="OLC1" s="99"/>
      <c r="OLD1" s="99"/>
      <c r="OLE1" s="99"/>
      <c r="OLF1" s="99"/>
      <c r="OLG1" s="99"/>
      <c r="OLH1" s="99"/>
      <c r="OLI1" s="99"/>
      <c r="OLJ1" s="99"/>
      <c r="OLK1" s="99"/>
      <c r="OLL1" s="99"/>
      <c r="OLM1" s="99"/>
      <c r="OLN1" s="99"/>
      <c r="OLO1" s="99"/>
      <c r="OLP1" s="99"/>
      <c r="OLQ1" s="99"/>
      <c r="OLR1" s="99"/>
      <c r="OLS1" s="99"/>
      <c r="OLT1" s="99"/>
      <c r="OLU1" s="99"/>
      <c r="OLV1" s="99"/>
      <c r="OLW1" s="99"/>
      <c r="OLX1" s="99"/>
      <c r="OLY1" s="99"/>
      <c r="OLZ1" s="99"/>
      <c r="OMA1" s="99"/>
      <c r="OMB1" s="99"/>
      <c r="OMC1" s="99"/>
      <c r="OMD1" s="99"/>
      <c r="OME1" s="99"/>
      <c r="OMF1" s="99"/>
      <c r="OMG1" s="99"/>
      <c r="OMH1" s="99"/>
      <c r="OMI1" s="99"/>
      <c r="OMJ1" s="99"/>
      <c r="OMK1" s="99"/>
      <c r="OML1" s="99"/>
      <c r="OMM1" s="99"/>
      <c r="OMN1" s="99"/>
      <c r="OMO1" s="99"/>
      <c r="OMP1" s="99"/>
      <c r="OMQ1" s="99"/>
      <c r="OMR1" s="99"/>
      <c r="OMS1" s="99"/>
      <c r="OMT1" s="99"/>
      <c r="OMU1" s="99"/>
      <c r="OMV1" s="99"/>
      <c r="OMW1" s="99"/>
      <c r="OMX1" s="99"/>
      <c r="OMY1" s="99"/>
      <c r="OMZ1" s="99"/>
      <c r="ONA1" s="99"/>
      <c r="ONB1" s="99"/>
      <c r="ONC1" s="99"/>
      <c r="OND1" s="99"/>
      <c r="ONE1" s="99"/>
      <c r="ONF1" s="99"/>
      <c r="ONG1" s="99"/>
      <c r="ONH1" s="99"/>
      <c r="ONI1" s="99"/>
      <c r="ONJ1" s="99"/>
      <c r="ONK1" s="99"/>
      <c r="ONL1" s="99"/>
      <c r="ONM1" s="99"/>
      <c r="ONN1" s="99"/>
      <c r="ONO1" s="99"/>
      <c r="ONP1" s="99"/>
      <c r="ONQ1" s="99"/>
      <c r="ONR1" s="99"/>
      <c r="ONS1" s="99"/>
      <c r="ONT1" s="99"/>
      <c r="ONU1" s="99"/>
      <c r="ONV1" s="99"/>
      <c r="ONW1" s="99"/>
      <c r="ONX1" s="99"/>
      <c r="ONY1" s="99"/>
      <c r="ONZ1" s="99"/>
      <c r="OOA1" s="99"/>
      <c r="OOB1" s="99"/>
      <c r="OOC1" s="99"/>
      <c r="OOD1" s="99"/>
      <c r="OOE1" s="99"/>
      <c r="OOF1" s="99"/>
      <c r="OOG1" s="99"/>
      <c r="OOH1" s="99"/>
      <c r="OOI1" s="99"/>
      <c r="OOJ1" s="99"/>
      <c r="OOK1" s="99"/>
      <c r="OOL1" s="99"/>
      <c r="OOM1" s="99"/>
      <c r="OON1" s="99"/>
      <c r="OOO1" s="99"/>
      <c r="OOP1" s="99"/>
      <c r="OOQ1" s="99"/>
      <c r="OOR1" s="99"/>
      <c r="OOS1" s="99"/>
      <c r="OOT1" s="99"/>
      <c r="OOU1" s="99"/>
      <c r="OOV1" s="99"/>
      <c r="OOW1" s="99"/>
      <c r="OOX1" s="99"/>
      <c r="OOY1" s="99"/>
      <c r="OOZ1" s="99"/>
      <c r="OPA1" s="99"/>
      <c r="OPB1" s="99"/>
      <c r="OPC1" s="99"/>
      <c r="OPD1" s="99"/>
      <c r="OPE1" s="99"/>
      <c r="OPF1" s="99"/>
      <c r="OPG1" s="99"/>
      <c r="OPH1" s="99"/>
      <c r="OPI1" s="99"/>
      <c r="OPJ1" s="99"/>
      <c r="OPK1" s="99"/>
      <c r="OPL1" s="99"/>
      <c r="OPM1" s="99"/>
      <c r="OPN1" s="99"/>
      <c r="OPO1" s="99"/>
      <c r="OPP1" s="99"/>
      <c r="OPQ1" s="99"/>
      <c r="OPR1" s="99"/>
      <c r="OPS1" s="99"/>
      <c r="OPT1" s="99"/>
      <c r="OPU1" s="99"/>
      <c r="OPV1" s="99"/>
      <c r="OPW1" s="99"/>
      <c r="OPX1" s="99"/>
      <c r="OPY1" s="99"/>
      <c r="OPZ1" s="99"/>
      <c r="OQA1" s="99"/>
      <c r="OQB1" s="99"/>
      <c r="OQC1" s="99"/>
      <c r="OQD1" s="99"/>
      <c r="OQE1" s="99"/>
      <c r="OQF1" s="99"/>
      <c r="OQG1" s="99"/>
      <c r="OQH1" s="99"/>
      <c r="OQI1" s="99"/>
      <c r="OQJ1" s="99"/>
      <c r="OQK1" s="99"/>
      <c r="OQL1" s="99"/>
      <c r="OQM1" s="99"/>
      <c r="OQN1" s="99"/>
      <c r="OQO1" s="99"/>
      <c r="OQP1" s="99"/>
      <c r="OQQ1" s="99"/>
      <c r="OQR1" s="99"/>
      <c r="OQS1" s="99"/>
      <c r="OQT1" s="99"/>
      <c r="OQU1" s="99"/>
      <c r="OQV1" s="99"/>
      <c r="OQW1" s="99"/>
      <c r="OQX1" s="99"/>
      <c r="OQY1" s="99"/>
      <c r="OQZ1" s="99"/>
      <c r="ORA1" s="99"/>
      <c r="ORB1" s="99"/>
      <c r="ORC1" s="99"/>
      <c r="ORD1" s="99"/>
      <c r="ORE1" s="99"/>
      <c r="ORF1" s="99"/>
      <c r="ORG1" s="99"/>
      <c r="ORH1" s="99"/>
      <c r="ORI1" s="99"/>
      <c r="ORJ1" s="99"/>
      <c r="ORK1" s="99"/>
      <c r="ORL1" s="99"/>
      <c r="ORM1" s="99"/>
      <c r="ORN1" s="99"/>
      <c r="ORO1" s="99"/>
      <c r="ORP1" s="99"/>
      <c r="ORQ1" s="99"/>
      <c r="ORR1" s="99"/>
      <c r="ORS1" s="99"/>
      <c r="ORT1" s="99"/>
      <c r="ORU1" s="99"/>
      <c r="ORV1" s="99"/>
      <c r="ORW1" s="99"/>
      <c r="ORX1" s="99"/>
      <c r="ORY1" s="99"/>
      <c r="ORZ1" s="99"/>
      <c r="OSA1" s="99"/>
      <c r="OSB1" s="99"/>
      <c r="OSC1" s="99"/>
      <c r="OSD1" s="99"/>
      <c r="OSE1" s="99"/>
      <c r="OSF1" s="99"/>
      <c r="OSG1" s="99"/>
      <c r="OSH1" s="99"/>
      <c r="OSI1" s="99"/>
      <c r="OSJ1" s="99"/>
      <c r="OSK1" s="99"/>
      <c r="OSL1" s="99"/>
      <c r="OSM1" s="99"/>
      <c r="OSN1" s="99"/>
      <c r="OSO1" s="99"/>
      <c r="OSP1" s="99"/>
      <c r="OSQ1" s="99"/>
      <c r="OSR1" s="99"/>
      <c r="OSS1" s="99"/>
      <c r="OST1" s="99"/>
      <c r="OSU1" s="99"/>
      <c r="OSV1" s="99"/>
      <c r="OSW1" s="99"/>
      <c r="OSX1" s="99"/>
      <c r="OSY1" s="99"/>
      <c r="OSZ1" s="99"/>
      <c r="OTA1" s="99"/>
      <c r="OTB1" s="99"/>
      <c r="OTC1" s="99"/>
      <c r="OTD1" s="99"/>
      <c r="OTE1" s="99"/>
      <c r="OTF1" s="99"/>
      <c r="OTG1" s="99"/>
      <c r="OTH1" s="99"/>
      <c r="OTI1" s="99"/>
      <c r="OTJ1" s="99"/>
      <c r="OTK1" s="99"/>
      <c r="OTL1" s="99"/>
      <c r="OTM1" s="99"/>
      <c r="OTN1" s="99"/>
      <c r="OTO1" s="99"/>
      <c r="OTP1" s="99"/>
      <c r="OTQ1" s="99"/>
      <c r="OTR1" s="99"/>
      <c r="OTS1" s="99"/>
      <c r="OTT1" s="99"/>
      <c r="OTU1" s="99"/>
      <c r="OTV1" s="99"/>
      <c r="OTW1" s="99"/>
      <c r="OTX1" s="99"/>
      <c r="OTY1" s="99"/>
      <c r="OTZ1" s="99"/>
      <c r="OUA1" s="99"/>
      <c r="OUB1" s="99"/>
      <c r="OUC1" s="99"/>
      <c r="OUD1" s="99"/>
      <c r="OUE1" s="99"/>
      <c r="OUF1" s="99"/>
      <c r="OUG1" s="99"/>
      <c r="OUH1" s="99"/>
      <c r="OUI1" s="99"/>
      <c r="OUJ1" s="99"/>
      <c r="OUK1" s="99"/>
      <c r="OUL1" s="99"/>
      <c r="OUM1" s="99"/>
      <c r="OUN1" s="99"/>
      <c r="OUO1" s="99"/>
      <c r="OUP1" s="99"/>
      <c r="OUQ1" s="99"/>
      <c r="OUR1" s="99"/>
      <c r="OUS1" s="99"/>
      <c r="OUT1" s="99"/>
      <c r="OUU1" s="99"/>
      <c r="OUV1" s="99"/>
      <c r="OUW1" s="99"/>
      <c r="OUX1" s="99"/>
      <c r="OUY1" s="99"/>
      <c r="OUZ1" s="99"/>
      <c r="OVA1" s="99"/>
      <c r="OVB1" s="99"/>
      <c r="OVC1" s="99"/>
      <c r="OVD1" s="99"/>
      <c r="OVE1" s="99"/>
      <c r="OVF1" s="99"/>
      <c r="OVG1" s="99"/>
      <c r="OVH1" s="99"/>
      <c r="OVI1" s="99"/>
      <c r="OVJ1" s="99"/>
      <c r="OVK1" s="99"/>
      <c r="OVL1" s="99"/>
      <c r="OVM1" s="99"/>
      <c r="OVN1" s="99"/>
      <c r="OVO1" s="99"/>
      <c r="OVP1" s="99"/>
      <c r="OVQ1" s="99"/>
      <c r="OVR1" s="99"/>
      <c r="OVS1" s="99"/>
      <c r="OVT1" s="99"/>
      <c r="OVU1" s="99"/>
      <c r="OVV1" s="99"/>
      <c r="OVW1" s="99"/>
      <c r="OVX1" s="99"/>
      <c r="OVY1" s="99"/>
      <c r="OVZ1" s="99"/>
      <c r="OWA1" s="99"/>
      <c r="OWB1" s="99"/>
      <c r="OWC1" s="99"/>
      <c r="OWD1" s="99"/>
      <c r="OWE1" s="99"/>
      <c r="OWF1" s="99"/>
      <c r="OWG1" s="99"/>
      <c r="OWH1" s="99"/>
      <c r="OWI1" s="99"/>
      <c r="OWJ1" s="99"/>
      <c r="OWK1" s="99"/>
      <c r="OWL1" s="99"/>
      <c r="OWM1" s="99"/>
      <c r="OWN1" s="99"/>
      <c r="OWO1" s="99"/>
      <c r="OWP1" s="99"/>
      <c r="OWQ1" s="99"/>
      <c r="OWR1" s="99"/>
      <c r="OWS1" s="99"/>
      <c r="OWT1" s="99"/>
      <c r="OWU1" s="99"/>
      <c r="OWV1" s="99"/>
      <c r="OWW1" s="99"/>
      <c r="OWX1" s="99"/>
      <c r="OWY1" s="99"/>
      <c r="OWZ1" s="99"/>
      <c r="OXA1" s="99"/>
      <c r="OXB1" s="99"/>
      <c r="OXC1" s="99"/>
      <c r="OXD1" s="99"/>
      <c r="OXE1" s="99"/>
      <c r="OXF1" s="99"/>
      <c r="OXG1" s="99"/>
      <c r="OXH1" s="99"/>
      <c r="OXI1" s="99"/>
      <c r="OXJ1" s="99"/>
      <c r="OXK1" s="99"/>
      <c r="OXL1" s="99"/>
      <c r="OXM1" s="99"/>
      <c r="OXN1" s="99"/>
      <c r="OXO1" s="99"/>
      <c r="OXP1" s="99"/>
      <c r="OXQ1" s="99"/>
      <c r="OXR1" s="99"/>
      <c r="OXS1" s="99"/>
      <c r="OXT1" s="99"/>
      <c r="OXU1" s="99"/>
      <c r="OXV1" s="99"/>
      <c r="OXW1" s="99"/>
      <c r="OXX1" s="99"/>
      <c r="OXY1" s="99"/>
      <c r="OXZ1" s="99"/>
      <c r="OYA1" s="99"/>
      <c r="OYB1" s="99"/>
      <c r="OYC1" s="99"/>
      <c r="OYD1" s="99"/>
      <c r="OYE1" s="99"/>
      <c r="OYF1" s="99"/>
      <c r="OYG1" s="99"/>
      <c r="OYH1" s="99"/>
      <c r="OYI1" s="99"/>
      <c r="OYJ1" s="99"/>
      <c r="OYK1" s="99"/>
      <c r="OYL1" s="99"/>
      <c r="OYM1" s="99"/>
      <c r="OYN1" s="99"/>
      <c r="OYO1" s="99"/>
      <c r="OYP1" s="99"/>
      <c r="OYQ1" s="99"/>
      <c r="OYR1" s="99"/>
      <c r="OYS1" s="99"/>
      <c r="OYT1" s="99"/>
      <c r="OYU1" s="99"/>
      <c r="OYV1" s="99"/>
      <c r="OYW1" s="99"/>
      <c r="OYX1" s="99"/>
      <c r="OYY1" s="99"/>
      <c r="OYZ1" s="99"/>
      <c r="OZA1" s="99"/>
      <c r="OZB1" s="99"/>
      <c r="OZC1" s="99"/>
      <c r="OZD1" s="99"/>
      <c r="OZE1" s="99"/>
      <c r="OZF1" s="99"/>
      <c r="OZG1" s="99"/>
      <c r="OZH1" s="99"/>
      <c r="OZI1" s="99"/>
      <c r="OZJ1" s="99"/>
      <c r="OZK1" s="99"/>
      <c r="OZL1" s="99"/>
      <c r="OZM1" s="99"/>
      <c r="OZN1" s="99"/>
      <c r="OZO1" s="99"/>
      <c r="OZP1" s="99"/>
      <c r="OZQ1" s="99"/>
      <c r="OZR1" s="99"/>
      <c r="OZS1" s="99"/>
      <c r="OZT1" s="99"/>
      <c r="OZU1" s="99"/>
      <c r="OZV1" s="99"/>
      <c r="OZW1" s="99"/>
      <c r="OZX1" s="99"/>
      <c r="OZY1" s="99"/>
      <c r="OZZ1" s="99"/>
      <c r="PAA1" s="99"/>
      <c r="PAB1" s="99"/>
      <c r="PAC1" s="99"/>
      <c r="PAD1" s="99"/>
      <c r="PAE1" s="99"/>
      <c r="PAF1" s="99"/>
      <c r="PAG1" s="99"/>
      <c r="PAH1" s="99"/>
      <c r="PAI1" s="99"/>
      <c r="PAJ1" s="99"/>
      <c r="PAK1" s="99"/>
      <c r="PAL1" s="99"/>
      <c r="PAM1" s="99"/>
      <c r="PAN1" s="99"/>
      <c r="PAO1" s="99"/>
      <c r="PAP1" s="99"/>
      <c r="PAQ1" s="99"/>
      <c r="PAR1" s="99"/>
      <c r="PAS1" s="99"/>
      <c r="PAT1" s="99"/>
      <c r="PAU1" s="99"/>
      <c r="PAV1" s="99"/>
      <c r="PAW1" s="99"/>
      <c r="PAX1" s="99"/>
      <c r="PAY1" s="99"/>
      <c r="PAZ1" s="99"/>
      <c r="PBA1" s="99"/>
      <c r="PBB1" s="99"/>
      <c r="PBC1" s="99"/>
      <c r="PBD1" s="99"/>
      <c r="PBE1" s="99"/>
      <c r="PBF1" s="99"/>
      <c r="PBG1" s="99"/>
      <c r="PBH1" s="99"/>
      <c r="PBI1" s="99"/>
      <c r="PBJ1" s="99"/>
      <c r="PBK1" s="99"/>
      <c r="PBL1" s="99"/>
      <c r="PBM1" s="99"/>
      <c r="PBN1" s="99"/>
      <c r="PBO1" s="99"/>
      <c r="PBP1" s="99"/>
      <c r="PBQ1" s="99"/>
      <c r="PBR1" s="99"/>
      <c r="PBS1" s="99"/>
      <c r="PBT1" s="99"/>
      <c r="PBU1" s="99"/>
      <c r="PBV1" s="99"/>
      <c r="PBW1" s="99"/>
      <c r="PBX1" s="99"/>
      <c r="PBY1" s="99"/>
      <c r="PBZ1" s="99"/>
      <c r="PCA1" s="99"/>
      <c r="PCB1" s="99"/>
      <c r="PCC1" s="99"/>
      <c r="PCD1" s="99"/>
      <c r="PCE1" s="99"/>
      <c r="PCF1" s="99"/>
      <c r="PCG1" s="99"/>
      <c r="PCH1" s="99"/>
      <c r="PCI1" s="99"/>
      <c r="PCJ1" s="99"/>
      <c r="PCK1" s="99"/>
      <c r="PCL1" s="99"/>
      <c r="PCM1" s="99"/>
      <c r="PCN1" s="99"/>
      <c r="PCO1" s="99"/>
      <c r="PCP1" s="99"/>
      <c r="PCQ1" s="99"/>
      <c r="PCR1" s="99"/>
      <c r="PCS1" s="99"/>
      <c r="PCT1" s="99"/>
      <c r="PCU1" s="99"/>
      <c r="PCV1" s="99"/>
      <c r="PCW1" s="99"/>
      <c r="PCX1" s="99"/>
      <c r="PCY1" s="99"/>
      <c r="PCZ1" s="99"/>
      <c r="PDA1" s="99"/>
      <c r="PDB1" s="99"/>
      <c r="PDC1" s="99"/>
      <c r="PDD1" s="99"/>
      <c r="PDE1" s="99"/>
      <c r="PDF1" s="99"/>
      <c r="PDG1" s="99"/>
      <c r="PDH1" s="99"/>
      <c r="PDI1" s="99"/>
      <c r="PDJ1" s="99"/>
      <c r="PDK1" s="99"/>
      <c r="PDL1" s="99"/>
      <c r="PDM1" s="99"/>
      <c r="PDN1" s="99"/>
      <c r="PDO1" s="99"/>
      <c r="PDP1" s="99"/>
      <c r="PDQ1" s="99"/>
      <c r="PDR1" s="99"/>
      <c r="PDS1" s="99"/>
      <c r="PDT1" s="99"/>
      <c r="PDU1" s="99"/>
      <c r="PDV1" s="99"/>
      <c r="PDW1" s="99"/>
      <c r="PDX1" s="99"/>
      <c r="PDY1" s="99"/>
      <c r="PDZ1" s="99"/>
      <c r="PEA1" s="99"/>
      <c r="PEB1" s="99"/>
      <c r="PEC1" s="99"/>
      <c r="PED1" s="99"/>
      <c r="PEE1" s="99"/>
      <c r="PEF1" s="99"/>
      <c r="PEG1" s="99"/>
      <c r="PEH1" s="99"/>
      <c r="PEI1" s="99"/>
      <c r="PEJ1" s="99"/>
      <c r="PEK1" s="99"/>
      <c r="PEL1" s="99"/>
      <c r="PEM1" s="99"/>
      <c r="PEN1" s="99"/>
      <c r="PEO1" s="99"/>
      <c r="PEP1" s="99"/>
      <c r="PEQ1" s="99"/>
      <c r="PER1" s="99"/>
      <c r="PES1" s="99"/>
      <c r="PET1" s="99"/>
      <c r="PEU1" s="99"/>
      <c r="PEV1" s="99"/>
      <c r="PEW1" s="99"/>
      <c r="PEX1" s="99"/>
      <c r="PEY1" s="99"/>
      <c r="PEZ1" s="99"/>
      <c r="PFA1" s="99"/>
      <c r="PFB1" s="99"/>
      <c r="PFC1" s="99"/>
      <c r="PFD1" s="99"/>
      <c r="PFE1" s="99"/>
      <c r="PFF1" s="99"/>
      <c r="PFG1" s="99"/>
      <c r="PFH1" s="99"/>
      <c r="PFI1" s="99"/>
      <c r="PFJ1" s="99"/>
      <c r="PFK1" s="99"/>
      <c r="PFL1" s="99"/>
      <c r="PFM1" s="99"/>
      <c r="PFN1" s="99"/>
      <c r="PFO1" s="99"/>
      <c r="PFP1" s="99"/>
      <c r="PFQ1" s="99"/>
      <c r="PFR1" s="99"/>
      <c r="PFS1" s="99"/>
      <c r="PFT1" s="99"/>
      <c r="PFU1" s="99"/>
      <c r="PFV1" s="99"/>
      <c r="PFW1" s="99"/>
      <c r="PFX1" s="99"/>
      <c r="PFY1" s="99"/>
      <c r="PFZ1" s="99"/>
      <c r="PGA1" s="99"/>
      <c r="PGB1" s="99"/>
      <c r="PGC1" s="99"/>
      <c r="PGD1" s="99"/>
      <c r="PGE1" s="99"/>
      <c r="PGF1" s="99"/>
      <c r="PGG1" s="99"/>
      <c r="PGH1" s="99"/>
      <c r="PGI1" s="99"/>
      <c r="PGJ1" s="99"/>
      <c r="PGK1" s="99"/>
      <c r="PGL1" s="99"/>
      <c r="PGM1" s="99"/>
      <c r="PGN1" s="99"/>
      <c r="PGO1" s="99"/>
      <c r="PGP1" s="99"/>
      <c r="PGQ1" s="99"/>
      <c r="PGR1" s="99"/>
      <c r="PGS1" s="99"/>
      <c r="PGT1" s="99"/>
      <c r="PGU1" s="99"/>
      <c r="PGV1" s="99"/>
      <c r="PGW1" s="99"/>
      <c r="PGX1" s="99"/>
      <c r="PGY1" s="99"/>
      <c r="PGZ1" s="99"/>
      <c r="PHA1" s="99"/>
      <c r="PHB1" s="99"/>
      <c r="PHC1" s="99"/>
      <c r="PHD1" s="99"/>
      <c r="PHE1" s="99"/>
      <c r="PHF1" s="99"/>
      <c r="PHG1" s="99"/>
      <c r="PHH1" s="99"/>
      <c r="PHI1" s="99"/>
      <c r="PHJ1" s="99"/>
      <c r="PHK1" s="99"/>
      <c r="PHL1" s="99"/>
      <c r="PHM1" s="99"/>
      <c r="PHN1" s="99"/>
      <c r="PHO1" s="99"/>
      <c r="PHP1" s="99"/>
      <c r="PHQ1" s="99"/>
      <c r="PHR1" s="99"/>
      <c r="PHS1" s="99"/>
      <c r="PHT1" s="99"/>
      <c r="PHU1" s="99"/>
      <c r="PHV1" s="99"/>
      <c r="PHW1" s="99"/>
      <c r="PHX1" s="99"/>
      <c r="PHY1" s="99"/>
      <c r="PHZ1" s="99"/>
      <c r="PIA1" s="99"/>
      <c r="PIB1" s="99"/>
      <c r="PIC1" s="99"/>
      <c r="PID1" s="99"/>
      <c r="PIE1" s="99"/>
      <c r="PIF1" s="99"/>
      <c r="PIG1" s="99"/>
      <c r="PIH1" s="99"/>
      <c r="PII1" s="99"/>
      <c r="PIJ1" s="99"/>
      <c r="PIK1" s="99"/>
      <c r="PIL1" s="99"/>
      <c r="PIM1" s="99"/>
      <c r="PIN1" s="99"/>
      <c r="PIO1" s="99"/>
      <c r="PIP1" s="99"/>
      <c r="PIQ1" s="99"/>
      <c r="PIR1" s="99"/>
      <c r="PIS1" s="99"/>
      <c r="PIT1" s="99"/>
      <c r="PIU1" s="99"/>
      <c r="PIV1" s="99"/>
      <c r="PIW1" s="99"/>
      <c r="PIX1" s="99"/>
      <c r="PIY1" s="99"/>
      <c r="PIZ1" s="99"/>
      <c r="PJA1" s="99"/>
      <c r="PJB1" s="99"/>
      <c r="PJC1" s="99"/>
      <c r="PJD1" s="99"/>
      <c r="PJE1" s="99"/>
      <c r="PJF1" s="99"/>
      <c r="PJG1" s="99"/>
      <c r="PJH1" s="99"/>
      <c r="PJI1" s="99"/>
      <c r="PJJ1" s="99"/>
      <c r="PJK1" s="99"/>
      <c r="PJL1" s="99"/>
      <c r="PJM1" s="99"/>
      <c r="PJN1" s="99"/>
      <c r="PJO1" s="99"/>
      <c r="PJP1" s="99"/>
      <c r="PJQ1" s="99"/>
      <c r="PJR1" s="99"/>
      <c r="PJS1" s="99"/>
      <c r="PJT1" s="99"/>
      <c r="PJU1" s="99"/>
      <c r="PJV1" s="99"/>
      <c r="PJW1" s="99"/>
      <c r="PJX1" s="99"/>
      <c r="PJY1" s="99"/>
      <c r="PJZ1" s="99"/>
      <c r="PKA1" s="99"/>
      <c r="PKB1" s="99"/>
      <c r="PKC1" s="99"/>
      <c r="PKD1" s="99"/>
      <c r="PKE1" s="99"/>
      <c r="PKF1" s="99"/>
      <c r="PKG1" s="99"/>
      <c r="PKH1" s="99"/>
      <c r="PKI1" s="99"/>
      <c r="PKJ1" s="99"/>
      <c r="PKK1" s="99"/>
      <c r="PKL1" s="99"/>
      <c r="PKM1" s="99"/>
      <c r="PKN1" s="99"/>
      <c r="PKO1" s="99"/>
      <c r="PKP1" s="99"/>
      <c r="PKQ1" s="99"/>
      <c r="PKR1" s="99"/>
      <c r="PKS1" s="99"/>
      <c r="PKT1" s="99"/>
      <c r="PKU1" s="99"/>
      <c r="PKV1" s="99"/>
      <c r="PKW1" s="99"/>
      <c r="PKX1" s="99"/>
      <c r="PKY1" s="99"/>
      <c r="PKZ1" s="99"/>
      <c r="PLA1" s="99"/>
      <c r="PLB1" s="99"/>
      <c r="PLC1" s="99"/>
      <c r="PLD1" s="99"/>
      <c r="PLE1" s="99"/>
      <c r="PLF1" s="99"/>
      <c r="PLG1" s="99"/>
      <c r="PLH1" s="99"/>
      <c r="PLI1" s="99"/>
      <c r="PLJ1" s="99"/>
      <c r="PLK1" s="99"/>
      <c r="PLL1" s="99"/>
      <c r="PLM1" s="99"/>
      <c r="PLN1" s="99"/>
      <c r="PLO1" s="99"/>
      <c r="PLP1" s="99"/>
      <c r="PLQ1" s="99"/>
      <c r="PLR1" s="99"/>
      <c r="PLS1" s="99"/>
      <c r="PLT1" s="99"/>
      <c r="PLU1" s="99"/>
      <c r="PLV1" s="99"/>
      <c r="PLW1" s="99"/>
      <c r="PLX1" s="99"/>
      <c r="PLY1" s="99"/>
      <c r="PLZ1" s="99"/>
      <c r="PMA1" s="99"/>
      <c r="PMB1" s="99"/>
      <c r="PMC1" s="99"/>
      <c r="PMD1" s="99"/>
      <c r="PME1" s="99"/>
      <c r="PMF1" s="99"/>
      <c r="PMG1" s="99"/>
      <c r="PMH1" s="99"/>
      <c r="PMI1" s="99"/>
      <c r="PMJ1" s="99"/>
      <c r="PMK1" s="99"/>
      <c r="PML1" s="99"/>
      <c r="PMM1" s="99"/>
      <c r="PMN1" s="99"/>
      <c r="PMO1" s="99"/>
      <c r="PMP1" s="99"/>
      <c r="PMQ1" s="99"/>
      <c r="PMR1" s="99"/>
      <c r="PMS1" s="99"/>
      <c r="PMT1" s="99"/>
      <c r="PMU1" s="99"/>
      <c r="PMV1" s="99"/>
      <c r="PMW1" s="99"/>
      <c r="PMX1" s="99"/>
      <c r="PMY1" s="99"/>
      <c r="PMZ1" s="99"/>
      <c r="PNA1" s="99"/>
      <c r="PNB1" s="99"/>
      <c r="PNC1" s="99"/>
      <c r="PND1" s="99"/>
      <c r="PNE1" s="99"/>
      <c r="PNF1" s="99"/>
      <c r="PNG1" s="99"/>
      <c r="PNH1" s="99"/>
      <c r="PNI1" s="99"/>
      <c r="PNJ1" s="99"/>
      <c r="PNK1" s="99"/>
      <c r="PNL1" s="99"/>
      <c r="PNM1" s="99"/>
      <c r="PNN1" s="99"/>
      <c r="PNO1" s="99"/>
      <c r="PNP1" s="99"/>
      <c r="PNQ1" s="99"/>
      <c r="PNR1" s="99"/>
      <c r="PNS1" s="99"/>
      <c r="PNT1" s="99"/>
      <c r="PNU1" s="99"/>
      <c r="PNV1" s="99"/>
      <c r="PNW1" s="99"/>
      <c r="PNX1" s="99"/>
      <c r="PNY1" s="99"/>
      <c r="PNZ1" s="99"/>
      <c r="POA1" s="99"/>
      <c r="POB1" s="99"/>
      <c r="POC1" s="99"/>
      <c r="POD1" s="99"/>
      <c r="POE1" s="99"/>
      <c r="POF1" s="99"/>
      <c r="POG1" s="99"/>
      <c r="POH1" s="99"/>
      <c r="POI1" s="99"/>
      <c r="POJ1" s="99"/>
      <c r="POK1" s="99"/>
      <c r="POL1" s="99"/>
      <c r="POM1" s="99"/>
      <c r="PON1" s="99"/>
      <c r="POO1" s="99"/>
      <c r="POP1" s="99"/>
      <c r="POQ1" s="99"/>
      <c r="POR1" s="99"/>
      <c r="POS1" s="99"/>
      <c r="POT1" s="99"/>
      <c r="POU1" s="99"/>
      <c r="POV1" s="99"/>
      <c r="POW1" s="99"/>
      <c r="POX1" s="99"/>
      <c r="POY1" s="99"/>
      <c r="POZ1" s="99"/>
      <c r="PPA1" s="99"/>
      <c r="PPB1" s="99"/>
      <c r="PPC1" s="99"/>
      <c r="PPD1" s="99"/>
      <c r="PPE1" s="99"/>
      <c r="PPF1" s="99"/>
      <c r="PPG1" s="99"/>
      <c r="PPH1" s="99"/>
      <c r="PPI1" s="99"/>
      <c r="PPJ1" s="99"/>
      <c r="PPK1" s="99"/>
      <c r="PPL1" s="99"/>
      <c r="PPM1" s="99"/>
      <c r="PPN1" s="99"/>
      <c r="PPO1" s="99"/>
      <c r="PPP1" s="99"/>
      <c r="PPQ1" s="99"/>
      <c r="PPR1" s="99"/>
      <c r="PPS1" s="99"/>
      <c r="PPT1" s="99"/>
      <c r="PPU1" s="99"/>
      <c r="PPV1" s="99"/>
      <c r="PPW1" s="99"/>
      <c r="PPX1" s="99"/>
      <c r="PPY1" s="99"/>
      <c r="PPZ1" s="99"/>
      <c r="PQA1" s="99"/>
      <c r="PQB1" s="99"/>
      <c r="PQC1" s="99"/>
      <c r="PQD1" s="99"/>
      <c r="PQE1" s="99"/>
      <c r="PQF1" s="99"/>
      <c r="PQG1" s="99"/>
      <c r="PQH1" s="99"/>
      <c r="PQI1" s="99"/>
      <c r="PQJ1" s="99"/>
      <c r="PQK1" s="99"/>
      <c r="PQL1" s="99"/>
      <c r="PQM1" s="99"/>
      <c r="PQN1" s="99"/>
      <c r="PQO1" s="99"/>
      <c r="PQP1" s="99"/>
      <c r="PQQ1" s="99"/>
      <c r="PQR1" s="99"/>
      <c r="PQS1" s="99"/>
      <c r="PQT1" s="99"/>
      <c r="PQU1" s="99"/>
      <c r="PQV1" s="99"/>
      <c r="PQW1" s="99"/>
      <c r="PQX1" s="99"/>
      <c r="PQY1" s="99"/>
      <c r="PQZ1" s="99"/>
      <c r="PRA1" s="99"/>
      <c r="PRB1" s="99"/>
      <c r="PRC1" s="99"/>
      <c r="PRD1" s="99"/>
      <c r="PRE1" s="99"/>
      <c r="PRF1" s="99"/>
      <c r="PRG1" s="99"/>
      <c r="PRH1" s="99"/>
      <c r="PRI1" s="99"/>
      <c r="PRJ1" s="99"/>
      <c r="PRK1" s="99"/>
      <c r="PRL1" s="99"/>
      <c r="PRM1" s="99"/>
      <c r="PRN1" s="99"/>
      <c r="PRO1" s="99"/>
      <c r="PRP1" s="99"/>
      <c r="PRQ1" s="99"/>
      <c r="PRR1" s="99"/>
      <c r="PRS1" s="99"/>
      <c r="PRT1" s="99"/>
      <c r="PRU1" s="99"/>
      <c r="PRV1" s="99"/>
      <c r="PRW1" s="99"/>
      <c r="PRX1" s="99"/>
      <c r="PRY1" s="99"/>
      <c r="PRZ1" s="99"/>
      <c r="PSA1" s="99"/>
      <c r="PSB1" s="99"/>
      <c r="PSC1" s="99"/>
      <c r="PSD1" s="99"/>
      <c r="PSE1" s="99"/>
      <c r="PSF1" s="99"/>
      <c r="PSG1" s="99"/>
      <c r="PSH1" s="99"/>
      <c r="PSI1" s="99"/>
      <c r="PSJ1" s="99"/>
      <c r="PSK1" s="99"/>
      <c r="PSL1" s="99"/>
      <c r="PSM1" s="99"/>
      <c r="PSN1" s="99"/>
      <c r="PSO1" s="99"/>
      <c r="PSP1" s="99"/>
      <c r="PSQ1" s="99"/>
      <c r="PSR1" s="99"/>
      <c r="PSS1" s="99"/>
      <c r="PST1" s="99"/>
      <c r="PSU1" s="99"/>
      <c r="PSV1" s="99"/>
      <c r="PSW1" s="99"/>
      <c r="PSX1" s="99"/>
      <c r="PSY1" s="99"/>
      <c r="PSZ1" s="99"/>
      <c r="PTA1" s="99"/>
      <c r="PTB1" s="99"/>
      <c r="PTC1" s="99"/>
      <c r="PTD1" s="99"/>
      <c r="PTE1" s="99"/>
      <c r="PTF1" s="99"/>
      <c r="PTG1" s="99"/>
      <c r="PTH1" s="99"/>
      <c r="PTI1" s="99"/>
      <c r="PTJ1" s="99"/>
      <c r="PTK1" s="99"/>
      <c r="PTL1" s="99"/>
      <c r="PTM1" s="99"/>
      <c r="PTN1" s="99"/>
      <c r="PTO1" s="99"/>
      <c r="PTP1" s="99"/>
      <c r="PTQ1" s="99"/>
      <c r="PTR1" s="99"/>
      <c r="PTS1" s="99"/>
      <c r="PTT1" s="99"/>
      <c r="PTU1" s="99"/>
      <c r="PTV1" s="99"/>
      <c r="PTW1" s="99"/>
      <c r="PTX1" s="99"/>
      <c r="PTY1" s="99"/>
      <c r="PTZ1" s="99"/>
      <c r="PUA1" s="99"/>
      <c r="PUB1" s="99"/>
      <c r="PUC1" s="99"/>
      <c r="PUD1" s="99"/>
      <c r="PUE1" s="99"/>
      <c r="PUF1" s="99"/>
      <c r="PUG1" s="99"/>
      <c r="PUH1" s="99"/>
      <c r="PUI1" s="99"/>
      <c r="PUJ1" s="99"/>
      <c r="PUK1" s="99"/>
      <c r="PUL1" s="99"/>
      <c r="PUM1" s="99"/>
      <c r="PUN1" s="99"/>
      <c r="PUO1" s="99"/>
      <c r="PUP1" s="99"/>
      <c r="PUQ1" s="99"/>
      <c r="PUR1" s="99"/>
      <c r="PUS1" s="99"/>
      <c r="PUT1" s="99"/>
      <c r="PUU1" s="99"/>
      <c r="PUV1" s="99"/>
      <c r="PUW1" s="99"/>
      <c r="PUX1" s="99"/>
      <c r="PUY1" s="99"/>
      <c r="PUZ1" s="99"/>
      <c r="PVA1" s="99"/>
      <c r="PVB1" s="99"/>
      <c r="PVC1" s="99"/>
      <c r="PVD1" s="99"/>
      <c r="PVE1" s="99"/>
      <c r="PVF1" s="99"/>
      <c r="PVG1" s="99"/>
      <c r="PVH1" s="99"/>
      <c r="PVI1" s="99"/>
      <c r="PVJ1" s="99"/>
      <c r="PVK1" s="99"/>
      <c r="PVL1" s="99"/>
      <c r="PVM1" s="99"/>
      <c r="PVN1" s="99"/>
      <c r="PVO1" s="99"/>
      <c r="PVP1" s="99"/>
      <c r="PVQ1" s="99"/>
      <c r="PVR1" s="99"/>
      <c r="PVS1" s="99"/>
      <c r="PVT1" s="99"/>
      <c r="PVU1" s="99"/>
      <c r="PVV1" s="99"/>
      <c r="PVW1" s="99"/>
      <c r="PVX1" s="99"/>
      <c r="PVY1" s="99"/>
      <c r="PVZ1" s="99"/>
      <c r="PWA1" s="99"/>
      <c r="PWB1" s="99"/>
      <c r="PWC1" s="99"/>
      <c r="PWD1" s="99"/>
      <c r="PWE1" s="99"/>
      <c r="PWF1" s="99"/>
      <c r="PWG1" s="99"/>
      <c r="PWH1" s="99"/>
      <c r="PWI1" s="99"/>
      <c r="PWJ1" s="99"/>
      <c r="PWK1" s="99"/>
      <c r="PWL1" s="99"/>
      <c r="PWM1" s="99"/>
      <c r="PWN1" s="99"/>
      <c r="PWO1" s="99"/>
      <c r="PWP1" s="99"/>
      <c r="PWQ1" s="99"/>
      <c r="PWR1" s="99"/>
      <c r="PWS1" s="99"/>
      <c r="PWT1" s="99"/>
      <c r="PWU1" s="99"/>
      <c r="PWV1" s="99"/>
      <c r="PWW1" s="99"/>
      <c r="PWX1" s="99"/>
      <c r="PWY1" s="99"/>
      <c r="PWZ1" s="99"/>
      <c r="PXA1" s="99"/>
      <c r="PXB1" s="99"/>
      <c r="PXC1" s="99"/>
      <c r="PXD1" s="99"/>
      <c r="PXE1" s="99"/>
      <c r="PXF1" s="99"/>
      <c r="PXG1" s="99"/>
      <c r="PXH1" s="99"/>
      <c r="PXI1" s="99"/>
      <c r="PXJ1" s="99"/>
      <c r="PXK1" s="99"/>
      <c r="PXL1" s="99"/>
      <c r="PXM1" s="99"/>
      <c r="PXN1" s="99"/>
      <c r="PXO1" s="99"/>
      <c r="PXP1" s="99"/>
      <c r="PXQ1" s="99"/>
      <c r="PXR1" s="99"/>
      <c r="PXS1" s="99"/>
      <c r="PXT1" s="99"/>
      <c r="PXU1" s="99"/>
      <c r="PXV1" s="99"/>
      <c r="PXW1" s="99"/>
      <c r="PXX1" s="99"/>
      <c r="PXY1" s="99"/>
      <c r="PXZ1" s="99"/>
      <c r="PYA1" s="99"/>
      <c r="PYB1" s="99"/>
      <c r="PYC1" s="99"/>
      <c r="PYD1" s="99"/>
      <c r="PYE1" s="99"/>
      <c r="PYF1" s="99"/>
      <c r="PYG1" s="99"/>
      <c r="PYH1" s="99"/>
      <c r="PYI1" s="99"/>
      <c r="PYJ1" s="99"/>
      <c r="PYK1" s="99"/>
      <c r="PYL1" s="99"/>
      <c r="PYM1" s="99"/>
      <c r="PYN1" s="99"/>
      <c r="PYO1" s="99"/>
      <c r="PYP1" s="99"/>
      <c r="PYQ1" s="99"/>
      <c r="PYR1" s="99"/>
      <c r="PYS1" s="99"/>
      <c r="PYT1" s="99"/>
      <c r="PYU1" s="99"/>
      <c r="PYV1" s="99"/>
      <c r="PYW1" s="99"/>
      <c r="PYX1" s="99"/>
      <c r="PYY1" s="99"/>
      <c r="PYZ1" s="99"/>
      <c r="PZA1" s="99"/>
      <c r="PZB1" s="99"/>
      <c r="PZC1" s="99"/>
      <c r="PZD1" s="99"/>
      <c r="PZE1" s="99"/>
      <c r="PZF1" s="99"/>
      <c r="PZG1" s="99"/>
      <c r="PZH1" s="99"/>
      <c r="PZI1" s="99"/>
      <c r="PZJ1" s="99"/>
      <c r="PZK1" s="99"/>
      <c r="PZL1" s="99"/>
      <c r="PZM1" s="99"/>
      <c r="PZN1" s="99"/>
      <c r="PZO1" s="99"/>
      <c r="PZP1" s="99"/>
      <c r="PZQ1" s="99"/>
      <c r="PZR1" s="99"/>
      <c r="PZS1" s="99"/>
      <c r="PZT1" s="99"/>
      <c r="PZU1" s="99"/>
      <c r="PZV1" s="99"/>
      <c r="PZW1" s="99"/>
      <c r="PZX1" s="99"/>
      <c r="PZY1" s="99"/>
      <c r="PZZ1" s="99"/>
      <c r="QAA1" s="99"/>
      <c r="QAB1" s="99"/>
      <c r="QAC1" s="99"/>
      <c r="QAD1" s="99"/>
      <c r="QAE1" s="99"/>
      <c r="QAF1" s="99"/>
      <c r="QAG1" s="99"/>
      <c r="QAH1" s="99"/>
      <c r="QAI1" s="99"/>
      <c r="QAJ1" s="99"/>
      <c r="QAK1" s="99"/>
      <c r="QAL1" s="99"/>
      <c r="QAM1" s="99"/>
      <c r="QAN1" s="99"/>
      <c r="QAO1" s="99"/>
      <c r="QAP1" s="99"/>
      <c r="QAQ1" s="99"/>
      <c r="QAR1" s="99"/>
      <c r="QAS1" s="99"/>
      <c r="QAT1" s="99"/>
      <c r="QAU1" s="99"/>
      <c r="QAV1" s="99"/>
      <c r="QAW1" s="99"/>
      <c r="QAX1" s="99"/>
      <c r="QAY1" s="99"/>
      <c r="QAZ1" s="99"/>
      <c r="QBA1" s="99"/>
      <c r="QBB1" s="99"/>
      <c r="QBC1" s="99"/>
      <c r="QBD1" s="99"/>
      <c r="QBE1" s="99"/>
      <c r="QBF1" s="99"/>
      <c r="QBG1" s="99"/>
      <c r="QBH1" s="99"/>
      <c r="QBI1" s="99"/>
      <c r="QBJ1" s="99"/>
      <c r="QBK1" s="99"/>
      <c r="QBL1" s="99"/>
      <c r="QBM1" s="99"/>
      <c r="QBN1" s="99"/>
      <c r="QBO1" s="99"/>
      <c r="QBP1" s="99"/>
      <c r="QBQ1" s="99"/>
      <c r="QBR1" s="99"/>
      <c r="QBS1" s="99"/>
      <c r="QBT1" s="99"/>
      <c r="QBU1" s="99"/>
      <c r="QBV1" s="99"/>
      <c r="QBW1" s="99"/>
      <c r="QBX1" s="99"/>
      <c r="QBY1" s="99"/>
      <c r="QBZ1" s="99"/>
      <c r="QCA1" s="99"/>
      <c r="QCB1" s="99"/>
      <c r="QCC1" s="99"/>
      <c r="QCD1" s="99"/>
      <c r="QCE1" s="99"/>
      <c r="QCF1" s="99"/>
      <c r="QCG1" s="99"/>
      <c r="QCH1" s="99"/>
      <c r="QCI1" s="99"/>
      <c r="QCJ1" s="99"/>
      <c r="QCK1" s="99"/>
      <c r="QCL1" s="99"/>
      <c r="QCM1" s="99"/>
      <c r="QCN1" s="99"/>
      <c r="QCO1" s="99"/>
      <c r="QCP1" s="99"/>
      <c r="QCQ1" s="99"/>
      <c r="QCR1" s="99"/>
      <c r="QCS1" s="99"/>
      <c r="QCT1" s="99"/>
      <c r="QCU1" s="99"/>
      <c r="QCV1" s="99"/>
      <c r="QCW1" s="99"/>
      <c r="QCX1" s="99"/>
      <c r="QCY1" s="99"/>
      <c r="QCZ1" s="99"/>
      <c r="QDA1" s="99"/>
      <c r="QDB1" s="99"/>
      <c r="QDC1" s="99"/>
      <c r="QDD1" s="99"/>
      <c r="QDE1" s="99"/>
      <c r="QDF1" s="99"/>
      <c r="QDG1" s="99"/>
      <c r="QDH1" s="99"/>
      <c r="QDI1" s="99"/>
      <c r="QDJ1" s="99"/>
      <c r="QDK1" s="99"/>
      <c r="QDL1" s="99"/>
      <c r="QDM1" s="99"/>
      <c r="QDN1" s="99"/>
      <c r="QDO1" s="99"/>
      <c r="QDP1" s="99"/>
      <c r="QDQ1" s="99"/>
      <c r="QDR1" s="99"/>
      <c r="QDS1" s="99"/>
      <c r="QDT1" s="99"/>
      <c r="QDU1" s="99"/>
      <c r="QDV1" s="99"/>
      <c r="QDW1" s="99"/>
      <c r="QDX1" s="99"/>
      <c r="QDY1" s="99"/>
      <c r="QDZ1" s="99"/>
      <c r="QEA1" s="99"/>
      <c r="QEB1" s="99"/>
      <c r="QEC1" s="99"/>
      <c r="QED1" s="99"/>
      <c r="QEE1" s="99"/>
      <c r="QEF1" s="99"/>
      <c r="QEG1" s="99"/>
      <c r="QEH1" s="99"/>
      <c r="QEI1" s="99"/>
      <c r="QEJ1" s="99"/>
      <c r="QEK1" s="99"/>
      <c r="QEL1" s="99"/>
      <c r="QEM1" s="99"/>
      <c r="QEN1" s="99"/>
      <c r="QEO1" s="99"/>
      <c r="QEP1" s="99"/>
      <c r="QEQ1" s="99"/>
      <c r="QER1" s="99"/>
      <c r="QES1" s="99"/>
      <c r="QET1" s="99"/>
      <c r="QEU1" s="99"/>
      <c r="QEV1" s="99"/>
      <c r="QEW1" s="99"/>
      <c r="QEX1" s="99"/>
      <c r="QEY1" s="99"/>
      <c r="QEZ1" s="99"/>
      <c r="QFA1" s="99"/>
      <c r="QFB1" s="99"/>
      <c r="QFC1" s="99"/>
      <c r="QFD1" s="99"/>
      <c r="QFE1" s="99"/>
      <c r="QFF1" s="99"/>
      <c r="QFG1" s="99"/>
      <c r="QFH1" s="99"/>
      <c r="QFI1" s="99"/>
      <c r="QFJ1" s="99"/>
      <c r="QFK1" s="99"/>
      <c r="QFL1" s="99"/>
      <c r="QFM1" s="99"/>
      <c r="QFN1" s="99"/>
      <c r="QFO1" s="99"/>
      <c r="QFP1" s="99"/>
      <c r="QFQ1" s="99"/>
      <c r="QFR1" s="99"/>
      <c r="QFS1" s="99"/>
      <c r="QFT1" s="99"/>
      <c r="QFU1" s="99"/>
      <c r="QFV1" s="99"/>
      <c r="QFW1" s="99"/>
      <c r="QFX1" s="99"/>
      <c r="QFY1" s="99"/>
      <c r="QFZ1" s="99"/>
      <c r="QGA1" s="99"/>
      <c r="QGB1" s="99"/>
      <c r="QGC1" s="99"/>
      <c r="QGD1" s="99"/>
      <c r="QGE1" s="99"/>
      <c r="QGF1" s="99"/>
      <c r="QGG1" s="99"/>
      <c r="QGH1" s="99"/>
      <c r="QGI1" s="99"/>
      <c r="QGJ1" s="99"/>
      <c r="QGK1" s="99"/>
      <c r="QGL1" s="99"/>
      <c r="QGM1" s="99"/>
      <c r="QGN1" s="99"/>
      <c r="QGO1" s="99"/>
      <c r="QGP1" s="99"/>
      <c r="QGQ1" s="99"/>
      <c r="QGR1" s="99"/>
      <c r="QGS1" s="99"/>
      <c r="QGT1" s="99"/>
      <c r="QGU1" s="99"/>
      <c r="QGV1" s="99"/>
      <c r="QGW1" s="99"/>
      <c r="QGX1" s="99"/>
      <c r="QGY1" s="99"/>
      <c r="QGZ1" s="99"/>
      <c r="QHA1" s="99"/>
      <c r="QHB1" s="99"/>
      <c r="QHC1" s="99"/>
      <c r="QHD1" s="99"/>
      <c r="QHE1" s="99"/>
      <c r="QHF1" s="99"/>
      <c r="QHG1" s="99"/>
      <c r="QHH1" s="99"/>
      <c r="QHI1" s="99"/>
      <c r="QHJ1" s="99"/>
      <c r="QHK1" s="99"/>
      <c r="QHL1" s="99"/>
      <c r="QHM1" s="99"/>
      <c r="QHN1" s="99"/>
      <c r="QHO1" s="99"/>
      <c r="QHP1" s="99"/>
      <c r="QHQ1" s="99"/>
      <c r="QHR1" s="99"/>
      <c r="QHS1" s="99"/>
      <c r="QHT1" s="99"/>
      <c r="QHU1" s="99"/>
      <c r="QHV1" s="99"/>
      <c r="QHW1" s="99"/>
      <c r="QHX1" s="99"/>
      <c r="QHY1" s="99"/>
      <c r="QHZ1" s="99"/>
      <c r="QIA1" s="99"/>
      <c r="QIB1" s="99"/>
      <c r="QIC1" s="99"/>
      <c r="QID1" s="99"/>
      <c r="QIE1" s="99"/>
      <c r="QIF1" s="99"/>
      <c r="QIG1" s="99"/>
      <c r="QIH1" s="99"/>
      <c r="QII1" s="99"/>
      <c r="QIJ1" s="99"/>
      <c r="QIK1" s="99"/>
      <c r="QIL1" s="99"/>
      <c r="QIM1" s="99"/>
      <c r="QIN1" s="99"/>
      <c r="QIO1" s="99"/>
      <c r="QIP1" s="99"/>
      <c r="QIQ1" s="99"/>
      <c r="QIR1" s="99"/>
      <c r="QIS1" s="99"/>
      <c r="QIT1" s="99"/>
      <c r="QIU1" s="99"/>
      <c r="QIV1" s="99"/>
      <c r="QIW1" s="99"/>
      <c r="QIX1" s="99"/>
      <c r="QIY1" s="99"/>
      <c r="QIZ1" s="99"/>
      <c r="QJA1" s="99"/>
      <c r="QJB1" s="99"/>
      <c r="QJC1" s="99"/>
      <c r="QJD1" s="99"/>
      <c r="QJE1" s="99"/>
      <c r="QJF1" s="99"/>
      <c r="QJG1" s="99"/>
      <c r="QJH1" s="99"/>
      <c r="QJI1" s="99"/>
      <c r="QJJ1" s="99"/>
      <c r="QJK1" s="99"/>
      <c r="QJL1" s="99"/>
      <c r="QJM1" s="99"/>
      <c r="QJN1" s="99"/>
      <c r="QJO1" s="99"/>
      <c r="QJP1" s="99"/>
      <c r="QJQ1" s="99"/>
      <c r="QJR1" s="99"/>
      <c r="QJS1" s="99"/>
      <c r="QJT1" s="99"/>
      <c r="QJU1" s="99"/>
      <c r="QJV1" s="99"/>
      <c r="QJW1" s="99"/>
      <c r="QJX1" s="99"/>
      <c r="QJY1" s="99"/>
      <c r="QJZ1" s="99"/>
      <c r="QKA1" s="99"/>
      <c r="QKB1" s="99"/>
      <c r="QKC1" s="99"/>
      <c r="QKD1" s="99"/>
      <c r="QKE1" s="99"/>
      <c r="QKF1" s="99"/>
      <c r="QKG1" s="99"/>
      <c r="QKH1" s="99"/>
      <c r="QKI1" s="99"/>
      <c r="QKJ1" s="99"/>
      <c r="QKK1" s="99"/>
      <c r="QKL1" s="99"/>
      <c r="QKM1" s="99"/>
      <c r="QKN1" s="99"/>
      <c r="QKO1" s="99"/>
      <c r="QKP1" s="99"/>
      <c r="QKQ1" s="99"/>
      <c r="QKR1" s="99"/>
      <c r="QKS1" s="99"/>
      <c r="QKT1" s="99"/>
      <c r="QKU1" s="99"/>
      <c r="QKV1" s="99"/>
      <c r="QKW1" s="99"/>
      <c r="QKX1" s="99"/>
      <c r="QKY1" s="99"/>
      <c r="QKZ1" s="99"/>
      <c r="QLA1" s="99"/>
      <c r="QLB1" s="99"/>
      <c r="QLC1" s="99"/>
      <c r="QLD1" s="99"/>
      <c r="QLE1" s="99"/>
      <c r="QLF1" s="99"/>
      <c r="QLG1" s="99"/>
      <c r="QLH1" s="99"/>
      <c r="QLI1" s="99"/>
      <c r="QLJ1" s="99"/>
      <c r="QLK1" s="99"/>
      <c r="QLL1" s="99"/>
      <c r="QLM1" s="99"/>
      <c r="QLN1" s="99"/>
      <c r="QLO1" s="99"/>
      <c r="QLP1" s="99"/>
      <c r="QLQ1" s="99"/>
      <c r="QLR1" s="99"/>
      <c r="QLS1" s="99"/>
      <c r="QLT1" s="99"/>
      <c r="QLU1" s="99"/>
      <c r="QLV1" s="99"/>
      <c r="QLW1" s="99"/>
      <c r="QLX1" s="99"/>
      <c r="QLY1" s="99"/>
      <c r="QLZ1" s="99"/>
      <c r="QMA1" s="99"/>
      <c r="QMB1" s="99"/>
      <c r="QMC1" s="99"/>
      <c r="QMD1" s="99"/>
      <c r="QME1" s="99"/>
      <c r="QMF1" s="99"/>
      <c r="QMG1" s="99"/>
      <c r="QMH1" s="99"/>
      <c r="QMI1" s="99"/>
      <c r="QMJ1" s="99"/>
      <c r="QMK1" s="99"/>
      <c r="QML1" s="99"/>
      <c r="QMM1" s="99"/>
      <c r="QMN1" s="99"/>
      <c r="QMO1" s="99"/>
      <c r="QMP1" s="99"/>
      <c r="QMQ1" s="99"/>
      <c r="QMR1" s="99"/>
      <c r="QMS1" s="99"/>
      <c r="QMT1" s="99"/>
      <c r="QMU1" s="99"/>
      <c r="QMV1" s="99"/>
      <c r="QMW1" s="99"/>
      <c r="QMX1" s="99"/>
      <c r="QMY1" s="99"/>
      <c r="QMZ1" s="99"/>
      <c r="QNA1" s="99"/>
      <c r="QNB1" s="99"/>
      <c r="QNC1" s="99"/>
      <c r="QND1" s="99"/>
      <c r="QNE1" s="99"/>
      <c r="QNF1" s="99"/>
      <c r="QNG1" s="99"/>
      <c r="QNH1" s="99"/>
      <c r="QNI1" s="99"/>
      <c r="QNJ1" s="99"/>
      <c r="QNK1" s="99"/>
      <c r="QNL1" s="99"/>
      <c r="QNM1" s="99"/>
      <c r="QNN1" s="99"/>
      <c r="QNO1" s="99"/>
      <c r="QNP1" s="99"/>
      <c r="QNQ1" s="99"/>
      <c r="QNR1" s="99"/>
      <c r="QNS1" s="99"/>
      <c r="QNT1" s="99"/>
      <c r="QNU1" s="99"/>
      <c r="QNV1" s="99"/>
      <c r="QNW1" s="99"/>
      <c r="QNX1" s="99"/>
      <c r="QNY1" s="99"/>
      <c r="QNZ1" s="99"/>
      <c r="QOA1" s="99"/>
      <c r="QOB1" s="99"/>
      <c r="QOC1" s="99"/>
      <c r="QOD1" s="99"/>
      <c r="QOE1" s="99"/>
      <c r="QOF1" s="99"/>
      <c r="QOG1" s="99"/>
      <c r="QOH1" s="99"/>
      <c r="QOI1" s="99"/>
      <c r="QOJ1" s="99"/>
      <c r="QOK1" s="99"/>
      <c r="QOL1" s="99"/>
      <c r="QOM1" s="99"/>
      <c r="QON1" s="99"/>
      <c r="QOO1" s="99"/>
      <c r="QOP1" s="99"/>
      <c r="QOQ1" s="99"/>
      <c r="QOR1" s="99"/>
      <c r="QOS1" s="99"/>
      <c r="QOT1" s="99"/>
      <c r="QOU1" s="99"/>
      <c r="QOV1" s="99"/>
      <c r="QOW1" s="99"/>
      <c r="QOX1" s="99"/>
      <c r="QOY1" s="99"/>
      <c r="QOZ1" s="99"/>
      <c r="QPA1" s="99"/>
      <c r="QPB1" s="99"/>
      <c r="QPC1" s="99"/>
      <c r="QPD1" s="99"/>
      <c r="QPE1" s="99"/>
      <c r="QPF1" s="99"/>
      <c r="QPG1" s="99"/>
      <c r="QPH1" s="99"/>
      <c r="QPI1" s="99"/>
      <c r="QPJ1" s="99"/>
      <c r="QPK1" s="99"/>
      <c r="QPL1" s="99"/>
      <c r="QPM1" s="99"/>
      <c r="QPN1" s="99"/>
      <c r="QPO1" s="99"/>
      <c r="QPP1" s="99"/>
      <c r="QPQ1" s="99"/>
      <c r="QPR1" s="99"/>
      <c r="QPS1" s="99"/>
      <c r="QPT1" s="99"/>
      <c r="QPU1" s="99"/>
      <c r="QPV1" s="99"/>
      <c r="QPW1" s="99"/>
      <c r="QPX1" s="99"/>
      <c r="QPY1" s="99"/>
      <c r="QPZ1" s="99"/>
      <c r="QQA1" s="99"/>
      <c r="QQB1" s="99"/>
      <c r="QQC1" s="99"/>
      <c r="QQD1" s="99"/>
      <c r="QQE1" s="99"/>
      <c r="QQF1" s="99"/>
      <c r="QQG1" s="99"/>
      <c r="QQH1" s="99"/>
      <c r="QQI1" s="99"/>
      <c r="QQJ1" s="99"/>
      <c r="QQK1" s="99"/>
      <c r="QQL1" s="99"/>
      <c r="QQM1" s="99"/>
      <c r="QQN1" s="99"/>
      <c r="QQO1" s="99"/>
      <c r="QQP1" s="99"/>
      <c r="QQQ1" s="99"/>
      <c r="QQR1" s="99"/>
      <c r="QQS1" s="99"/>
      <c r="QQT1" s="99"/>
      <c r="QQU1" s="99"/>
      <c r="QQV1" s="99"/>
      <c r="QQW1" s="99"/>
      <c r="QQX1" s="99"/>
      <c r="QQY1" s="99"/>
      <c r="QQZ1" s="99"/>
      <c r="QRA1" s="99"/>
      <c r="QRB1" s="99"/>
      <c r="QRC1" s="99"/>
      <c r="QRD1" s="99"/>
      <c r="QRE1" s="99"/>
      <c r="QRF1" s="99"/>
      <c r="QRG1" s="99"/>
      <c r="QRH1" s="99"/>
      <c r="QRI1" s="99"/>
      <c r="QRJ1" s="99"/>
      <c r="QRK1" s="99"/>
      <c r="QRL1" s="99"/>
      <c r="QRM1" s="99"/>
      <c r="QRN1" s="99"/>
      <c r="QRO1" s="99"/>
      <c r="QRP1" s="99"/>
      <c r="QRQ1" s="99"/>
      <c r="QRR1" s="99"/>
      <c r="QRS1" s="99"/>
      <c r="QRT1" s="99"/>
      <c r="QRU1" s="99"/>
      <c r="QRV1" s="99"/>
      <c r="QRW1" s="99"/>
      <c r="QRX1" s="99"/>
      <c r="QRY1" s="99"/>
      <c r="QRZ1" s="99"/>
      <c r="QSA1" s="99"/>
      <c r="QSB1" s="99"/>
      <c r="QSC1" s="99"/>
      <c r="QSD1" s="99"/>
      <c r="QSE1" s="99"/>
      <c r="QSF1" s="99"/>
      <c r="QSG1" s="99"/>
      <c r="QSH1" s="99"/>
      <c r="QSI1" s="99"/>
      <c r="QSJ1" s="99"/>
      <c r="QSK1" s="99"/>
      <c r="QSL1" s="99"/>
      <c r="QSM1" s="99"/>
      <c r="QSN1" s="99"/>
      <c r="QSO1" s="99"/>
      <c r="QSP1" s="99"/>
      <c r="QSQ1" s="99"/>
      <c r="QSR1" s="99"/>
      <c r="QSS1" s="99"/>
      <c r="QST1" s="99"/>
      <c r="QSU1" s="99"/>
      <c r="QSV1" s="99"/>
      <c r="QSW1" s="99"/>
      <c r="QSX1" s="99"/>
      <c r="QSY1" s="99"/>
      <c r="QSZ1" s="99"/>
      <c r="QTA1" s="99"/>
      <c r="QTB1" s="99"/>
      <c r="QTC1" s="99"/>
      <c r="QTD1" s="99"/>
      <c r="QTE1" s="99"/>
      <c r="QTF1" s="99"/>
      <c r="QTG1" s="99"/>
      <c r="QTH1" s="99"/>
      <c r="QTI1" s="99"/>
      <c r="QTJ1" s="99"/>
      <c r="QTK1" s="99"/>
      <c r="QTL1" s="99"/>
      <c r="QTM1" s="99"/>
      <c r="QTN1" s="99"/>
      <c r="QTO1" s="99"/>
      <c r="QTP1" s="99"/>
      <c r="QTQ1" s="99"/>
      <c r="QTR1" s="99"/>
      <c r="QTS1" s="99"/>
      <c r="QTT1" s="99"/>
      <c r="QTU1" s="99"/>
      <c r="QTV1" s="99"/>
      <c r="QTW1" s="99"/>
      <c r="QTX1" s="99"/>
      <c r="QTY1" s="99"/>
      <c r="QTZ1" s="99"/>
      <c r="QUA1" s="99"/>
      <c r="QUB1" s="99"/>
      <c r="QUC1" s="99"/>
      <c r="QUD1" s="99"/>
      <c r="QUE1" s="99"/>
      <c r="QUF1" s="99"/>
      <c r="QUG1" s="99"/>
      <c r="QUH1" s="99"/>
      <c r="QUI1" s="99"/>
      <c r="QUJ1" s="99"/>
      <c r="QUK1" s="99"/>
      <c r="QUL1" s="99"/>
      <c r="QUM1" s="99"/>
      <c r="QUN1" s="99"/>
      <c r="QUO1" s="99"/>
      <c r="QUP1" s="99"/>
      <c r="QUQ1" s="99"/>
      <c r="QUR1" s="99"/>
      <c r="QUS1" s="99"/>
      <c r="QUT1" s="99"/>
      <c r="QUU1" s="99"/>
      <c r="QUV1" s="99"/>
      <c r="QUW1" s="99"/>
      <c r="QUX1" s="99"/>
      <c r="QUY1" s="99"/>
      <c r="QUZ1" s="99"/>
      <c r="QVA1" s="99"/>
      <c r="QVB1" s="99"/>
      <c r="QVC1" s="99"/>
      <c r="QVD1" s="99"/>
      <c r="QVE1" s="99"/>
      <c r="QVF1" s="99"/>
      <c r="QVG1" s="99"/>
      <c r="QVH1" s="99"/>
      <c r="QVI1" s="99"/>
      <c r="QVJ1" s="99"/>
      <c r="QVK1" s="99"/>
      <c r="QVL1" s="99"/>
      <c r="QVM1" s="99"/>
      <c r="QVN1" s="99"/>
      <c r="QVO1" s="99"/>
      <c r="QVP1" s="99"/>
      <c r="QVQ1" s="99"/>
      <c r="QVR1" s="99"/>
      <c r="QVS1" s="99"/>
      <c r="QVT1" s="99"/>
      <c r="QVU1" s="99"/>
      <c r="QVV1" s="99"/>
      <c r="QVW1" s="99"/>
      <c r="QVX1" s="99"/>
      <c r="QVY1" s="99"/>
      <c r="QVZ1" s="99"/>
      <c r="QWA1" s="99"/>
      <c r="QWB1" s="99"/>
      <c r="QWC1" s="99"/>
      <c r="QWD1" s="99"/>
      <c r="QWE1" s="99"/>
      <c r="QWF1" s="99"/>
      <c r="QWG1" s="99"/>
      <c r="QWH1" s="99"/>
      <c r="QWI1" s="99"/>
      <c r="QWJ1" s="99"/>
      <c r="QWK1" s="99"/>
      <c r="QWL1" s="99"/>
      <c r="QWM1" s="99"/>
      <c r="QWN1" s="99"/>
      <c r="QWO1" s="99"/>
      <c r="QWP1" s="99"/>
      <c r="QWQ1" s="99"/>
      <c r="QWR1" s="99"/>
      <c r="QWS1" s="99"/>
      <c r="QWT1" s="99"/>
      <c r="QWU1" s="99"/>
      <c r="QWV1" s="99"/>
      <c r="QWW1" s="99"/>
      <c r="QWX1" s="99"/>
      <c r="QWY1" s="99"/>
      <c r="QWZ1" s="99"/>
      <c r="QXA1" s="99"/>
      <c r="QXB1" s="99"/>
      <c r="QXC1" s="99"/>
      <c r="QXD1" s="99"/>
      <c r="QXE1" s="99"/>
      <c r="QXF1" s="99"/>
      <c r="QXG1" s="99"/>
      <c r="QXH1" s="99"/>
      <c r="QXI1" s="99"/>
      <c r="QXJ1" s="99"/>
      <c r="QXK1" s="99"/>
      <c r="QXL1" s="99"/>
      <c r="QXM1" s="99"/>
      <c r="QXN1" s="99"/>
      <c r="QXO1" s="99"/>
      <c r="QXP1" s="99"/>
      <c r="QXQ1" s="99"/>
      <c r="QXR1" s="99"/>
      <c r="QXS1" s="99"/>
      <c r="QXT1" s="99"/>
      <c r="QXU1" s="99"/>
      <c r="QXV1" s="99"/>
      <c r="QXW1" s="99"/>
      <c r="QXX1" s="99"/>
      <c r="QXY1" s="99"/>
      <c r="QXZ1" s="99"/>
      <c r="QYA1" s="99"/>
      <c r="QYB1" s="99"/>
      <c r="QYC1" s="99"/>
      <c r="QYD1" s="99"/>
      <c r="QYE1" s="99"/>
      <c r="QYF1" s="99"/>
      <c r="QYG1" s="99"/>
      <c r="QYH1" s="99"/>
      <c r="QYI1" s="99"/>
      <c r="QYJ1" s="99"/>
      <c r="QYK1" s="99"/>
      <c r="QYL1" s="99"/>
      <c r="QYM1" s="99"/>
      <c r="QYN1" s="99"/>
      <c r="QYO1" s="99"/>
      <c r="QYP1" s="99"/>
      <c r="QYQ1" s="99"/>
      <c r="QYR1" s="99"/>
      <c r="QYS1" s="99"/>
      <c r="QYT1" s="99"/>
      <c r="QYU1" s="99"/>
      <c r="QYV1" s="99"/>
      <c r="QYW1" s="99"/>
      <c r="QYX1" s="99"/>
      <c r="QYY1" s="99"/>
      <c r="QYZ1" s="99"/>
      <c r="QZA1" s="99"/>
      <c r="QZB1" s="99"/>
      <c r="QZC1" s="99"/>
      <c r="QZD1" s="99"/>
      <c r="QZE1" s="99"/>
      <c r="QZF1" s="99"/>
      <c r="QZG1" s="99"/>
      <c r="QZH1" s="99"/>
      <c r="QZI1" s="99"/>
      <c r="QZJ1" s="99"/>
      <c r="QZK1" s="99"/>
      <c r="QZL1" s="99"/>
      <c r="QZM1" s="99"/>
      <c r="QZN1" s="99"/>
      <c r="QZO1" s="99"/>
      <c r="QZP1" s="99"/>
      <c r="QZQ1" s="99"/>
      <c r="QZR1" s="99"/>
      <c r="QZS1" s="99"/>
      <c r="QZT1" s="99"/>
      <c r="QZU1" s="99"/>
      <c r="QZV1" s="99"/>
      <c r="QZW1" s="99"/>
      <c r="QZX1" s="99"/>
      <c r="QZY1" s="99"/>
      <c r="QZZ1" s="99"/>
      <c r="RAA1" s="99"/>
      <c r="RAB1" s="99"/>
      <c r="RAC1" s="99"/>
      <c r="RAD1" s="99"/>
      <c r="RAE1" s="99"/>
      <c r="RAF1" s="99"/>
      <c r="RAG1" s="99"/>
      <c r="RAH1" s="99"/>
      <c r="RAI1" s="99"/>
      <c r="RAJ1" s="99"/>
      <c r="RAK1" s="99"/>
      <c r="RAL1" s="99"/>
      <c r="RAM1" s="99"/>
      <c r="RAN1" s="99"/>
      <c r="RAO1" s="99"/>
      <c r="RAP1" s="99"/>
      <c r="RAQ1" s="99"/>
      <c r="RAR1" s="99"/>
      <c r="RAS1" s="99"/>
      <c r="RAT1" s="99"/>
      <c r="RAU1" s="99"/>
      <c r="RAV1" s="99"/>
      <c r="RAW1" s="99"/>
      <c r="RAX1" s="99"/>
      <c r="RAY1" s="99"/>
      <c r="RAZ1" s="99"/>
      <c r="RBA1" s="99"/>
      <c r="RBB1" s="99"/>
      <c r="RBC1" s="99"/>
      <c r="RBD1" s="99"/>
      <c r="RBE1" s="99"/>
      <c r="RBF1" s="99"/>
      <c r="RBG1" s="99"/>
      <c r="RBH1" s="99"/>
      <c r="RBI1" s="99"/>
      <c r="RBJ1" s="99"/>
      <c r="RBK1" s="99"/>
      <c r="RBL1" s="99"/>
      <c r="RBM1" s="99"/>
      <c r="RBN1" s="99"/>
      <c r="RBO1" s="99"/>
      <c r="RBP1" s="99"/>
      <c r="RBQ1" s="99"/>
      <c r="RBR1" s="99"/>
      <c r="RBS1" s="99"/>
      <c r="RBT1" s="99"/>
      <c r="RBU1" s="99"/>
      <c r="RBV1" s="99"/>
      <c r="RBW1" s="99"/>
      <c r="RBX1" s="99"/>
      <c r="RBY1" s="99"/>
      <c r="RBZ1" s="99"/>
      <c r="RCA1" s="99"/>
      <c r="RCB1" s="99"/>
      <c r="RCC1" s="99"/>
      <c r="RCD1" s="99"/>
      <c r="RCE1" s="99"/>
      <c r="RCF1" s="99"/>
      <c r="RCG1" s="99"/>
      <c r="RCH1" s="99"/>
      <c r="RCI1" s="99"/>
      <c r="RCJ1" s="99"/>
      <c r="RCK1" s="99"/>
      <c r="RCL1" s="99"/>
      <c r="RCM1" s="99"/>
      <c r="RCN1" s="99"/>
      <c r="RCO1" s="99"/>
      <c r="RCP1" s="99"/>
      <c r="RCQ1" s="99"/>
      <c r="RCR1" s="99"/>
      <c r="RCS1" s="99"/>
      <c r="RCT1" s="99"/>
      <c r="RCU1" s="99"/>
      <c r="RCV1" s="99"/>
      <c r="RCW1" s="99"/>
      <c r="RCX1" s="99"/>
      <c r="RCY1" s="99"/>
      <c r="RCZ1" s="99"/>
      <c r="RDA1" s="99"/>
      <c r="RDB1" s="99"/>
      <c r="RDC1" s="99"/>
      <c r="RDD1" s="99"/>
      <c r="RDE1" s="99"/>
      <c r="RDF1" s="99"/>
      <c r="RDG1" s="99"/>
      <c r="RDH1" s="99"/>
      <c r="RDI1" s="99"/>
      <c r="RDJ1" s="99"/>
      <c r="RDK1" s="99"/>
      <c r="RDL1" s="99"/>
      <c r="RDM1" s="99"/>
      <c r="RDN1" s="99"/>
      <c r="RDO1" s="99"/>
      <c r="RDP1" s="99"/>
      <c r="RDQ1" s="99"/>
      <c r="RDR1" s="99"/>
      <c r="RDS1" s="99"/>
      <c r="RDT1" s="99"/>
      <c r="RDU1" s="99"/>
      <c r="RDV1" s="99"/>
      <c r="RDW1" s="99"/>
      <c r="RDX1" s="99"/>
      <c r="RDY1" s="99"/>
      <c r="RDZ1" s="99"/>
      <c r="REA1" s="99"/>
      <c r="REB1" s="99"/>
      <c r="REC1" s="99"/>
      <c r="RED1" s="99"/>
      <c r="REE1" s="99"/>
      <c r="REF1" s="99"/>
      <c r="REG1" s="99"/>
      <c r="REH1" s="99"/>
      <c r="REI1" s="99"/>
      <c r="REJ1" s="99"/>
      <c r="REK1" s="99"/>
      <c r="REL1" s="99"/>
      <c r="REM1" s="99"/>
      <c r="REN1" s="99"/>
      <c r="REO1" s="99"/>
      <c r="REP1" s="99"/>
      <c r="REQ1" s="99"/>
      <c r="RER1" s="99"/>
      <c r="RES1" s="99"/>
      <c r="RET1" s="99"/>
      <c r="REU1" s="99"/>
      <c r="REV1" s="99"/>
      <c r="REW1" s="99"/>
      <c r="REX1" s="99"/>
      <c r="REY1" s="99"/>
      <c r="REZ1" s="99"/>
      <c r="RFA1" s="99"/>
      <c r="RFB1" s="99"/>
      <c r="RFC1" s="99"/>
      <c r="RFD1" s="99"/>
      <c r="RFE1" s="99"/>
      <c r="RFF1" s="99"/>
      <c r="RFG1" s="99"/>
      <c r="RFH1" s="99"/>
      <c r="RFI1" s="99"/>
      <c r="RFJ1" s="99"/>
      <c r="RFK1" s="99"/>
      <c r="RFL1" s="99"/>
      <c r="RFM1" s="99"/>
      <c r="RFN1" s="99"/>
      <c r="RFO1" s="99"/>
      <c r="RFP1" s="99"/>
      <c r="RFQ1" s="99"/>
      <c r="RFR1" s="99"/>
      <c r="RFS1" s="99"/>
      <c r="RFT1" s="99"/>
      <c r="RFU1" s="99"/>
      <c r="RFV1" s="99"/>
      <c r="RFW1" s="99"/>
      <c r="RFX1" s="99"/>
      <c r="RFY1" s="99"/>
      <c r="RFZ1" s="99"/>
      <c r="RGA1" s="99"/>
      <c r="RGB1" s="99"/>
      <c r="RGC1" s="99"/>
      <c r="RGD1" s="99"/>
      <c r="RGE1" s="99"/>
      <c r="RGF1" s="99"/>
      <c r="RGG1" s="99"/>
      <c r="RGH1" s="99"/>
      <c r="RGI1" s="99"/>
      <c r="RGJ1" s="99"/>
      <c r="RGK1" s="99"/>
      <c r="RGL1" s="99"/>
      <c r="RGM1" s="99"/>
      <c r="RGN1" s="99"/>
      <c r="RGO1" s="99"/>
      <c r="RGP1" s="99"/>
      <c r="RGQ1" s="99"/>
      <c r="RGR1" s="99"/>
      <c r="RGS1" s="99"/>
      <c r="RGT1" s="99"/>
      <c r="RGU1" s="99"/>
      <c r="RGV1" s="99"/>
      <c r="RGW1" s="99"/>
      <c r="RGX1" s="99"/>
      <c r="RGY1" s="99"/>
      <c r="RGZ1" s="99"/>
      <c r="RHA1" s="99"/>
      <c r="RHB1" s="99"/>
      <c r="RHC1" s="99"/>
      <c r="RHD1" s="99"/>
      <c r="RHE1" s="99"/>
      <c r="RHF1" s="99"/>
      <c r="RHG1" s="99"/>
      <c r="RHH1" s="99"/>
      <c r="RHI1" s="99"/>
      <c r="RHJ1" s="99"/>
      <c r="RHK1" s="99"/>
      <c r="RHL1" s="99"/>
      <c r="RHM1" s="99"/>
      <c r="RHN1" s="99"/>
      <c r="RHO1" s="99"/>
      <c r="RHP1" s="99"/>
      <c r="RHQ1" s="99"/>
      <c r="RHR1" s="99"/>
      <c r="RHS1" s="99"/>
      <c r="RHT1" s="99"/>
      <c r="RHU1" s="99"/>
      <c r="RHV1" s="99"/>
      <c r="RHW1" s="99"/>
      <c r="RHX1" s="99"/>
      <c r="RHY1" s="99"/>
      <c r="RHZ1" s="99"/>
      <c r="RIA1" s="99"/>
      <c r="RIB1" s="99"/>
      <c r="RIC1" s="99"/>
      <c r="RID1" s="99"/>
      <c r="RIE1" s="99"/>
      <c r="RIF1" s="99"/>
      <c r="RIG1" s="99"/>
      <c r="RIH1" s="99"/>
      <c r="RII1" s="99"/>
      <c r="RIJ1" s="99"/>
      <c r="RIK1" s="99"/>
      <c r="RIL1" s="99"/>
      <c r="RIM1" s="99"/>
      <c r="RIN1" s="99"/>
      <c r="RIO1" s="99"/>
      <c r="RIP1" s="99"/>
      <c r="RIQ1" s="99"/>
      <c r="RIR1" s="99"/>
      <c r="RIS1" s="99"/>
      <c r="RIT1" s="99"/>
      <c r="RIU1" s="99"/>
      <c r="RIV1" s="99"/>
      <c r="RIW1" s="99"/>
      <c r="RIX1" s="99"/>
      <c r="RIY1" s="99"/>
      <c r="RIZ1" s="99"/>
      <c r="RJA1" s="99"/>
      <c r="RJB1" s="99"/>
      <c r="RJC1" s="99"/>
      <c r="RJD1" s="99"/>
      <c r="RJE1" s="99"/>
      <c r="RJF1" s="99"/>
      <c r="RJG1" s="99"/>
      <c r="RJH1" s="99"/>
      <c r="RJI1" s="99"/>
      <c r="RJJ1" s="99"/>
      <c r="RJK1" s="99"/>
      <c r="RJL1" s="99"/>
      <c r="RJM1" s="99"/>
      <c r="RJN1" s="99"/>
      <c r="RJO1" s="99"/>
      <c r="RJP1" s="99"/>
      <c r="RJQ1" s="99"/>
      <c r="RJR1" s="99"/>
      <c r="RJS1" s="99"/>
      <c r="RJT1" s="99"/>
      <c r="RJU1" s="99"/>
      <c r="RJV1" s="99"/>
      <c r="RJW1" s="99"/>
      <c r="RJX1" s="99"/>
      <c r="RJY1" s="99"/>
      <c r="RJZ1" s="99"/>
      <c r="RKA1" s="99"/>
      <c r="RKB1" s="99"/>
      <c r="RKC1" s="99"/>
      <c r="RKD1" s="99"/>
      <c r="RKE1" s="99"/>
      <c r="RKF1" s="99"/>
      <c r="RKG1" s="99"/>
      <c r="RKH1" s="99"/>
      <c r="RKI1" s="99"/>
      <c r="RKJ1" s="99"/>
      <c r="RKK1" s="99"/>
      <c r="RKL1" s="99"/>
      <c r="RKM1" s="99"/>
      <c r="RKN1" s="99"/>
      <c r="RKO1" s="99"/>
      <c r="RKP1" s="99"/>
      <c r="RKQ1" s="99"/>
      <c r="RKR1" s="99"/>
      <c r="RKS1" s="99"/>
      <c r="RKT1" s="99"/>
      <c r="RKU1" s="99"/>
      <c r="RKV1" s="99"/>
      <c r="RKW1" s="99"/>
      <c r="RKX1" s="99"/>
      <c r="RKY1" s="99"/>
      <c r="RKZ1" s="99"/>
      <c r="RLA1" s="99"/>
      <c r="RLB1" s="99"/>
      <c r="RLC1" s="99"/>
      <c r="RLD1" s="99"/>
      <c r="RLE1" s="99"/>
      <c r="RLF1" s="99"/>
      <c r="RLG1" s="99"/>
      <c r="RLH1" s="99"/>
      <c r="RLI1" s="99"/>
      <c r="RLJ1" s="99"/>
      <c r="RLK1" s="99"/>
      <c r="RLL1" s="99"/>
      <c r="RLM1" s="99"/>
      <c r="RLN1" s="99"/>
      <c r="RLO1" s="99"/>
      <c r="RLP1" s="99"/>
      <c r="RLQ1" s="99"/>
      <c r="RLR1" s="99"/>
      <c r="RLS1" s="99"/>
      <c r="RLT1" s="99"/>
      <c r="RLU1" s="99"/>
      <c r="RLV1" s="99"/>
      <c r="RLW1" s="99"/>
      <c r="RLX1" s="99"/>
      <c r="RLY1" s="99"/>
      <c r="RLZ1" s="99"/>
      <c r="RMA1" s="99"/>
      <c r="RMB1" s="99"/>
      <c r="RMC1" s="99"/>
      <c r="RMD1" s="99"/>
      <c r="RME1" s="99"/>
      <c r="RMF1" s="99"/>
      <c r="RMG1" s="99"/>
      <c r="RMH1" s="99"/>
      <c r="RMI1" s="99"/>
      <c r="RMJ1" s="99"/>
      <c r="RMK1" s="99"/>
      <c r="RML1" s="99"/>
      <c r="RMM1" s="99"/>
      <c r="RMN1" s="99"/>
      <c r="RMO1" s="99"/>
      <c r="RMP1" s="99"/>
      <c r="RMQ1" s="99"/>
      <c r="RMR1" s="99"/>
      <c r="RMS1" s="99"/>
      <c r="RMT1" s="99"/>
      <c r="RMU1" s="99"/>
      <c r="RMV1" s="99"/>
      <c r="RMW1" s="99"/>
      <c r="RMX1" s="99"/>
      <c r="RMY1" s="99"/>
      <c r="RMZ1" s="99"/>
      <c r="RNA1" s="99"/>
      <c r="RNB1" s="99"/>
      <c r="RNC1" s="99"/>
      <c r="RND1" s="99"/>
      <c r="RNE1" s="99"/>
      <c r="RNF1" s="99"/>
      <c r="RNG1" s="99"/>
      <c r="RNH1" s="99"/>
      <c r="RNI1" s="99"/>
      <c r="RNJ1" s="99"/>
      <c r="RNK1" s="99"/>
      <c r="RNL1" s="99"/>
      <c r="RNM1" s="99"/>
      <c r="RNN1" s="99"/>
      <c r="RNO1" s="99"/>
      <c r="RNP1" s="99"/>
      <c r="RNQ1" s="99"/>
      <c r="RNR1" s="99"/>
      <c r="RNS1" s="99"/>
      <c r="RNT1" s="99"/>
      <c r="RNU1" s="99"/>
      <c r="RNV1" s="99"/>
      <c r="RNW1" s="99"/>
      <c r="RNX1" s="99"/>
      <c r="RNY1" s="99"/>
      <c r="RNZ1" s="99"/>
      <c r="ROA1" s="99"/>
      <c r="ROB1" s="99"/>
      <c r="ROC1" s="99"/>
      <c r="ROD1" s="99"/>
      <c r="ROE1" s="99"/>
      <c r="ROF1" s="99"/>
      <c r="ROG1" s="99"/>
      <c r="ROH1" s="99"/>
      <c r="ROI1" s="99"/>
      <c r="ROJ1" s="99"/>
      <c r="ROK1" s="99"/>
      <c r="ROL1" s="99"/>
      <c r="ROM1" s="99"/>
      <c r="RON1" s="99"/>
      <c r="ROO1" s="99"/>
      <c r="ROP1" s="99"/>
      <c r="ROQ1" s="99"/>
      <c r="ROR1" s="99"/>
      <c r="ROS1" s="99"/>
      <c r="ROT1" s="99"/>
      <c r="ROU1" s="99"/>
      <c r="ROV1" s="99"/>
      <c r="ROW1" s="99"/>
      <c r="ROX1" s="99"/>
      <c r="ROY1" s="99"/>
      <c r="ROZ1" s="99"/>
      <c r="RPA1" s="99"/>
      <c r="RPB1" s="99"/>
      <c r="RPC1" s="99"/>
      <c r="RPD1" s="99"/>
      <c r="RPE1" s="99"/>
      <c r="RPF1" s="99"/>
      <c r="RPG1" s="99"/>
      <c r="RPH1" s="99"/>
      <c r="RPI1" s="99"/>
      <c r="RPJ1" s="99"/>
      <c r="RPK1" s="99"/>
      <c r="RPL1" s="99"/>
      <c r="RPM1" s="99"/>
      <c r="RPN1" s="99"/>
      <c r="RPO1" s="99"/>
      <c r="RPP1" s="99"/>
      <c r="RPQ1" s="99"/>
      <c r="RPR1" s="99"/>
      <c r="RPS1" s="99"/>
      <c r="RPT1" s="99"/>
      <c r="RPU1" s="99"/>
      <c r="RPV1" s="99"/>
      <c r="RPW1" s="99"/>
      <c r="RPX1" s="99"/>
      <c r="RPY1" s="99"/>
      <c r="RPZ1" s="99"/>
      <c r="RQA1" s="99"/>
      <c r="RQB1" s="99"/>
      <c r="RQC1" s="99"/>
      <c r="RQD1" s="99"/>
      <c r="RQE1" s="99"/>
      <c r="RQF1" s="99"/>
      <c r="RQG1" s="99"/>
      <c r="RQH1" s="99"/>
      <c r="RQI1" s="99"/>
      <c r="RQJ1" s="99"/>
      <c r="RQK1" s="99"/>
      <c r="RQL1" s="99"/>
      <c r="RQM1" s="99"/>
      <c r="RQN1" s="99"/>
      <c r="RQO1" s="99"/>
      <c r="RQP1" s="99"/>
      <c r="RQQ1" s="99"/>
      <c r="RQR1" s="99"/>
      <c r="RQS1" s="99"/>
      <c r="RQT1" s="99"/>
      <c r="RQU1" s="99"/>
      <c r="RQV1" s="99"/>
      <c r="RQW1" s="99"/>
      <c r="RQX1" s="99"/>
      <c r="RQY1" s="99"/>
      <c r="RQZ1" s="99"/>
      <c r="RRA1" s="99"/>
      <c r="RRB1" s="99"/>
      <c r="RRC1" s="99"/>
      <c r="RRD1" s="99"/>
      <c r="RRE1" s="99"/>
      <c r="RRF1" s="99"/>
      <c r="RRG1" s="99"/>
      <c r="RRH1" s="99"/>
      <c r="RRI1" s="99"/>
      <c r="RRJ1" s="99"/>
      <c r="RRK1" s="99"/>
      <c r="RRL1" s="99"/>
      <c r="RRM1" s="99"/>
      <c r="RRN1" s="99"/>
      <c r="RRO1" s="99"/>
      <c r="RRP1" s="99"/>
      <c r="RRQ1" s="99"/>
      <c r="RRR1" s="99"/>
      <c r="RRS1" s="99"/>
      <c r="RRT1" s="99"/>
      <c r="RRU1" s="99"/>
      <c r="RRV1" s="99"/>
      <c r="RRW1" s="99"/>
      <c r="RRX1" s="99"/>
      <c r="RRY1" s="99"/>
      <c r="RRZ1" s="99"/>
      <c r="RSA1" s="99"/>
      <c r="RSB1" s="99"/>
      <c r="RSC1" s="99"/>
      <c r="RSD1" s="99"/>
      <c r="RSE1" s="99"/>
      <c r="RSF1" s="99"/>
      <c r="RSG1" s="99"/>
      <c r="RSH1" s="99"/>
      <c r="RSI1" s="99"/>
      <c r="RSJ1" s="99"/>
      <c r="RSK1" s="99"/>
      <c r="RSL1" s="99"/>
      <c r="RSM1" s="99"/>
      <c r="RSN1" s="99"/>
      <c r="RSO1" s="99"/>
      <c r="RSP1" s="99"/>
      <c r="RSQ1" s="99"/>
      <c r="RSR1" s="99"/>
      <c r="RSS1" s="99"/>
      <c r="RST1" s="99"/>
      <c r="RSU1" s="99"/>
      <c r="RSV1" s="99"/>
      <c r="RSW1" s="99"/>
      <c r="RSX1" s="99"/>
      <c r="RSY1" s="99"/>
      <c r="RSZ1" s="99"/>
      <c r="RTA1" s="99"/>
      <c r="RTB1" s="99"/>
      <c r="RTC1" s="99"/>
      <c r="RTD1" s="99"/>
      <c r="RTE1" s="99"/>
      <c r="RTF1" s="99"/>
      <c r="RTG1" s="99"/>
      <c r="RTH1" s="99"/>
      <c r="RTI1" s="99"/>
      <c r="RTJ1" s="99"/>
      <c r="RTK1" s="99"/>
      <c r="RTL1" s="99"/>
      <c r="RTM1" s="99"/>
      <c r="RTN1" s="99"/>
      <c r="RTO1" s="99"/>
      <c r="RTP1" s="99"/>
      <c r="RTQ1" s="99"/>
      <c r="RTR1" s="99"/>
      <c r="RTS1" s="99"/>
      <c r="RTT1" s="99"/>
      <c r="RTU1" s="99"/>
      <c r="RTV1" s="99"/>
      <c r="RTW1" s="99"/>
      <c r="RTX1" s="99"/>
      <c r="RTY1" s="99"/>
      <c r="RTZ1" s="99"/>
      <c r="RUA1" s="99"/>
      <c r="RUB1" s="99"/>
      <c r="RUC1" s="99"/>
      <c r="RUD1" s="99"/>
      <c r="RUE1" s="99"/>
      <c r="RUF1" s="99"/>
      <c r="RUG1" s="99"/>
      <c r="RUH1" s="99"/>
      <c r="RUI1" s="99"/>
      <c r="RUJ1" s="99"/>
      <c r="RUK1" s="99"/>
      <c r="RUL1" s="99"/>
      <c r="RUM1" s="99"/>
      <c r="RUN1" s="99"/>
      <c r="RUO1" s="99"/>
      <c r="RUP1" s="99"/>
      <c r="RUQ1" s="99"/>
      <c r="RUR1" s="99"/>
      <c r="RUS1" s="99"/>
      <c r="RUT1" s="99"/>
      <c r="RUU1" s="99"/>
      <c r="RUV1" s="99"/>
      <c r="RUW1" s="99"/>
      <c r="RUX1" s="99"/>
      <c r="RUY1" s="99"/>
      <c r="RUZ1" s="99"/>
      <c r="RVA1" s="99"/>
      <c r="RVB1" s="99"/>
      <c r="RVC1" s="99"/>
      <c r="RVD1" s="99"/>
      <c r="RVE1" s="99"/>
      <c r="RVF1" s="99"/>
      <c r="RVG1" s="99"/>
      <c r="RVH1" s="99"/>
      <c r="RVI1" s="99"/>
      <c r="RVJ1" s="99"/>
      <c r="RVK1" s="99"/>
      <c r="RVL1" s="99"/>
      <c r="RVM1" s="99"/>
      <c r="RVN1" s="99"/>
      <c r="RVO1" s="99"/>
      <c r="RVP1" s="99"/>
      <c r="RVQ1" s="99"/>
      <c r="RVR1" s="99"/>
      <c r="RVS1" s="99"/>
      <c r="RVT1" s="99"/>
      <c r="RVU1" s="99"/>
      <c r="RVV1" s="99"/>
      <c r="RVW1" s="99"/>
      <c r="RVX1" s="99"/>
      <c r="RVY1" s="99"/>
      <c r="RVZ1" s="99"/>
      <c r="RWA1" s="99"/>
      <c r="RWB1" s="99"/>
      <c r="RWC1" s="99"/>
      <c r="RWD1" s="99"/>
      <c r="RWE1" s="99"/>
      <c r="RWF1" s="99"/>
      <c r="RWG1" s="99"/>
      <c r="RWH1" s="99"/>
      <c r="RWI1" s="99"/>
      <c r="RWJ1" s="99"/>
      <c r="RWK1" s="99"/>
      <c r="RWL1" s="99"/>
      <c r="RWM1" s="99"/>
      <c r="RWN1" s="99"/>
      <c r="RWO1" s="99"/>
      <c r="RWP1" s="99"/>
      <c r="RWQ1" s="99"/>
      <c r="RWR1" s="99"/>
      <c r="RWS1" s="99"/>
      <c r="RWT1" s="99"/>
      <c r="RWU1" s="99"/>
      <c r="RWV1" s="99"/>
      <c r="RWW1" s="99"/>
      <c r="RWX1" s="99"/>
      <c r="RWY1" s="99"/>
      <c r="RWZ1" s="99"/>
      <c r="RXA1" s="99"/>
      <c r="RXB1" s="99"/>
      <c r="RXC1" s="99"/>
      <c r="RXD1" s="99"/>
      <c r="RXE1" s="99"/>
      <c r="RXF1" s="99"/>
      <c r="RXG1" s="99"/>
      <c r="RXH1" s="99"/>
      <c r="RXI1" s="99"/>
      <c r="RXJ1" s="99"/>
      <c r="RXK1" s="99"/>
      <c r="RXL1" s="99"/>
      <c r="RXM1" s="99"/>
      <c r="RXN1" s="99"/>
      <c r="RXO1" s="99"/>
      <c r="RXP1" s="99"/>
      <c r="RXQ1" s="99"/>
      <c r="RXR1" s="99"/>
      <c r="RXS1" s="99"/>
      <c r="RXT1" s="99"/>
      <c r="RXU1" s="99"/>
      <c r="RXV1" s="99"/>
      <c r="RXW1" s="99"/>
      <c r="RXX1" s="99"/>
      <c r="RXY1" s="99"/>
      <c r="RXZ1" s="99"/>
      <c r="RYA1" s="99"/>
      <c r="RYB1" s="99"/>
      <c r="RYC1" s="99"/>
      <c r="RYD1" s="99"/>
      <c r="RYE1" s="99"/>
      <c r="RYF1" s="99"/>
      <c r="RYG1" s="99"/>
      <c r="RYH1" s="99"/>
      <c r="RYI1" s="99"/>
      <c r="RYJ1" s="99"/>
      <c r="RYK1" s="99"/>
      <c r="RYL1" s="99"/>
      <c r="RYM1" s="99"/>
      <c r="RYN1" s="99"/>
      <c r="RYO1" s="99"/>
      <c r="RYP1" s="99"/>
      <c r="RYQ1" s="99"/>
      <c r="RYR1" s="99"/>
      <c r="RYS1" s="99"/>
      <c r="RYT1" s="99"/>
      <c r="RYU1" s="99"/>
      <c r="RYV1" s="99"/>
      <c r="RYW1" s="99"/>
      <c r="RYX1" s="99"/>
      <c r="RYY1" s="99"/>
      <c r="RYZ1" s="99"/>
      <c r="RZA1" s="99"/>
      <c r="RZB1" s="99"/>
      <c r="RZC1" s="99"/>
      <c r="RZD1" s="99"/>
      <c r="RZE1" s="99"/>
      <c r="RZF1" s="99"/>
      <c r="RZG1" s="99"/>
      <c r="RZH1" s="99"/>
      <c r="RZI1" s="99"/>
      <c r="RZJ1" s="99"/>
      <c r="RZK1" s="99"/>
      <c r="RZL1" s="99"/>
      <c r="RZM1" s="99"/>
      <c r="RZN1" s="99"/>
      <c r="RZO1" s="99"/>
      <c r="RZP1" s="99"/>
      <c r="RZQ1" s="99"/>
      <c r="RZR1" s="99"/>
      <c r="RZS1" s="99"/>
      <c r="RZT1" s="99"/>
      <c r="RZU1" s="99"/>
      <c r="RZV1" s="99"/>
      <c r="RZW1" s="99"/>
      <c r="RZX1" s="99"/>
      <c r="RZY1" s="99"/>
      <c r="RZZ1" s="99"/>
      <c r="SAA1" s="99"/>
      <c r="SAB1" s="99"/>
      <c r="SAC1" s="99"/>
      <c r="SAD1" s="99"/>
      <c r="SAE1" s="99"/>
      <c r="SAF1" s="99"/>
      <c r="SAG1" s="99"/>
      <c r="SAH1" s="99"/>
      <c r="SAI1" s="99"/>
      <c r="SAJ1" s="99"/>
      <c r="SAK1" s="99"/>
      <c r="SAL1" s="99"/>
      <c r="SAM1" s="99"/>
      <c r="SAN1" s="99"/>
      <c r="SAO1" s="99"/>
      <c r="SAP1" s="99"/>
      <c r="SAQ1" s="99"/>
      <c r="SAR1" s="99"/>
      <c r="SAS1" s="99"/>
      <c r="SAT1" s="99"/>
      <c r="SAU1" s="99"/>
      <c r="SAV1" s="99"/>
      <c r="SAW1" s="99"/>
      <c r="SAX1" s="99"/>
      <c r="SAY1" s="99"/>
      <c r="SAZ1" s="99"/>
      <c r="SBA1" s="99"/>
      <c r="SBB1" s="99"/>
      <c r="SBC1" s="99"/>
      <c r="SBD1" s="99"/>
      <c r="SBE1" s="99"/>
      <c r="SBF1" s="99"/>
      <c r="SBG1" s="99"/>
      <c r="SBH1" s="99"/>
      <c r="SBI1" s="99"/>
      <c r="SBJ1" s="99"/>
      <c r="SBK1" s="99"/>
      <c r="SBL1" s="99"/>
      <c r="SBM1" s="99"/>
      <c r="SBN1" s="99"/>
      <c r="SBO1" s="99"/>
      <c r="SBP1" s="99"/>
      <c r="SBQ1" s="99"/>
      <c r="SBR1" s="99"/>
      <c r="SBS1" s="99"/>
      <c r="SBT1" s="99"/>
      <c r="SBU1" s="99"/>
      <c r="SBV1" s="99"/>
      <c r="SBW1" s="99"/>
      <c r="SBX1" s="99"/>
      <c r="SBY1" s="99"/>
      <c r="SBZ1" s="99"/>
      <c r="SCA1" s="99"/>
      <c r="SCB1" s="99"/>
      <c r="SCC1" s="99"/>
      <c r="SCD1" s="99"/>
      <c r="SCE1" s="99"/>
      <c r="SCF1" s="99"/>
      <c r="SCG1" s="99"/>
      <c r="SCH1" s="99"/>
      <c r="SCI1" s="99"/>
      <c r="SCJ1" s="99"/>
      <c r="SCK1" s="99"/>
      <c r="SCL1" s="99"/>
      <c r="SCM1" s="99"/>
      <c r="SCN1" s="99"/>
      <c r="SCO1" s="99"/>
      <c r="SCP1" s="99"/>
      <c r="SCQ1" s="99"/>
      <c r="SCR1" s="99"/>
      <c r="SCS1" s="99"/>
      <c r="SCT1" s="99"/>
      <c r="SCU1" s="99"/>
      <c r="SCV1" s="99"/>
      <c r="SCW1" s="99"/>
      <c r="SCX1" s="99"/>
      <c r="SCY1" s="99"/>
      <c r="SCZ1" s="99"/>
      <c r="SDA1" s="99"/>
      <c r="SDB1" s="99"/>
      <c r="SDC1" s="99"/>
      <c r="SDD1" s="99"/>
      <c r="SDE1" s="99"/>
      <c r="SDF1" s="99"/>
      <c r="SDG1" s="99"/>
      <c r="SDH1" s="99"/>
      <c r="SDI1" s="99"/>
      <c r="SDJ1" s="99"/>
      <c r="SDK1" s="99"/>
      <c r="SDL1" s="99"/>
      <c r="SDM1" s="99"/>
      <c r="SDN1" s="99"/>
      <c r="SDO1" s="99"/>
      <c r="SDP1" s="99"/>
      <c r="SDQ1" s="99"/>
      <c r="SDR1" s="99"/>
      <c r="SDS1" s="99"/>
      <c r="SDT1" s="99"/>
      <c r="SDU1" s="99"/>
      <c r="SDV1" s="99"/>
      <c r="SDW1" s="99"/>
      <c r="SDX1" s="99"/>
      <c r="SDY1" s="99"/>
      <c r="SDZ1" s="99"/>
      <c r="SEA1" s="99"/>
      <c r="SEB1" s="99"/>
      <c r="SEC1" s="99"/>
      <c r="SED1" s="99"/>
      <c r="SEE1" s="99"/>
      <c r="SEF1" s="99"/>
      <c r="SEG1" s="99"/>
      <c r="SEH1" s="99"/>
      <c r="SEI1" s="99"/>
      <c r="SEJ1" s="99"/>
      <c r="SEK1" s="99"/>
      <c r="SEL1" s="99"/>
      <c r="SEM1" s="99"/>
      <c r="SEN1" s="99"/>
      <c r="SEO1" s="99"/>
      <c r="SEP1" s="99"/>
      <c r="SEQ1" s="99"/>
      <c r="SER1" s="99"/>
      <c r="SES1" s="99"/>
      <c r="SET1" s="99"/>
      <c r="SEU1" s="99"/>
      <c r="SEV1" s="99"/>
      <c r="SEW1" s="99"/>
      <c r="SEX1" s="99"/>
      <c r="SEY1" s="99"/>
      <c r="SEZ1" s="99"/>
      <c r="SFA1" s="99"/>
      <c r="SFB1" s="99"/>
      <c r="SFC1" s="99"/>
      <c r="SFD1" s="99"/>
      <c r="SFE1" s="99"/>
      <c r="SFF1" s="99"/>
      <c r="SFG1" s="99"/>
      <c r="SFH1" s="99"/>
      <c r="SFI1" s="99"/>
      <c r="SFJ1" s="99"/>
      <c r="SFK1" s="99"/>
      <c r="SFL1" s="99"/>
      <c r="SFM1" s="99"/>
      <c r="SFN1" s="99"/>
      <c r="SFO1" s="99"/>
      <c r="SFP1" s="99"/>
      <c r="SFQ1" s="99"/>
      <c r="SFR1" s="99"/>
      <c r="SFS1" s="99"/>
      <c r="SFT1" s="99"/>
      <c r="SFU1" s="99"/>
      <c r="SFV1" s="99"/>
      <c r="SFW1" s="99"/>
      <c r="SFX1" s="99"/>
      <c r="SFY1" s="99"/>
      <c r="SFZ1" s="99"/>
      <c r="SGA1" s="99"/>
      <c r="SGB1" s="99"/>
      <c r="SGC1" s="99"/>
      <c r="SGD1" s="99"/>
      <c r="SGE1" s="99"/>
      <c r="SGF1" s="99"/>
      <c r="SGG1" s="99"/>
      <c r="SGH1" s="99"/>
      <c r="SGI1" s="99"/>
      <c r="SGJ1" s="99"/>
      <c r="SGK1" s="99"/>
      <c r="SGL1" s="99"/>
      <c r="SGM1" s="99"/>
      <c r="SGN1" s="99"/>
      <c r="SGO1" s="99"/>
      <c r="SGP1" s="99"/>
      <c r="SGQ1" s="99"/>
      <c r="SGR1" s="99"/>
      <c r="SGS1" s="99"/>
      <c r="SGT1" s="99"/>
      <c r="SGU1" s="99"/>
      <c r="SGV1" s="99"/>
      <c r="SGW1" s="99"/>
      <c r="SGX1" s="99"/>
      <c r="SGY1" s="99"/>
      <c r="SGZ1" s="99"/>
      <c r="SHA1" s="99"/>
      <c r="SHB1" s="99"/>
      <c r="SHC1" s="99"/>
      <c r="SHD1" s="99"/>
      <c r="SHE1" s="99"/>
      <c r="SHF1" s="99"/>
      <c r="SHG1" s="99"/>
      <c r="SHH1" s="99"/>
      <c r="SHI1" s="99"/>
      <c r="SHJ1" s="99"/>
      <c r="SHK1" s="99"/>
      <c r="SHL1" s="99"/>
      <c r="SHM1" s="99"/>
      <c r="SHN1" s="99"/>
      <c r="SHO1" s="99"/>
      <c r="SHP1" s="99"/>
      <c r="SHQ1" s="99"/>
      <c r="SHR1" s="99"/>
      <c r="SHS1" s="99"/>
      <c r="SHT1" s="99"/>
      <c r="SHU1" s="99"/>
      <c r="SHV1" s="99"/>
      <c r="SHW1" s="99"/>
      <c r="SHX1" s="99"/>
      <c r="SHY1" s="99"/>
      <c r="SHZ1" s="99"/>
      <c r="SIA1" s="99"/>
      <c r="SIB1" s="99"/>
      <c r="SIC1" s="99"/>
      <c r="SID1" s="99"/>
      <c r="SIE1" s="99"/>
      <c r="SIF1" s="99"/>
      <c r="SIG1" s="99"/>
      <c r="SIH1" s="99"/>
      <c r="SII1" s="99"/>
      <c r="SIJ1" s="99"/>
      <c r="SIK1" s="99"/>
      <c r="SIL1" s="99"/>
      <c r="SIM1" s="99"/>
      <c r="SIN1" s="99"/>
      <c r="SIO1" s="99"/>
      <c r="SIP1" s="99"/>
      <c r="SIQ1" s="99"/>
      <c r="SIR1" s="99"/>
      <c r="SIS1" s="99"/>
      <c r="SIT1" s="99"/>
      <c r="SIU1" s="99"/>
      <c r="SIV1" s="99"/>
      <c r="SIW1" s="99"/>
      <c r="SIX1" s="99"/>
      <c r="SIY1" s="99"/>
      <c r="SIZ1" s="99"/>
      <c r="SJA1" s="99"/>
      <c r="SJB1" s="99"/>
      <c r="SJC1" s="99"/>
      <c r="SJD1" s="99"/>
      <c r="SJE1" s="99"/>
      <c r="SJF1" s="99"/>
      <c r="SJG1" s="99"/>
      <c r="SJH1" s="99"/>
      <c r="SJI1" s="99"/>
      <c r="SJJ1" s="99"/>
      <c r="SJK1" s="99"/>
      <c r="SJL1" s="99"/>
      <c r="SJM1" s="99"/>
      <c r="SJN1" s="99"/>
      <c r="SJO1" s="99"/>
      <c r="SJP1" s="99"/>
      <c r="SJQ1" s="99"/>
      <c r="SJR1" s="99"/>
      <c r="SJS1" s="99"/>
      <c r="SJT1" s="99"/>
      <c r="SJU1" s="99"/>
      <c r="SJV1" s="99"/>
      <c r="SJW1" s="99"/>
      <c r="SJX1" s="99"/>
      <c r="SJY1" s="99"/>
      <c r="SJZ1" s="99"/>
      <c r="SKA1" s="99"/>
      <c r="SKB1" s="99"/>
      <c r="SKC1" s="99"/>
      <c r="SKD1" s="99"/>
      <c r="SKE1" s="99"/>
      <c r="SKF1" s="99"/>
      <c r="SKG1" s="99"/>
      <c r="SKH1" s="99"/>
      <c r="SKI1" s="99"/>
      <c r="SKJ1" s="99"/>
      <c r="SKK1" s="99"/>
      <c r="SKL1" s="99"/>
      <c r="SKM1" s="99"/>
      <c r="SKN1" s="99"/>
      <c r="SKO1" s="99"/>
      <c r="SKP1" s="99"/>
      <c r="SKQ1" s="99"/>
      <c r="SKR1" s="99"/>
      <c r="SKS1" s="99"/>
      <c r="SKT1" s="99"/>
      <c r="SKU1" s="99"/>
      <c r="SKV1" s="99"/>
      <c r="SKW1" s="99"/>
      <c r="SKX1" s="99"/>
      <c r="SKY1" s="99"/>
      <c r="SKZ1" s="99"/>
      <c r="SLA1" s="99"/>
      <c r="SLB1" s="99"/>
      <c r="SLC1" s="99"/>
      <c r="SLD1" s="99"/>
      <c r="SLE1" s="99"/>
      <c r="SLF1" s="99"/>
      <c r="SLG1" s="99"/>
      <c r="SLH1" s="99"/>
      <c r="SLI1" s="99"/>
      <c r="SLJ1" s="99"/>
      <c r="SLK1" s="99"/>
      <c r="SLL1" s="99"/>
      <c r="SLM1" s="99"/>
      <c r="SLN1" s="99"/>
      <c r="SLO1" s="99"/>
      <c r="SLP1" s="99"/>
      <c r="SLQ1" s="99"/>
      <c r="SLR1" s="99"/>
      <c r="SLS1" s="99"/>
      <c r="SLT1" s="99"/>
      <c r="SLU1" s="99"/>
      <c r="SLV1" s="99"/>
      <c r="SLW1" s="99"/>
      <c r="SLX1" s="99"/>
      <c r="SLY1" s="99"/>
      <c r="SLZ1" s="99"/>
      <c r="SMA1" s="99"/>
      <c r="SMB1" s="99"/>
      <c r="SMC1" s="99"/>
      <c r="SMD1" s="99"/>
      <c r="SME1" s="99"/>
      <c r="SMF1" s="99"/>
      <c r="SMG1" s="99"/>
      <c r="SMH1" s="99"/>
      <c r="SMI1" s="99"/>
      <c r="SMJ1" s="99"/>
      <c r="SMK1" s="99"/>
      <c r="SML1" s="99"/>
      <c r="SMM1" s="99"/>
      <c r="SMN1" s="99"/>
      <c r="SMO1" s="99"/>
      <c r="SMP1" s="99"/>
      <c r="SMQ1" s="99"/>
      <c r="SMR1" s="99"/>
      <c r="SMS1" s="99"/>
      <c r="SMT1" s="99"/>
      <c r="SMU1" s="99"/>
      <c r="SMV1" s="99"/>
      <c r="SMW1" s="99"/>
      <c r="SMX1" s="99"/>
      <c r="SMY1" s="99"/>
      <c r="SMZ1" s="99"/>
      <c r="SNA1" s="99"/>
      <c r="SNB1" s="99"/>
      <c r="SNC1" s="99"/>
      <c r="SND1" s="99"/>
      <c r="SNE1" s="99"/>
      <c r="SNF1" s="99"/>
      <c r="SNG1" s="99"/>
      <c r="SNH1" s="99"/>
      <c r="SNI1" s="99"/>
      <c r="SNJ1" s="99"/>
      <c r="SNK1" s="99"/>
      <c r="SNL1" s="99"/>
      <c r="SNM1" s="99"/>
      <c r="SNN1" s="99"/>
      <c r="SNO1" s="99"/>
      <c r="SNP1" s="99"/>
      <c r="SNQ1" s="99"/>
      <c r="SNR1" s="99"/>
      <c r="SNS1" s="99"/>
      <c r="SNT1" s="99"/>
      <c r="SNU1" s="99"/>
      <c r="SNV1" s="99"/>
      <c r="SNW1" s="99"/>
      <c r="SNX1" s="99"/>
      <c r="SNY1" s="99"/>
      <c r="SNZ1" s="99"/>
      <c r="SOA1" s="99"/>
      <c r="SOB1" s="99"/>
      <c r="SOC1" s="99"/>
      <c r="SOD1" s="99"/>
      <c r="SOE1" s="99"/>
      <c r="SOF1" s="99"/>
      <c r="SOG1" s="99"/>
      <c r="SOH1" s="99"/>
      <c r="SOI1" s="99"/>
      <c r="SOJ1" s="99"/>
      <c r="SOK1" s="99"/>
      <c r="SOL1" s="99"/>
      <c r="SOM1" s="99"/>
      <c r="SON1" s="99"/>
      <c r="SOO1" s="99"/>
      <c r="SOP1" s="99"/>
      <c r="SOQ1" s="99"/>
      <c r="SOR1" s="99"/>
      <c r="SOS1" s="99"/>
      <c r="SOT1" s="99"/>
      <c r="SOU1" s="99"/>
      <c r="SOV1" s="99"/>
      <c r="SOW1" s="99"/>
      <c r="SOX1" s="99"/>
      <c r="SOY1" s="99"/>
      <c r="SOZ1" s="99"/>
      <c r="SPA1" s="99"/>
      <c r="SPB1" s="99"/>
      <c r="SPC1" s="99"/>
      <c r="SPD1" s="99"/>
      <c r="SPE1" s="99"/>
      <c r="SPF1" s="99"/>
      <c r="SPG1" s="99"/>
      <c r="SPH1" s="99"/>
      <c r="SPI1" s="99"/>
      <c r="SPJ1" s="99"/>
      <c r="SPK1" s="99"/>
      <c r="SPL1" s="99"/>
      <c r="SPM1" s="99"/>
      <c r="SPN1" s="99"/>
      <c r="SPO1" s="99"/>
      <c r="SPP1" s="99"/>
      <c r="SPQ1" s="99"/>
      <c r="SPR1" s="99"/>
      <c r="SPS1" s="99"/>
      <c r="SPT1" s="99"/>
      <c r="SPU1" s="99"/>
      <c r="SPV1" s="99"/>
      <c r="SPW1" s="99"/>
      <c r="SPX1" s="99"/>
      <c r="SPY1" s="99"/>
      <c r="SPZ1" s="99"/>
      <c r="SQA1" s="99"/>
      <c r="SQB1" s="99"/>
      <c r="SQC1" s="99"/>
      <c r="SQD1" s="99"/>
      <c r="SQE1" s="99"/>
      <c r="SQF1" s="99"/>
      <c r="SQG1" s="99"/>
      <c r="SQH1" s="99"/>
      <c r="SQI1" s="99"/>
      <c r="SQJ1" s="99"/>
      <c r="SQK1" s="99"/>
      <c r="SQL1" s="99"/>
      <c r="SQM1" s="99"/>
      <c r="SQN1" s="99"/>
      <c r="SQO1" s="99"/>
      <c r="SQP1" s="99"/>
      <c r="SQQ1" s="99"/>
      <c r="SQR1" s="99"/>
      <c r="SQS1" s="99"/>
      <c r="SQT1" s="99"/>
      <c r="SQU1" s="99"/>
      <c r="SQV1" s="99"/>
      <c r="SQW1" s="99"/>
      <c r="SQX1" s="99"/>
      <c r="SQY1" s="99"/>
      <c r="SQZ1" s="99"/>
      <c r="SRA1" s="99"/>
      <c r="SRB1" s="99"/>
      <c r="SRC1" s="99"/>
      <c r="SRD1" s="99"/>
      <c r="SRE1" s="99"/>
      <c r="SRF1" s="99"/>
      <c r="SRG1" s="99"/>
      <c r="SRH1" s="99"/>
      <c r="SRI1" s="99"/>
      <c r="SRJ1" s="99"/>
      <c r="SRK1" s="99"/>
      <c r="SRL1" s="99"/>
      <c r="SRM1" s="99"/>
      <c r="SRN1" s="99"/>
      <c r="SRO1" s="99"/>
      <c r="SRP1" s="99"/>
      <c r="SRQ1" s="99"/>
      <c r="SRR1" s="99"/>
      <c r="SRS1" s="99"/>
      <c r="SRT1" s="99"/>
      <c r="SRU1" s="99"/>
      <c r="SRV1" s="99"/>
      <c r="SRW1" s="99"/>
      <c r="SRX1" s="99"/>
      <c r="SRY1" s="99"/>
      <c r="SRZ1" s="99"/>
      <c r="SSA1" s="99"/>
      <c r="SSB1" s="99"/>
      <c r="SSC1" s="99"/>
      <c r="SSD1" s="99"/>
      <c r="SSE1" s="99"/>
      <c r="SSF1" s="99"/>
      <c r="SSG1" s="99"/>
      <c r="SSH1" s="99"/>
      <c r="SSI1" s="99"/>
      <c r="SSJ1" s="99"/>
      <c r="SSK1" s="99"/>
      <c r="SSL1" s="99"/>
      <c r="SSM1" s="99"/>
      <c r="SSN1" s="99"/>
      <c r="SSO1" s="99"/>
      <c r="SSP1" s="99"/>
      <c r="SSQ1" s="99"/>
      <c r="SSR1" s="99"/>
      <c r="SSS1" s="99"/>
      <c r="SST1" s="99"/>
      <c r="SSU1" s="99"/>
      <c r="SSV1" s="99"/>
      <c r="SSW1" s="99"/>
      <c r="SSX1" s="99"/>
      <c r="SSY1" s="99"/>
      <c r="SSZ1" s="99"/>
      <c r="STA1" s="99"/>
      <c r="STB1" s="99"/>
      <c r="STC1" s="99"/>
      <c r="STD1" s="99"/>
      <c r="STE1" s="99"/>
      <c r="STF1" s="99"/>
      <c r="STG1" s="99"/>
      <c r="STH1" s="99"/>
      <c r="STI1" s="99"/>
      <c r="STJ1" s="99"/>
      <c r="STK1" s="99"/>
      <c r="STL1" s="99"/>
      <c r="STM1" s="99"/>
      <c r="STN1" s="99"/>
      <c r="STO1" s="99"/>
      <c r="STP1" s="99"/>
      <c r="STQ1" s="99"/>
      <c r="STR1" s="99"/>
      <c r="STS1" s="99"/>
      <c r="STT1" s="99"/>
      <c r="STU1" s="99"/>
      <c r="STV1" s="99"/>
      <c r="STW1" s="99"/>
      <c r="STX1" s="99"/>
      <c r="STY1" s="99"/>
      <c r="STZ1" s="99"/>
      <c r="SUA1" s="99"/>
      <c r="SUB1" s="99"/>
      <c r="SUC1" s="99"/>
      <c r="SUD1" s="99"/>
      <c r="SUE1" s="99"/>
      <c r="SUF1" s="99"/>
      <c r="SUG1" s="99"/>
      <c r="SUH1" s="99"/>
      <c r="SUI1" s="99"/>
      <c r="SUJ1" s="99"/>
      <c r="SUK1" s="99"/>
      <c r="SUL1" s="99"/>
      <c r="SUM1" s="99"/>
      <c r="SUN1" s="99"/>
      <c r="SUO1" s="99"/>
      <c r="SUP1" s="99"/>
      <c r="SUQ1" s="99"/>
      <c r="SUR1" s="99"/>
      <c r="SUS1" s="99"/>
      <c r="SUT1" s="99"/>
      <c r="SUU1" s="99"/>
      <c r="SUV1" s="99"/>
      <c r="SUW1" s="99"/>
      <c r="SUX1" s="99"/>
      <c r="SUY1" s="99"/>
      <c r="SUZ1" s="99"/>
      <c r="SVA1" s="99"/>
      <c r="SVB1" s="99"/>
      <c r="SVC1" s="99"/>
      <c r="SVD1" s="99"/>
      <c r="SVE1" s="99"/>
      <c r="SVF1" s="99"/>
      <c r="SVG1" s="99"/>
      <c r="SVH1" s="99"/>
      <c r="SVI1" s="99"/>
      <c r="SVJ1" s="99"/>
      <c r="SVK1" s="99"/>
      <c r="SVL1" s="99"/>
      <c r="SVM1" s="99"/>
      <c r="SVN1" s="99"/>
      <c r="SVO1" s="99"/>
      <c r="SVP1" s="99"/>
      <c r="SVQ1" s="99"/>
      <c r="SVR1" s="99"/>
      <c r="SVS1" s="99"/>
      <c r="SVT1" s="99"/>
      <c r="SVU1" s="99"/>
      <c r="SVV1" s="99"/>
      <c r="SVW1" s="99"/>
      <c r="SVX1" s="99"/>
      <c r="SVY1" s="99"/>
      <c r="SVZ1" s="99"/>
      <c r="SWA1" s="99"/>
      <c r="SWB1" s="99"/>
      <c r="SWC1" s="99"/>
      <c r="SWD1" s="99"/>
      <c r="SWE1" s="99"/>
      <c r="SWF1" s="99"/>
      <c r="SWG1" s="99"/>
      <c r="SWH1" s="99"/>
      <c r="SWI1" s="99"/>
      <c r="SWJ1" s="99"/>
      <c r="SWK1" s="99"/>
      <c r="SWL1" s="99"/>
      <c r="SWM1" s="99"/>
      <c r="SWN1" s="99"/>
      <c r="SWO1" s="99"/>
      <c r="SWP1" s="99"/>
      <c r="SWQ1" s="99"/>
      <c r="SWR1" s="99"/>
      <c r="SWS1" s="99"/>
      <c r="SWT1" s="99"/>
      <c r="SWU1" s="99"/>
      <c r="SWV1" s="99"/>
      <c r="SWW1" s="99"/>
      <c r="SWX1" s="99"/>
      <c r="SWY1" s="99"/>
      <c r="SWZ1" s="99"/>
      <c r="SXA1" s="99"/>
      <c r="SXB1" s="99"/>
      <c r="SXC1" s="99"/>
      <c r="SXD1" s="99"/>
      <c r="SXE1" s="99"/>
      <c r="SXF1" s="99"/>
      <c r="SXG1" s="99"/>
      <c r="SXH1" s="99"/>
      <c r="SXI1" s="99"/>
      <c r="SXJ1" s="99"/>
      <c r="SXK1" s="99"/>
      <c r="SXL1" s="99"/>
      <c r="SXM1" s="99"/>
      <c r="SXN1" s="99"/>
      <c r="SXO1" s="99"/>
      <c r="SXP1" s="99"/>
      <c r="SXQ1" s="99"/>
      <c r="SXR1" s="99"/>
      <c r="SXS1" s="99"/>
      <c r="SXT1" s="99"/>
      <c r="SXU1" s="99"/>
      <c r="SXV1" s="99"/>
      <c r="SXW1" s="99"/>
      <c r="SXX1" s="99"/>
      <c r="SXY1" s="99"/>
      <c r="SXZ1" s="99"/>
      <c r="SYA1" s="99"/>
      <c r="SYB1" s="99"/>
      <c r="SYC1" s="99"/>
      <c r="SYD1" s="99"/>
      <c r="SYE1" s="99"/>
      <c r="SYF1" s="99"/>
      <c r="SYG1" s="99"/>
      <c r="SYH1" s="99"/>
      <c r="SYI1" s="99"/>
      <c r="SYJ1" s="99"/>
      <c r="SYK1" s="99"/>
      <c r="SYL1" s="99"/>
      <c r="SYM1" s="99"/>
      <c r="SYN1" s="99"/>
      <c r="SYO1" s="99"/>
      <c r="SYP1" s="99"/>
      <c r="SYQ1" s="99"/>
      <c r="SYR1" s="99"/>
      <c r="SYS1" s="99"/>
      <c r="SYT1" s="99"/>
      <c r="SYU1" s="99"/>
      <c r="SYV1" s="99"/>
      <c r="SYW1" s="99"/>
      <c r="SYX1" s="99"/>
      <c r="SYY1" s="99"/>
      <c r="SYZ1" s="99"/>
      <c r="SZA1" s="99"/>
      <c r="SZB1" s="99"/>
      <c r="SZC1" s="99"/>
      <c r="SZD1" s="99"/>
      <c r="SZE1" s="99"/>
      <c r="SZF1" s="99"/>
      <c r="SZG1" s="99"/>
      <c r="SZH1" s="99"/>
      <c r="SZI1" s="99"/>
      <c r="SZJ1" s="99"/>
      <c r="SZK1" s="99"/>
      <c r="SZL1" s="99"/>
      <c r="SZM1" s="99"/>
      <c r="SZN1" s="99"/>
      <c r="SZO1" s="99"/>
      <c r="SZP1" s="99"/>
      <c r="SZQ1" s="99"/>
      <c r="SZR1" s="99"/>
      <c r="SZS1" s="99"/>
      <c r="SZT1" s="99"/>
      <c r="SZU1" s="99"/>
      <c r="SZV1" s="99"/>
      <c r="SZW1" s="99"/>
      <c r="SZX1" s="99"/>
      <c r="SZY1" s="99"/>
      <c r="SZZ1" s="99"/>
      <c r="TAA1" s="99"/>
      <c r="TAB1" s="99"/>
      <c r="TAC1" s="99"/>
      <c r="TAD1" s="99"/>
      <c r="TAE1" s="99"/>
      <c r="TAF1" s="99"/>
      <c r="TAG1" s="99"/>
      <c r="TAH1" s="99"/>
      <c r="TAI1" s="99"/>
      <c r="TAJ1" s="99"/>
      <c r="TAK1" s="99"/>
      <c r="TAL1" s="99"/>
      <c r="TAM1" s="99"/>
      <c r="TAN1" s="99"/>
      <c r="TAO1" s="99"/>
      <c r="TAP1" s="99"/>
      <c r="TAQ1" s="99"/>
      <c r="TAR1" s="99"/>
      <c r="TAS1" s="99"/>
      <c r="TAT1" s="99"/>
      <c r="TAU1" s="99"/>
      <c r="TAV1" s="99"/>
      <c r="TAW1" s="99"/>
      <c r="TAX1" s="99"/>
      <c r="TAY1" s="99"/>
      <c r="TAZ1" s="99"/>
      <c r="TBA1" s="99"/>
      <c r="TBB1" s="99"/>
      <c r="TBC1" s="99"/>
      <c r="TBD1" s="99"/>
      <c r="TBE1" s="99"/>
      <c r="TBF1" s="99"/>
      <c r="TBG1" s="99"/>
      <c r="TBH1" s="99"/>
      <c r="TBI1" s="99"/>
      <c r="TBJ1" s="99"/>
      <c r="TBK1" s="99"/>
      <c r="TBL1" s="99"/>
      <c r="TBM1" s="99"/>
      <c r="TBN1" s="99"/>
      <c r="TBO1" s="99"/>
      <c r="TBP1" s="99"/>
      <c r="TBQ1" s="99"/>
      <c r="TBR1" s="99"/>
      <c r="TBS1" s="99"/>
      <c r="TBT1" s="99"/>
      <c r="TBU1" s="99"/>
      <c r="TBV1" s="99"/>
      <c r="TBW1" s="99"/>
      <c r="TBX1" s="99"/>
      <c r="TBY1" s="99"/>
      <c r="TBZ1" s="99"/>
      <c r="TCA1" s="99"/>
      <c r="TCB1" s="99"/>
      <c r="TCC1" s="99"/>
      <c r="TCD1" s="99"/>
      <c r="TCE1" s="99"/>
      <c r="TCF1" s="99"/>
      <c r="TCG1" s="99"/>
      <c r="TCH1" s="99"/>
      <c r="TCI1" s="99"/>
      <c r="TCJ1" s="99"/>
      <c r="TCK1" s="99"/>
      <c r="TCL1" s="99"/>
      <c r="TCM1" s="99"/>
      <c r="TCN1" s="99"/>
      <c r="TCO1" s="99"/>
      <c r="TCP1" s="99"/>
      <c r="TCQ1" s="99"/>
      <c r="TCR1" s="99"/>
      <c r="TCS1" s="99"/>
      <c r="TCT1" s="99"/>
      <c r="TCU1" s="99"/>
      <c r="TCV1" s="99"/>
      <c r="TCW1" s="99"/>
      <c r="TCX1" s="99"/>
      <c r="TCY1" s="99"/>
      <c r="TCZ1" s="99"/>
      <c r="TDA1" s="99"/>
      <c r="TDB1" s="99"/>
      <c r="TDC1" s="99"/>
      <c r="TDD1" s="99"/>
      <c r="TDE1" s="99"/>
      <c r="TDF1" s="99"/>
      <c r="TDG1" s="99"/>
      <c r="TDH1" s="99"/>
      <c r="TDI1" s="99"/>
      <c r="TDJ1" s="99"/>
      <c r="TDK1" s="99"/>
      <c r="TDL1" s="99"/>
      <c r="TDM1" s="99"/>
      <c r="TDN1" s="99"/>
      <c r="TDO1" s="99"/>
      <c r="TDP1" s="99"/>
      <c r="TDQ1" s="99"/>
      <c r="TDR1" s="99"/>
      <c r="TDS1" s="99"/>
      <c r="TDT1" s="99"/>
      <c r="TDU1" s="99"/>
      <c r="TDV1" s="99"/>
      <c r="TDW1" s="99"/>
      <c r="TDX1" s="99"/>
      <c r="TDY1" s="99"/>
      <c r="TDZ1" s="99"/>
      <c r="TEA1" s="99"/>
      <c r="TEB1" s="99"/>
      <c r="TEC1" s="99"/>
      <c r="TED1" s="99"/>
      <c r="TEE1" s="99"/>
      <c r="TEF1" s="99"/>
      <c r="TEG1" s="99"/>
      <c r="TEH1" s="99"/>
      <c r="TEI1" s="99"/>
      <c r="TEJ1" s="99"/>
      <c r="TEK1" s="99"/>
      <c r="TEL1" s="99"/>
      <c r="TEM1" s="99"/>
      <c r="TEN1" s="99"/>
      <c r="TEO1" s="99"/>
      <c r="TEP1" s="99"/>
      <c r="TEQ1" s="99"/>
      <c r="TER1" s="99"/>
      <c r="TES1" s="99"/>
      <c r="TET1" s="99"/>
      <c r="TEU1" s="99"/>
      <c r="TEV1" s="99"/>
      <c r="TEW1" s="99"/>
      <c r="TEX1" s="99"/>
      <c r="TEY1" s="99"/>
      <c r="TEZ1" s="99"/>
      <c r="TFA1" s="99"/>
      <c r="TFB1" s="99"/>
      <c r="TFC1" s="99"/>
      <c r="TFD1" s="99"/>
      <c r="TFE1" s="99"/>
      <c r="TFF1" s="99"/>
      <c r="TFG1" s="99"/>
      <c r="TFH1" s="99"/>
      <c r="TFI1" s="99"/>
      <c r="TFJ1" s="99"/>
      <c r="TFK1" s="99"/>
      <c r="TFL1" s="99"/>
      <c r="TFM1" s="99"/>
      <c r="TFN1" s="99"/>
      <c r="TFO1" s="99"/>
      <c r="TFP1" s="99"/>
      <c r="TFQ1" s="99"/>
      <c r="TFR1" s="99"/>
      <c r="TFS1" s="99"/>
      <c r="TFT1" s="99"/>
      <c r="TFU1" s="99"/>
      <c r="TFV1" s="99"/>
      <c r="TFW1" s="99"/>
      <c r="TFX1" s="99"/>
      <c r="TFY1" s="99"/>
      <c r="TFZ1" s="99"/>
      <c r="TGA1" s="99"/>
      <c r="TGB1" s="99"/>
      <c r="TGC1" s="99"/>
      <c r="TGD1" s="99"/>
      <c r="TGE1" s="99"/>
      <c r="TGF1" s="99"/>
      <c r="TGG1" s="99"/>
      <c r="TGH1" s="99"/>
      <c r="TGI1" s="99"/>
      <c r="TGJ1" s="99"/>
      <c r="TGK1" s="99"/>
      <c r="TGL1" s="99"/>
      <c r="TGM1" s="99"/>
      <c r="TGN1" s="99"/>
      <c r="TGO1" s="99"/>
      <c r="TGP1" s="99"/>
      <c r="TGQ1" s="99"/>
      <c r="TGR1" s="99"/>
      <c r="TGS1" s="99"/>
      <c r="TGT1" s="99"/>
      <c r="TGU1" s="99"/>
      <c r="TGV1" s="99"/>
      <c r="TGW1" s="99"/>
      <c r="TGX1" s="99"/>
      <c r="TGY1" s="99"/>
      <c r="TGZ1" s="99"/>
      <c r="THA1" s="99"/>
      <c r="THB1" s="99"/>
      <c r="THC1" s="99"/>
      <c r="THD1" s="99"/>
      <c r="THE1" s="99"/>
      <c r="THF1" s="99"/>
      <c r="THG1" s="99"/>
      <c r="THH1" s="99"/>
      <c r="THI1" s="99"/>
      <c r="THJ1" s="99"/>
      <c r="THK1" s="99"/>
      <c r="THL1" s="99"/>
      <c r="THM1" s="99"/>
      <c r="THN1" s="99"/>
      <c r="THO1" s="99"/>
      <c r="THP1" s="99"/>
      <c r="THQ1" s="99"/>
      <c r="THR1" s="99"/>
      <c r="THS1" s="99"/>
      <c r="THT1" s="99"/>
      <c r="THU1" s="99"/>
      <c r="THV1" s="99"/>
      <c r="THW1" s="99"/>
      <c r="THX1" s="99"/>
      <c r="THY1" s="99"/>
      <c r="THZ1" s="99"/>
      <c r="TIA1" s="99"/>
      <c r="TIB1" s="99"/>
      <c r="TIC1" s="99"/>
      <c r="TID1" s="99"/>
      <c r="TIE1" s="99"/>
      <c r="TIF1" s="99"/>
      <c r="TIG1" s="99"/>
      <c r="TIH1" s="99"/>
      <c r="TII1" s="99"/>
      <c r="TIJ1" s="99"/>
      <c r="TIK1" s="99"/>
      <c r="TIL1" s="99"/>
      <c r="TIM1" s="99"/>
      <c r="TIN1" s="99"/>
      <c r="TIO1" s="99"/>
      <c r="TIP1" s="99"/>
      <c r="TIQ1" s="99"/>
      <c r="TIR1" s="99"/>
      <c r="TIS1" s="99"/>
      <c r="TIT1" s="99"/>
      <c r="TIU1" s="99"/>
      <c r="TIV1" s="99"/>
      <c r="TIW1" s="99"/>
      <c r="TIX1" s="99"/>
      <c r="TIY1" s="99"/>
      <c r="TIZ1" s="99"/>
      <c r="TJA1" s="99"/>
      <c r="TJB1" s="99"/>
      <c r="TJC1" s="99"/>
      <c r="TJD1" s="99"/>
      <c r="TJE1" s="99"/>
      <c r="TJF1" s="99"/>
      <c r="TJG1" s="99"/>
      <c r="TJH1" s="99"/>
      <c r="TJI1" s="99"/>
      <c r="TJJ1" s="99"/>
      <c r="TJK1" s="99"/>
      <c r="TJL1" s="99"/>
      <c r="TJM1" s="99"/>
      <c r="TJN1" s="99"/>
      <c r="TJO1" s="99"/>
      <c r="TJP1" s="99"/>
      <c r="TJQ1" s="99"/>
      <c r="TJR1" s="99"/>
      <c r="TJS1" s="99"/>
      <c r="TJT1" s="99"/>
      <c r="TJU1" s="99"/>
      <c r="TJV1" s="99"/>
      <c r="TJW1" s="99"/>
      <c r="TJX1" s="99"/>
      <c r="TJY1" s="99"/>
      <c r="TJZ1" s="99"/>
      <c r="TKA1" s="99"/>
      <c r="TKB1" s="99"/>
      <c r="TKC1" s="99"/>
      <c r="TKD1" s="99"/>
      <c r="TKE1" s="99"/>
      <c r="TKF1" s="99"/>
      <c r="TKG1" s="99"/>
      <c r="TKH1" s="99"/>
      <c r="TKI1" s="99"/>
      <c r="TKJ1" s="99"/>
      <c r="TKK1" s="99"/>
      <c r="TKL1" s="99"/>
      <c r="TKM1" s="99"/>
      <c r="TKN1" s="99"/>
      <c r="TKO1" s="99"/>
      <c r="TKP1" s="99"/>
      <c r="TKQ1" s="99"/>
      <c r="TKR1" s="99"/>
      <c r="TKS1" s="99"/>
      <c r="TKT1" s="99"/>
      <c r="TKU1" s="99"/>
      <c r="TKV1" s="99"/>
      <c r="TKW1" s="99"/>
      <c r="TKX1" s="99"/>
      <c r="TKY1" s="99"/>
      <c r="TKZ1" s="99"/>
      <c r="TLA1" s="99"/>
      <c r="TLB1" s="99"/>
      <c r="TLC1" s="99"/>
      <c r="TLD1" s="99"/>
      <c r="TLE1" s="99"/>
      <c r="TLF1" s="99"/>
      <c r="TLG1" s="99"/>
      <c r="TLH1" s="99"/>
      <c r="TLI1" s="99"/>
      <c r="TLJ1" s="99"/>
      <c r="TLK1" s="99"/>
      <c r="TLL1" s="99"/>
      <c r="TLM1" s="99"/>
      <c r="TLN1" s="99"/>
      <c r="TLO1" s="99"/>
      <c r="TLP1" s="99"/>
      <c r="TLQ1" s="99"/>
      <c r="TLR1" s="99"/>
      <c r="TLS1" s="99"/>
      <c r="TLT1" s="99"/>
      <c r="TLU1" s="99"/>
      <c r="TLV1" s="99"/>
      <c r="TLW1" s="99"/>
      <c r="TLX1" s="99"/>
      <c r="TLY1" s="99"/>
      <c r="TLZ1" s="99"/>
      <c r="TMA1" s="99"/>
      <c r="TMB1" s="99"/>
      <c r="TMC1" s="99"/>
      <c r="TMD1" s="99"/>
      <c r="TME1" s="99"/>
      <c r="TMF1" s="99"/>
      <c r="TMG1" s="99"/>
      <c r="TMH1" s="99"/>
      <c r="TMI1" s="99"/>
      <c r="TMJ1" s="99"/>
      <c r="TMK1" s="99"/>
      <c r="TML1" s="99"/>
      <c r="TMM1" s="99"/>
      <c r="TMN1" s="99"/>
      <c r="TMO1" s="99"/>
      <c r="TMP1" s="99"/>
      <c r="TMQ1" s="99"/>
      <c r="TMR1" s="99"/>
      <c r="TMS1" s="99"/>
      <c r="TMT1" s="99"/>
      <c r="TMU1" s="99"/>
      <c r="TMV1" s="99"/>
      <c r="TMW1" s="99"/>
      <c r="TMX1" s="99"/>
      <c r="TMY1" s="99"/>
      <c r="TMZ1" s="99"/>
      <c r="TNA1" s="99"/>
      <c r="TNB1" s="99"/>
      <c r="TNC1" s="99"/>
      <c r="TND1" s="99"/>
      <c r="TNE1" s="99"/>
      <c r="TNF1" s="99"/>
      <c r="TNG1" s="99"/>
      <c r="TNH1" s="99"/>
      <c r="TNI1" s="99"/>
      <c r="TNJ1" s="99"/>
      <c r="TNK1" s="99"/>
      <c r="TNL1" s="99"/>
      <c r="TNM1" s="99"/>
      <c r="TNN1" s="99"/>
      <c r="TNO1" s="99"/>
      <c r="TNP1" s="99"/>
      <c r="TNQ1" s="99"/>
      <c r="TNR1" s="99"/>
      <c r="TNS1" s="99"/>
      <c r="TNT1" s="99"/>
      <c r="TNU1" s="99"/>
      <c r="TNV1" s="99"/>
      <c r="TNW1" s="99"/>
      <c r="TNX1" s="99"/>
      <c r="TNY1" s="99"/>
      <c r="TNZ1" s="99"/>
      <c r="TOA1" s="99"/>
      <c r="TOB1" s="99"/>
      <c r="TOC1" s="99"/>
      <c r="TOD1" s="99"/>
      <c r="TOE1" s="99"/>
      <c r="TOF1" s="99"/>
      <c r="TOG1" s="99"/>
      <c r="TOH1" s="99"/>
      <c r="TOI1" s="99"/>
      <c r="TOJ1" s="99"/>
      <c r="TOK1" s="99"/>
      <c r="TOL1" s="99"/>
      <c r="TOM1" s="99"/>
      <c r="TON1" s="99"/>
      <c r="TOO1" s="99"/>
      <c r="TOP1" s="99"/>
      <c r="TOQ1" s="99"/>
      <c r="TOR1" s="99"/>
      <c r="TOS1" s="99"/>
      <c r="TOT1" s="99"/>
      <c r="TOU1" s="99"/>
      <c r="TOV1" s="99"/>
      <c r="TOW1" s="99"/>
      <c r="TOX1" s="99"/>
      <c r="TOY1" s="99"/>
      <c r="TOZ1" s="99"/>
      <c r="TPA1" s="99"/>
      <c r="TPB1" s="99"/>
      <c r="TPC1" s="99"/>
      <c r="TPD1" s="99"/>
      <c r="TPE1" s="99"/>
      <c r="TPF1" s="99"/>
      <c r="TPG1" s="99"/>
      <c r="TPH1" s="99"/>
      <c r="TPI1" s="99"/>
      <c r="TPJ1" s="99"/>
      <c r="TPK1" s="99"/>
      <c r="TPL1" s="99"/>
      <c r="TPM1" s="99"/>
      <c r="TPN1" s="99"/>
      <c r="TPO1" s="99"/>
      <c r="TPP1" s="99"/>
      <c r="TPQ1" s="99"/>
      <c r="TPR1" s="99"/>
      <c r="TPS1" s="99"/>
      <c r="TPT1" s="99"/>
      <c r="TPU1" s="99"/>
      <c r="TPV1" s="99"/>
      <c r="TPW1" s="99"/>
      <c r="TPX1" s="99"/>
      <c r="TPY1" s="99"/>
      <c r="TPZ1" s="99"/>
      <c r="TQA1" s="99"/>
      <c r="TQB1" s="99"/>
      <c r="TQC1" s="99"/>
      <c r="TQD1" s="99"/>
      <c r="TQE1" s="99"/>
      <c r="TQF1" s="99"/>
      <c r="TQG1" s="99"/>
      <c r="TQH1" s="99"/>
      <c r="TQI1" s="99"/>
      <c r="TQJ1" s="99"/>
      <c r="TQK1" s="99"/>
      <c r="TQL1" s="99"/>
      <c r="TQM1" s="99"/>
      <c r="TQN1" s="99"/>
      <c r="TQO1" s="99"/>
      <c r="TQP1" s="99"/>
      <c r="TQQ1" s="99"/>
      <c r="TQR1" s="99"/>
      <c r="TQS1" s="99"/>
      <c r="TQT1" s="99"/>
      <c r="TQU1" s="99"/>
      <c r="TQV1" s="99"/>
      <c r="TQW1" s="99"/>
      <c r="TQX1" s="99"/>
      <c r="TQY1" s="99"/>
      <c r="TQZ1" s="99"/>
      <c r="TRA1" s="99"/>
      <c r="TRB1" s="99"/>
      <c r="TRC1" s="99"/>
      <c r="TRD1" s="99"/>
      <c r="TRE1" s="99"/>
      <c r="TRF1" s="99"/>
      <c r="TRG1" s="99"/>
      <c r="TRH1" s="99"/>
      <c r="TRI1" s="99"/>
      <c r="TRJ1" s="99"/>
      <c r="TRK1" s="99"/>
      <c r="TRL1" s="99"/>
      <c r="TRM1" s="99"/>
      <c r="TRN1" s="99"/>
      <c r="TRO1" s="99"/>
      <c r="TRP1" s="99"/>
      <c r="TRQ1" s="99"/>
      <c r="TRR1" s="99"/>
      <c r="TRS1" s="99"/>
      <c r="TRT1" s="99"/>
      <c r="TRU1" s="99"/>
      <c r="TRV1" s="99"/>
      <c r="TRW1" s="99"/>
      <c r="TRX1" s="99"/>
      <c r="TRY1" s="99"/>
      <c r="TRZ1" s="99"/>
      <c r="TSA1" s="99"/>
      <c r="TSB1" s="99"/>
      <c r="TSC1" s="99"/>
      <c r="TSD1" s="99"/>
      <c r="TSE1" s="99"/>
      <c r="TSF1" s="99"/>
      <c r="TSG1" s="99"/>
      <c r="TSH1" s="99"/>
      <c r="TSI1" s="99"/>
      <c r="TSJ1" s="99"/>
      <c r="TSK1" s="99"/>
      <c r="TSL1" s="99"/>
      <c r="TSM1" s="99"/>
      <c r="TSN1" s="99"/>
      <c r="TSO1" s="99"/>
      <c r="TSP1" s="99"/>
      <c r="TSQ1" s="99"/>
      <c r="TSR1" s="99"/>
      <c r="TSS1" s="99"/>
      <c r="TST1" s="99"/>
      <c r="TSU1" s="99"/>
      <c r="TSV1" s="99"/>
      <c r="TSW1" s="99"/>
      <c r="TSX1" s="99"/>
      <c r="TSY1" s="99"/>
      <c r="TSZ1" s="99"/>
      <c r="TTA1" s="99"/>
      <c r="TTB1" s="99"/>
      <c r="TTC1" s="99"/>
      <c r="TTD1" s="99"/>
      <c r="TTE1" s="99"/>
      <c r="TTF1" s="99"/>
      <c r="TTG1" s="99"/>
      <c r="TTH1" s="99"/>
      <c r="TTI1" s="99"/>
      <c r="TTJ1" s="99"/>
      <c r="TTK1" s="99"/>
      <c r="TTL1" s="99"/>
      <c r="TTM1" s="99"/>
      <c r="TTN1" s="99"/>
      <c r="TTO1" s="99"/>
      <c r="TTP1" s="99"/>
      <c r="TTQ1" s="99"/>
      <c r="TTR1" s="99"/>
      <c r="TTS1" s="99"/>
      <c r="TTT1" s="99"/>
      <c r="TTU1" s="99"/>
      <c r="TTV1" s="99"/>
      <c r="TTW1" s="99"/>
      <c r="TTX1" s="99"/>
      <c r="TTY1" s="99"/>
      <c r="TTZ1" s="99"/>
      <c r="TUA1" s="99"/>
      <c r="TUB1" s="99"/>
      <c r="TUC1" s="99"/>
      <c r="TUD1" s="99"/>
      <c r="TUE1" s="99"/>
      <c r="TUF1" s="99"/>
      <c r="TUG1" s="99"/>
      <c r="TUH1" s="99"/>
      <c r="TUI1" s="99"/>
      <c r="TUJ1" s="99"/>
      <c r="TUK1" s="99"/>
      <c r="TUL1" s="99"/>
      <c r="TUM1" s="99"/>
      <c r="TUN1" s="99"/>
      <c r="TUO1" s="99"/>
      <c r="TUP1" s="99"/>
      <c r="TUQ1" s="99"/>
      <c r="TUR1" s="99"/>
      <c r="TUS1" s="99"/>
      <c r="TUT1" s="99"/>
      <c r="TUU1" s="99"/>
      <c r="TUV1" s="99"/>
      <c r="TUW1" s="99"/>
      <c r="TUX1" s="99"/>
      <c r="TUY1" s="99"/>
      <c r="TUZ1" s="99"/>
      <c r="TVA1" s="99"/>
      <c r="TVB1" s="99"/>
      <c r="TVC1" s="99"/>
      <c r="TVD1" s="99"/>
      <c r="TVE1" s="99"/>
      <c r="TVF1" s="99"/>
      <c r="TVG1" s="99"/>
      <c r="TVH1" s="99"/>
      <c r="TVI1" s="99"/>
      <c r="TVJ1" s="99"/>
      <c r="TVK1" s="99"/>
      <c r="TVL1" s="99"/>
      <c r="TVM1" s="99"/>
      <c r="TVN1" s="99"/>
      <c r="TVO1" s="99"/>
      <c r="TVP1" s="99"/>
      <c r="TVQ1" s="99"/>
      <c r="TVR1" s="99"/>
      <c r="TVS1" s="99"/>
      <c r="TVT1" s="99"/>
      <c r="TVU1" s="99"/>
      <c r="TVV1" s="99"/>
      <c r="TVW1" s="99"/>
      <c r="TVX1" s="99"/>
      <c r="TVY1" s="99"/>
      <c r="TVZ1" s="99"/>
      <c r="TWA1" s="99"/>
      <c r="TWB1" s="99"/>
      <c r="TWC1" s="99"/>
      <c r="TWD1" s="99"/>
      <c r="TWE1" s="99"/>
      <c r="TWF1" s="99"/>
      <c r="TWG1" s="99"/>
      <c r="TWH1" s="99"/>
      <c r="TWI1" s="99"/>
      <c r="TWJ1" s="99"/>
      <c r="TWK1" s="99"/>
      <c r="TWL1" s="99"/>
      <c r="TWM1" s="99"/>
      <c r="TWN1" s="99"/>
      <c r="TWO1" s="99"/>
      <c r="TWP1" s="99"/>
      <c r="TWQ1" s="99"/>
      <c r="TWR1" s="99"/>
      <c r="TWS1" s="99"/>
      <c r="TWT1" s="99"/>
      <c r="TWU1" s="99"/>
      <c r="TWV1" s="99"/>
      <c r="TWW1" s="99"/>
      <c r="TWX1" s="99"/>
      <c r="TWY1" s="99"/>
      <c r="TWZ1" s="99"/>
      <c r="TXA1" s="99"/>
      <c r="TXB1" s="99"/>
      <c r="TXC1" s="99"/>
      <c r="TXD1" s="99"/>
      <c r="TXE1" s="99"/>
      <c r="TXF1" s="99"/>
      <c r="TXG1" s="99"/>
      <c r="TXH1" s="99"/>
      <c r="TXI1" s="99"/>
      <c r="TXJ1" s="99"/>
      <c r="TXK1" s="99"/>
      <c r="TXL1" s="99"/>
      <c r="TXM1" s="99"/>
      <c r="TXN1" s="99"/>
      <c r="TXO1" s="99"/>
      <c r="TXP1" s="99"/>
      <c r="TXQ1" s="99"/>
      <c r="TXR1" s="99"/>
      <c r="TXS1" s="99"/>
      <c r="TXT1" s="99"/>
      <c r="TXU1" s="99"/>
      <c r="TXV1" s="99"/>
      <c r="TXW1" s="99"/>
      <c r="TXX1" s="99"/>
      <c r="TXY1" s="99"/>
      <c r="TXZ1" s="99"/>
      <c r="TYA1" s="99"/>
      <c r="TYB1" s="99"/>
      <c r="TYC1" s="99"/>
      <c r="TYD1" s="99"/>
      <c r="TYE1" s="99"/>
      <c r="TYF1" s="99"/>
      <c r="TYG1" s="99"/>
      <c r="TYH1" s="99"/>
      <c r="TYI1" s="99"/>
      <c r="TYJ1" s="99"/>
      <c r="TYK1" s="99"/>
      <c r="TYL1" s="99"/>
      <c r="TYM1" s="99"/>
      <c r="TYN1" s="99"/>
      <c r="TYO1" s="99"/>
      <c r="TYP1" s="99"/>
      <c r="TYQ1" s="99"/>
      <c r="TYR1" s="99"/>
      <c r="TYS1" s="99"/>
      <c r="TYT1" s="99"/>
      <c r="TYU1" s="99"/>
      <c r="TYV1" s="99"/>
      <c r="TYW1" s="99"/>
      <c r="TYX1" s="99"/>
      <c r="TYY1" s="99"/>
      <c r="TYZ1" s="99"/>
      <c r="TZA1" s="99"/>
      <c r="TZB1" s="99"/>
      <c r="TZC1" s="99"/>
      <c r="TZD1" s="99"/>
      <c r="TZE1" s="99"/>
      <c r="TZF1" s="99"/>
      <c r="TZG1" s="99"/>
      <c r="TZH1" s="99"/>
      <c r="TZI1" s="99"/>
      <c r="TZJ1" s="99"/>
      <c r="TZK1" s="99"/>
      <c r="TZL1" s="99"/>
      <c r="TZM1" s="99"/>
      <c r="TZN1" s="99"/>
      <c r="TZO1" s="99"/>
      <c r="TZP1" s="99"/>
      <c r="TZQ1" s="99"/>
      <c r="TZR1" s="99"/>
      <c r="TZS1" s="99"/>
      <c r="TZT1" s="99"/>
      <c r="TZU1" s="99"/>
      <c r="TZV1" s="99"/>
      <c r="TZW1" s="99"/>
      <c r="TZX1" s="99"/>
      <c r="TZY1" s="99"/>
      <c r="TZZ1" s="99"/>
      <c r="UAA1" s="99"/>
      <c r="UAB1" s="99"/>
      <c r="UAC1" s="99"/>
      <c r="UAD1" s="99"/>
      <c r="UAE1" s="99"/>
      <c r="UAF1" s="99"/>
      <c r="UAG1" s="99"/>
      <c r="UAH1" s="99"/>
      <c r="UAI1" s="99"/>
      <c r="UAJ1" s="99"/>
      <c r="UAK1" s="99"/>
      <c r="UAL1" s="99"/>
      <c r="UAM1" s="99"/>
      <c r="UAN1" s="99"/>
      <c r="UAO1" s="99"/>
      <c r="UAP1" s="99"/>
      <c r="UAQ1" s="99"/>
      <c r="UAR1" s="99"/>
      <c r="UAS1" s="99"/>
      <c r="UAT1" s="99"/>
      <c r="UAU1" s="99"/>
      <c r="UAV1" s="99"/>
      <c r="UAW1" s="99"/>
      <c r="UAX1" s="99"/>
      <c r="UAY1" s="99"/>
      <c r="UAZ1" s="99"/>
      <c r="UBA1" s="99"/>
      <c r="UBB1" s="99"/>
      <c r="UBC1" s="99"/>
      <c r="UBD1" s="99"/>
      <c r="UBE1" s="99"/>
      <c r="UBF1" s="99"/>
      <c r="UBG1" s="99"/>
      <c r="UBH1" s="99"/>
      <c r="UBI1" s="99"/>
      <c r="UBJ1" s="99"/>
      <c r="UBK1" s="99"/>
      <c r="UBL1" s="99"/>
      <c r="UBM1" s="99"/>
      <c r="UBN1" s="99"/>
      <c r="UBO1" s="99"/>
      <c r="UBP1" s="99"/>
      <c r="UBQ1" s="99"/>
      <c r="UBR1" s="99"/>
      <c r="UBS1" s="99"/>
      <c r="UBT1" s="99"/>
      <c r="UBU1" s="99"/>
      <c r="UBV1" s="99"/>
      <c r="UBW1" s="99"/>
      <c r="UBX1" s="99"/>
      <c r="UBY1" s="99"/>
      <c r="UBZ1" s="99"/>
      <c r="UCA1" s="99"/>
      <c r="UCB1" s="99"/>
      <c r="UCC1" s="99"/>
      <c r="UCD1" s="99"/>
      <c r="UCE1" s="99"/>
      <c r="UCF1" s="99"/>
      <c r="UCG1" s="99"/>
      <c r="UCH1" s="99"/>
      <c r="UCI1" s="99"/>
      <c r="UCJ1" s="99"/>
      <c r="UCK1" s="99"/>
      <c r="UCL1" s="99"/>
      <c r="UCM1" s="99"/>
      <c r="UCN1" s="99"/>
      <c r="UCO1" s="99"/>
      <c r="UCP1" s="99"/>
      <c r="UCQ1" s="99"/>
      <c r="UCR1" s="99"/>
      <c r="UCS1" s="99"/>
      <c r="UCT1" s="99"/>
      <c r="UCU1" s="99"/>
      <c r="UCV1" s="99"/>
      <c r="UCW1" s="99"/>
      <c r="UCX1" s="99"/>
      <c r="UCY1" s="99"/>
      <c r="UCZ1" s="99"/>
      <c r="UDA1" s="99"/>
      <c r="UDB1" s="99"/>
      <c r="UDC1" s="99"/>
      <c r="UDD1" s="99"/>
      <c r="UDE1" s="99"/>
      <c r="UDF1" s="99"/>
      <c r="UDG1" s="99"/>
      <c r="UDH1" s="99"/>
      <c r="UDI1" s="99"/>
      <c r="UDJ1" s="99"/>
      <c r="UDK1" s="99"/>
      <c r="UDL1" s="99"/>
      <c r="UDM1" s="99"/>
      <c r="UDN1" s="99"/>
      <c r="UDO1" s="99"/>
      <c r="UDP1" s="99"/>
      <c r="UDQ1" s="99"/>
      <c r="UDR1" s="99"/>
      <c r="UDS1" s="99"/>
      <c r="UDT1" s="99"/>
      <c r="UDU1" s="99"/>
      <c r="UDV1" s="99"/>
      <c r="UDW1" s="99"/>
      <c r="UDX1" s="99"/>
      <c r="UDY1" s="99"/>
      <c r="UDZ1" s="99"/>
      <c r="UEA1" s="99"/>
      <c r="UEB1" s="99"/>
      <c r="UEC1" s="99"/>
      <c r="UED1" s="99"/>
      <c r="UEE1" s="99"/>
      <c r="UEF1" s="99"/>
      <c r="UEG1" s="99"/>
      <c r="UEH1" s="99"/>
      <c r="UEI1" s="99"/>
      <c r="UEJ1" s="99"/>
      <c r="UEK1" s="99"/>
      <c r="UEL1" s="99"/>
      <c r="UEM1" s="99"/>
      <c r="UEN1" s="99"/>
      <c r="UEO1" s="99"/>
      <c r="UEP1" s="99"/>
      <c r="UEQ1" s="99"/>
      <c r="UER1" s="99"/>
      <c r="UES1" s="99"/>
      <c r="UET1" s="99"/>
      <c r="UEU1" s="99"/>
      <c r="UEV1" s="99"/>
      <c r="UEW1" s="99"/>
      <c r="UEX1" s="99"/>
      <c r="UEY1" s="99"/>
      <c r="UEZ1" s="99"/>
      <c r="UFA1" s="99"/>
      <c r="UFB1" s="99"/>
      <c r="UFC1" s="99"/>
      <c r="UFD1" s="99"/>
      <c r="UFE1" s="99"/>
      <c r="UFF1" s="99"/>
      <c r="UFG1" s="99"/>
      <c r="UFH1" s="99"/>
      <c r="UFI1" s="99"/>
      <c r="UFJ1" s="99"/>
      <c r="UFK1" s="99"/>
      <c r="UFL1" s="99"/>
      <c r="UFM1" s="99"/>
      <c r="UFN1" s="99"/>
      <c r="UFO1" s="99"/>
      <c r="UFP1" s="99"/>
      <c r="UFQ1" s="99"/>
      <c r="UFR1" s="99"/>
      <c r="UFS1" s="99"/>
      <c r="UFT1" s="99"/>
      <c r="UFU1" s="99"/>
      <c r="UFV1" s="99"/>
      <c r="UFW1" s="99"/>
      <c r="UFX1" s="99"/>
      <c r="UFY1" s="99"/>
      <c r="UFZ1" s="99"/>
      <c r="UGA1" s="99"/>
      <c r="UGB1" s="99"/>
      <c r="UGC1" s="99"/>
      <c r="UGD1" s="99"/>
      <c r="UGE1" s="99"/>
      <c r="UGF1" s="99"/>
      <c r="UGG1" s="99"/>
      <c r="UGH1" s="99"/>
      <c r="UGI1" s="99"/>
      <c r="UGJ1" s="99"/>
      <c r="UGK1" s="99"/>
      <c r="UGL1" s="99"/>
      <c r="UGM1" s="99"/>
      <c r="UGN1" s="99"/>
      <c r="UGO1" s="99"/>
      <c r="UGP1" s="99"/>
      <c r="UGQ1" s="99"/>
      <c r="UGR1" s="99"/>
      <c r="UGS1" s="99"/>
      <c r="UGT1" s="99"/>
      <c r="UGU1" s="99"/>
      <c r="UGV1" s="99"/>
      <c r="UGW1" s="99"/>
      <c r="UGX1" s="99"/>
      <c r="UGY1" s="99"/>
      <c r="UGZ1" s="99"/>
      <c r="UHA1" s="99"/>
      <c r="UHB1" s="99"/>
      <c r="UHC1" s="99"/>
      <c r="UHD1" s="99"/>
      <c r="UHE1" s="99"/>
      <c r="UHF1" s="99"/>
      <c r="UHG1" s="99"/>
      <c r="UHH1" s="99"/>
      <c r="UHI1" s="99"/>
      <c r="UHJ1" s="99"/>
      <c r="UHK1" s="99"/>
      <c r="UHL1" s="99"/>
      <c r="UHM1" s="99"/>
      <c r="UHN1" s="99"/>
      <c r="UHO1" s="99"/>
      <c r="UHP1" s="99"/>
      <c r="UHQ1" s="99"/>
      <c r="UHR1" s="99"/>
      <c r="UHS1" s="99"/>
      <c r="UHT1" s="99"/>
      <c r="UHU1" s="99"/>
      <c r="UHV1" s="99"/>
      <c r="UHW1" s="99"/>
      <c r="UHX1" s="99"/>
      <c r="UHY1" s="99"/>
      <c r="UHZ1" s="99"/>
      <c r="UIA1" s="99"/>
      <c r="UIB1" s="99"/>
      <c r="UIC1" s="99"/>
      <c r="UID1" s="99"/>
      <c r="UIE1" s="99"/>
      <c r="UIF1" s="99"/>
      <c r="UIG1" s="99"/>
      <c r="UIH1" s="99"/>
      <c r="UII1" s="99"/>
      <c r="UIJ1" s="99"/>
      <c r="UIK1" s="99"/>
      <c r="UIL1" s="99"/>
      <c r="UIM1" s="99"/>
      <c r="UIN1" s="99"/>
      <c r="UIO1" s="99"/>
      <c r="UIP1" s="99"/>
      <c r="UIQ1" s="99"/>
      <c r="UIR1" s="99"/>
      <c r="UIS1" s="99"/>
      <c r="UIT1" s="99"/>
      <c r="UIU1" s="99"/>
      <c r="UIV1" s="99"/>
      <c r="UIW1" s="99"/>
      <c r="UIX1" s="99"/>
      <c r="UIY1" s="99"/>
      <c r="UIZ1" s="99"/>
      <c r="UJA1" s="99"/>
      <c r="UJB1" s="99"/>
      <c r="UJC1" s="99"/>
      <c r="UJD1" s="99"/>
      <c r="UJE1" s="99"/>
      <c r="UJF1" s="99"/>
      <c r="UJG1" s="99"/>
      <c r="UJH1" s="99"/>
      <c r="UJI1" s="99"/>
      <c r="UJJ1" s="99"/>
      <c r="UJK1" s="99"/>
      <c r="UJL1" s="99"/>
      <c r="UJM1" s="99"/>
      <c r="UJN1" s="99"/>
      <c r="UJO1" s="99"/>
      <c r="UJP1" s="99"/>
      <c r="UJQ1" s="99"/>
      <c r="UJR1" s="99"/>
      <c r="UJS1" s="99"/>
      <c r="UJT1" s="99"/>
      <c r="UJU1" s="99"/>
      <c r="UJV1" s="99"/>
      <c r="UJW1" s="99"/>
      <c r="UJX1" s="99"/>
      <c r="UJY1" s="99"/>
      <c r="UJZ1" s="99"/>
      <c r="UKA1" s="99"/>
      <c r="UKB1" s="99"/>
      <c r="UKC1" s="99"/>
      <c r="UKD1" s="99"/>
      <c r="UKE1" s="99"/>
      <c r="UKF1" s="99"/>
      <c r="UKG1" s="99"/>
      <c r="UKH1" s="99"/>
      <c r="UKI1" s="99"/>
      <c r="UKJ1" s="99"/>
      <c r="UKK1" s="99"/>
      <c r="UKL1" s="99"/>
      <c r="UKM1" s="99"/>
      <c r="UKN1" s="99"/>
      <c r="UKO1" s="99"/>
      <c r="UKP1" s="99"/>
      <c r="UKQ1" s="99"/>
      <c r="UKR1" s="99"/>
      <c r="UKS1" s="99"/>
      <c r="UKT1" s="99"/>
      <c r="UKU1" s="99"/>
      <c r="UKV1" s="99"/>
      <c r="UKW1" s="99"/>
      <c r="UKX1" s="99"/>
      <c r="UKY1" s="99"/>
      <c r="UKZ1" s="99"/>
      <c r="ULA1" s="99"/>
      <c r="ULB1" s="99"/>
      <c r="ULC1" s="99"/>
      <c r="ULD1" s="99"/>
      <c r="ULE1" s="99"/>
      <c r="ULF1" s="99"/>
      <c r="ULG1" s="99"/>
      <c r="ULH1" s="99"/>
      <c r="ULI1" s="99"/>
      <c r="ULJ1" s="99"/>
      <c r="ULK1" s="99"/>
      <c r="ULL1" s="99"/>
      <c r="ULM1" s="99"/>
      <c r="ULN1" s="99"/>
      <c r="ULO1" s="99"/>
      <c r="ULP1" s="99"/>
      <c r="ULQ1" s="99"/>
      <c r="ULR1" s="99"/>
      <c r="ULS1" s="99"/>
      <c r="ULT1" s="99"/>
      <c r="ULU1" s="99"/>
      <c r="ULV1" s="99"/>
      <c r="ULW1" s="99"/>
      <c r="ULX1" s="99"/>
      <c r="ULY1" s="99"/>
      <c r="ULZ1" s="99"/>
      <c r="UMA1" s="99"/>
      <c r="UMB1" s="99"/>
      <c r="UMC1" s="99"/>
      <c r="UMD1" s="99"/>
      <c r="UME1" s="99"/>
      <c r="UMF1" s="99"/>
      <c r="UMG1" s="99"/>
      <c r="UMH1" s="99"/>
      <c r="UMI1" s="99"/>
      <c r="UMJ1" s="99"/>
      <c r="UMK1" s="99"/>
      <c r="UML1" s="99"/>
      <c r="UMM1" s="99"/>
      <c r="UMN1" s="99"/>
      <c r="UMO1" s="99"/>
      <c r="UMP1" s="99"/>
      <c r="UMQ1" s="99"/>
      <c r="UMR1" s="99"/>
      <c r="UMS1" s="99"/>
      <c r="UMT1" s="99"/>
      <c r="UMU1" s="99"/>
      <c r="UMV1" s="99"/>
      <c r="UMW1" s="99"/>
      <c r="UMX1" s="99"/>
      <c r="UMY1" s="99"/>
      <c r="UMZ1" s="99"/>
      <c r="UNA1" s="99"/>
      <c r="UNB1" s="99"/>
      <c r="UNC1" s="99"/>
      <c r="UND1" s="99"/>
      <c r="UNE1" s="99"/>
      <c r="UNF1" s="99"/>
      <c r="UNG1" s="99"/>
      <c r="UNH1" s="99"/>
      <c r="UNI1" s="99"/>
      <c r="UNJ1" s="99"/>
      <c r="UNK1" s="99"/>
      <c r="UNL1" s="99"/>
      <c r="UNM1" s="99"/>
      <c r="UNN1" s="99"/>
      <c r="UNO1" s="99"/>
      <c r="UNP1" s="99"/>
      <c r="UNQ1" s="99"/>
      <c r="UNR1" s="99"/>
      <c r="UNS1" s="99"/>
      <c r="UNT1" s="99"/>
      <c r="UNU1" s="99"/>
      <c r="UNV1" s="99"/>
      <c r="UNW1" s="99"/>
      <c r="UNX1" s="99"/>
      <c r="UNY1" s="99"/>
      <c r="UNZ1" s="99"/>
      <c r="UOA1" s="99"/>
      <c r="UOB1" s="99"/>
      <c r="UOC1" s="99"/>
      <c r="UOD1" s="99"/>
      <c r="UOE1" s="99"/>
      <c r="UOF1" s="99"/>
      <c r="UOG1" s="99"/>
      <c r="UOH1" s="99"/>
      <c r="UOI1" s="99"/>
      <c r="UOJ1" s="99"/>
      <c r="UOK1" s="99"/>
      <c r="UOL1" s="99"/>
      <c r="UOM1" s="99"/>
      <c r="UON1" s="99"/>
      <c r="UOO1" s="99"/>
      <c r="UOP1" s="99"/>
      <c r="UOQ1" s="99"/>
      <c r="UOR1" s="99"/>
      <c r="UOS1" s="99"/>
      <c r="UOT1" s="99"/>
      <c r="UOU1" s="99"/>
      <c r="UOV1" s="99"/>
      <c r="UOW1" s="99"/>
      <c r="UOX1" s="99"/>
      <c r="UOY1" s="99"/>
      <c r="UOZ1" s="99"/>
      <c r="UPA1" s="99"/>
      <c r="UPB1" s="99"/>
      <c r="UPC1" s="99"/>
      <c r="UPD1" s="99"/>
      <c r="UPE1" s="99"/>
      <c r="UPF1" s="99"/>
      <c r="UPG1" s="99"/>
      <c r="UPH1" s="99"/>
      <c r="UPI1" s="99"/>
      <c r="UPJ1" s="99"/>
      <c r="UPK1" s="99"/>
      <c r="UPL1" s="99"/>
      <c r="UPM1" s="99"/>
      <c r="UPN1" s="99"/>
      <c r="UPO1" s="99"/>
      <c r="UPP1" s="99"/>
      <c r="UPQ1" s="99"/>
      <c r="UPR1" s="99"/>
      <c r="UPS1" s="99"/>
      <c r="UPT1" s="99"/>
      <c r="UPU1" s="99"/>
      <c r="UPV1" s="99"/>
      <c r="UPW1" s="99"/>
      <c r="UPX1" s="99"/>
      <c r="UPY1" s="99"/>
      <c r="UPZ1" s="99"/>
      <c r="UQA1" s="99"/>
      <c r="UQB1" s="99"/>
      <c r="UQC1" s="99"/>
      <c r="UQD1" s="99"/>
      <c r="UQE1" s="99"/>
      <c r="UQF1" s="99"/>
      <c r="UQG1" s="99"/>
      <c r="UQH1" s="99"/>
      <c r="UQI1" s="99"/>
      <c r="UQJ1" s="99"/>
      <c r="UQK1" s="99"/>
      <c r="UQL1" s="99"/>
      <c r="UQM1" s="99"/>
      <c r="UQN1" s="99"/>
      <c r="UQO1" s="99"/>
      <c r="UQP1" s="99"/>
      <c r="UQQ1" s="99"/>
      <c r="UQR1" s="99"/>
      <c r="UQS1" s="99"/>
      <c r="UQT1" s="99"/>
      <c r="UQU1" s="99"/>
      <c r="UQV1" s="99"/>
      <c r="UQW1" s="99"/>
      <c r="UQX1" s="99"/>
      <c r="UQY1" s="99"/>
      <c r="UQZ1" s="99"/>
      <c r="URA1" s="99"/>
      <c r="URB1" s="99"/>
      <c r="URC1" s="99"/>
      <c r="URD1" s="99"/>
      <c r="URE1" s="99"/>
      <c r="URF1" s="99"/>
      <c r="URG1" s="99"/>
      <c r="URH1" s="99"/>
      <c r="URI1" s="99"/>
      <c r="URJ1" s="99"/>
      <c r="URK1" s="99"/>
      <c r="URL1" s="99"/>
      <c r="URM1" s="99"/>
      <c r="URN1" s="99"/>
      <c r="URO1" s="99"/>
      <c r="URP1" s="99"/>
      <c r="URQ1" s="99"/>
      <c r="URR1" s="99"/>
      <c r="URS1" s="99"/>
      <c r="URT1" s="99"/>
      <c r="URU1" s="99"/>
      <c r="URV1" s="99"/>
      <c r="URW1" s="99"/>
      <c r="URX1" s="99"/>
      <c r="URY1" s="99"/>
      <c r="URZ1" s="99"/>
      <c r="USA1" s="99"/>
      <c r="USB1" s="99"/>
      <c r="USC1" s="99"/>
      <c r="USD1" s="99"/>
      <c r="USE1" s="99"/>
      <c r="USF1" s="99"/>
      <c r="USG1" s="99"/>
      <c r="USH1" s="99"/>
      <c r="USI1" s="99"/>
      <c r="USJ1" s="99"/>
      <c r="USK1" s="99"/>
      <c r="USL1" s="99"/>
      <c r="USM1" s="99"/>
      <c r="USN1" s="99"/>
      <c r="USO1" s="99"/>
      <c r="USP1" s="99"/>
      <c r="USQ1" s="99"/>
      <c r="USR1" s="99"/>
      <c r="USS1" s="99"/>
      <c r="UST1" s="99"/>
      <c r="USU1" s="99"/>
      <c r="USV1" s="99"/>
      <c r="USW1" s="99"/>
      <c r="USX1" s="99"/>
      <c r="USY1" s="99"/>
      <c r="USZ1" s="99"/>
      <c r="UTA1" s="99"/>
      <c r="UTB1" s="99"/>
      <c r="UTC1" s="99"/>
      <c r="UTD1" s="99"/>
      <c r="UTE1" s="99"/>
      <c r="UTF1" s="99"/>
      <c r="UTG1" s="99"/>
      <c r="UTH1" s="99"/>
      <c r="UTI1" s="99"/>
      <c r="UTJ1" s="99"/>
      <c r="UTK1" s="99"/>
      <c r="UTL1" s="99"/>
      <c r="UTM1" s="99"/>
      <c r="UTN1" s="99"/>
      <c r="UTO1" s="99"/>
      <c r="UTP1" s="99"/>
      <c r="UTQ1" s="99"/>
      <c r="UTR1" s="99"/>
      <c r="UTS1" s="99"/>
      <c r="UTT1" s="99"/>
      <c r="UTU1" s="99"/>
      <c r="UTV1" s="99"/>
      <c r="UTW1" s="99"/>
      <c r="UTX1" s="99"/>
      <c r="UTY1" s="99"/>
      <c r="UTZ1" s="99"/>
      <c r="UUA1" s="99"/>
      <c r="UUB1" s="99"/>
      <c r="UUC1" s="99"/>
      <c r="UUD1" s="99"/>
      <c r="UUE1" s="99"/>
      <c r="UUF1" s="99"/>
      <c r="UUG1" s="99"/>
      <c r="UUH1" s="99"/>
      <c r="UUI1" s="99"/>
      <c r="UUJ1" s="99"/>
      <c r="UUK1" s="99"/>
      <c r="UUL1" s="99"/>
      <c r="UUM1" s="99"/>
      <c r="UUN1" s="99"/>
      <c r="UUO1" s="99"/>
      <c r="UUP1" s="99"/>
      <c r="UUQ1" s="99"/>
      <c r="UUR1" s="99"/>
      <c r="UUS1" s="99"/>
      <c r="UUT1" s="99"/>
      <c r="UUU1" s="99"/>
      <c r="UUV1" s="99"/>
      <c r="UUW1" s="99"/>
      <c r="UUX1" s="99"/>
      <c r="UUY1" s="99"/>
      <c r="UUZ1" s="99"/>
      <c r="UVA1" s="99"/>
      <c r="UVB1" s="99"/>
      <c r="UVC1" s="99"/>
      <c r="UVD1" s="99"/>
      <c r="UVE1" s="99"/>
      <c r="UVF1" s="99"/>
      <c r="UVG1" s="99"/>
      <c r="UVH1" s="99"/>
      <c r="UVI1" s="99"/>
      <c r="UVJ1" s="99"/>
      <c r="UVK1" s="99"/>
      <c r="UVL1" s="99"/>
      <c r="UVM1" s="99"/>
      <c r="UVN1" s="99"/>
      <c r="UVO1" s="99"/>
      <c r="UVP1" s="99"/>
      <c r="UVQ1" s="99"/>
      <c r="UVR1" s="99"/>
      <c r="UVS1" s="99"/>
      <c r="UVT1" s="99"/>
      <c r="UVU1" s="99"/>
      <c r="UVV1" s="99"/>
      <c r="UVW1" s="99"/>
      <c r="UVX1" s="99"/>
      <c r="UVY1" s="99"/>
      <c r="UVZ1" s="99"/>
      <c r="UWA1" s="99"/>
      <c r="UWB1" s="99"/>
      <c r="UWC1" s="99"/>
      <c r="UWD1" s="99"/>
      <c r="UWE1" s="99"/>
      <c r="UWF1" s="99"/>
      <c r="UWG1" s="99"/>
      <c r="UWH1" s="99"/>
      <c r="UWI1" s="99"/>
      <c r="UWJ1" s="99"/>
      <c r="UWK1" s="99"/>
      <c r="UWL1" s="99"/>
      <c r="UWM1" s="99"/>
      <c r="UWN1" s="99"/>
      <c r="UWO1" s="99"/>
      <c r="UWP1" s="99"/>
      <c r="UWQ1" s="99"/>
      <c r="UWR1" s="99"/>
      <c r="UWS1" s="99"/>
      <c r="UWT1" s="99"/>
      <c r="UWU1" s="99"/>
      <c r="UWV1" s="99"/>
      <c r="UWW1" s="99"/>
      <c r="UWX1" s="99"/>
      <c r="UWY1" s="99"/>
      <c r="UWZ1" s="99"/>
      <c r="UXA1" s="99"/>
      <c r="UXB1" s="99"/>
      <c r="UXC1" s="99"/>
      <c r="UXD1" s="99"/>
      <c r="UXE1" s="99"/>
      <c r="UXF1" s="99"/>
      <c r="UXG1" s="99"/>
      <c r="UXH1" s="99"/>
      <c r="UXI1" s="99"/>
      <c r="UXJ1" s="99"/>
      <c r="UXK1" s="99"/>
      <c r="UXL1" s="99"/>
      <c r="UXM1" s="99"/>
      <c r="UXN1" s="99"/>
      <c r="UXO1" s="99"/>
      <c r="UXP1" s="99"/>
      <c r="UXQ1" s="99"/>
      <c r="UXR1" s="99"/>
      <c r="UXS1" s="99"/>
      <c r="UXT1" s="99"/>
      <c r="UXU1" s="99"/>
      <c r="UXV1" s="99"/>
      <c r="UXW1" s="99"/>
      <c r="UXX1" s="99"/>
      <c r="UXY1" s="99"/>
      <c r="UXZ1" s="99"/>
      <c r="UYA1" s="99"/>
      <c r="UYB1" s="99"/>
      <c r="UYC1" s="99"/>
      <c r="UYD1" s="99"/>
      <c r="UYE1" s="99"/>
      <c r="UYF1" s="99"/>
      <c r="UYG1" s="99"/>
      <c r="UYH1" s="99"/>
      <c r="UYI1" s="99"/>
      <c r="UYJ1" s="99"/>
      <c r="UYK1" s="99"/>
      <c r="UYL1" s="99"/>
      <c r="UYM1" s="99"/>
      <c r="UYN1" s="99"/>
      <c r="UYO1" s="99"/>
      <c r="UYP1" s="99"/>
      <c r="UYQ1" s="99"/>
      <c r="UYR1" s="99"/>
      <c r="UYS1" s="99"/>
      <c r="UYT1" s="99"/>
      <c r="UYU1" s="99"/>
      <c r="UYV1" s="99"/>
      <c r="UYW1" s="99"/>
      <c r="UYX1" s="99"/>
      <c r="UYY1" s="99"/>
      <c r="UYZ1" s="99"/>
      <c r="UZA1" s="99"/>
      <c r="UZB1" s="99"/>
      <c r="UZC1" s="99"/>
      <c r="UZD1" s="99"/>
      <c r="UZE1" s="99"/>
      <c r="UZF1" s="99"/>
      <c r="UZG1" s="99"/>
      <c r="UZH1" s="99"/>
      <c r="UZI1" s="99"/>
      <c r="UZJ1" s="99"/>
      <c r="UZK1" s="99"/>
      <c r="UZL1" s="99"/>
      <c r="UZM1" s="99"/>
      <c r="UZN1" s="99"/>
      <c r="UZO1" s="99"/>
      <c r="UZP1" s="99"/>
      <c r="UZQ1" s="99"/>
      <c r="UZR1" s="99"/>
      <c r="UZS1" s="99"/>
      <c r="UZT1" s="99"/>
      <c r="UZU1" s="99"/>
      <c r="UZV1" s="99"/>
      <c r="UZW1" s="99"/>
      <c r="UZX1" s="99"/>
      <c r="UZY1" s="99"/>
      <c r="UZZ1" s="99"/>
      <c r="VAA1" s="99"/>
      <c r="VAB1" s="99"/>
      <c r="VAC1" s="99"/>
      <c r="VAD1" s="99"/>
      <c r="VAE1" s="99"/>
      <c r="VAF1" s="99"/>
      <c r="VAG1" s="99"/>
      <c r="VAH1" s="99"/>
      <c r="VAI1" s="99"/>
      <c r="VAJ1" s="99"/>
      <c r="VAK1" s="99"/>
      <c r="VAL1" s="99"/>
      <c r="VAM1" s="99"/>
      <c r="VAN1" s="99"/>
      <c r="VAO1" s="99"/>
      <c r="VAP1" s="99"/>
      <c r="VAQ1" s="99"/>
      <c r="VAR1" s="99"/>
      <c r="VAS1" s="99"/>
      <c r="VAT1" s="99"/>
      <c r="VAU1" s="99"/>
      <c r="VAV1" s="99"/>
      <c r="VAW1" s="99"/>
      <c r="VAX1" s="99"/>
      <c r="VAY1" s="99"/>
      <c r="VAZ1" s="99"/>
      <c r="VBA1" s="99"/>
      <c r="VBB1" s="99"/>
      <c r="VBC1" s="99"/>
      <c r="VBD1" s="99"/>
      <c r="VBE1" s="99"/>
      <c r="VBF1" s="99"/>
      <c r="VBG1" s="99"/>
      <c r="VBH1" s="99"/>
      <c r="VBI1" s="99"/>
      <c r="VBJ1" s="99"/>
      <c r="VBK1" s="99"/>
      <c r="VBL1" s="99"/>
      <c r="VBM1" s="99"/>
      <c r="VBN1" s="99"/>
      <c r="VBO1" s="99"/>
      <c r="VBP1" s="99"/>
      <c r="VBQ1" s="99"/>
      <c r="VBR1" s="99"/>
      <c r="VBS1" s="99"/>
      <c r="VBT1" s="99"/>
      <c r="VBU1" s="99"/>
      <c r="VBV1" s="99"/>
      <c r="VBW1" s="99"/>
      <c r="VBX1" s="99"/>
      <c r="VBY1" s="99"/>
      <c r="VBZ1" s="99"/>
      <c r="VCA1" s="99"/>
      <c r="VCB1" s="99"/>
      <c r="VCC1" s="99"/>
      <c r="VCD1" s="99"/>
      <c r="VCE1" s="99"/>
      <c r="VCF1" s="99"/>
      <c r="VCG1" s="99"/>
      <c r="VCH1" s="99"/>
      <c r="VCI1" s="99"/>
      <c r="VCJ1" s="99"/>
      <c r="VCK1" s="99"/>
      <c r="VCL1" s="99"/>
      <c r="VCM1" s="99"/>
      <c r="VCN1" s="99"/>
      <c r="VCO1" s="99"/>
      <c r="VCP1" s="99"/>
      <c r="VCQ1" s="99"/>
      <c r="VCR1" s="99"/>
      <c r="VCS1" s="99"/>
      <c r="VCT1" s="99"/>
      <c r="VCU1" s="99"/>
      <c r="VCV1" s="99"/>
      <c r="VCW1" s="99"/>
      <c r="VCX1" s="99"/>
      <c r="VCY1" s="99"/>
      <c r="VCZ1" s="99"/>
      <c r="VDA1" s="99"/>
      <c r="VDB1" s="99"/>
      <c r="VDC1" s="99"/>
      <c r="VDD1" s="99"/>
      <c r="VDE1" s="99"/>
      <c r="VDF1" s="99"/>
      <c r="VDG1" s="99"/>
      <c r="VDH1" s="99"/>
      <c r="VDI1" s="99"/>
      <c r="VDJ1" s="99"/>
      <c r="VDK1" s="99"/>
      <c r="VDL1" s="99"/>
      <c r="VDM1" s="99"/>
      <c r="VDN1" s="99"/>
      <c r="VDO1" s="99"/>
      <c r="VDP1" s="99"/>
      <c r="VDQ1" s="99"/>
      <c r="VDR1" s="99"/>
      <c r="VDS1" s="99"/>
      <c r="VDT1" s="99"/>
      <c r="VDU1" s="99"/>
      <c r="VDV1" s="99"/>
      <c r="VDW1" s="99"/>
      <c r="VDX1" s="99"/>
      <c r="VDY1" s="99"/>
      <c r="VDZ1" s="99"/>
      <c r="VEA1" s="99"/>
      <c r="VEB1" s="99"/>
      <c r="VEC1" s="99"/>
      <c r="VED1" s="99"/>
      <c r="VEE1" s="99"/>
      <c r="VEF1" s="99"/>
      <c r="VEG1" s="99"/>
      <c r="VEH1" s="99"/>
      <c r="VEI1" s="99"/>
      <c r="VEJ1" s="99"/>
      <c r="VEK1" s="99"/>
      <c r="VEL1" s="99"/>
      <c r="VEM1" s="99"/>
      <c r="VEN1" s="99"/>
      <c r="VEO1" s="99"/>
      <c r="VEP1" s="99"/>
      <c r="VEQ1" s="99"/>
      <c r="VER1" s="99"/>
      <c r="VES1" s="99"/>
      <c r="VET1" s="99"/>
      <c r="VEU1" s="99"/>
      <c r="VEV1" s="99"/>
      <c r="VEW1" s="99"/>
      <c r="VEX1" s="99"/>
      <c r="VEY1" s="99"/>
      <c r="VEZ1" s="99"/>
      <c r="VFA1" s="99"/>
      <c r="VFB1" s="99"/>
      <c r="VFC1" s="99"/>
      <c r="VFD1" s="99"/>
      <c r="VFE1" s="99"/>
      <c r="VFF1" s="99"/>
      <c r="VFG1" s="99"/>
      <c r="VFH1" s="99"/>
      <c r="VFI1" s="99"/>
      <c r="VFJ1" s="99"/>
      <c r="VFK1" s="99"/>
      <c r="VFL1" s="99"/>
      <c r="VFM1" s="99"/>
      <c r="VFN1" s="99"/>
      <c r="VFO1" s="99"/>
      <c r="VFP1" s="99"/>
      <c r="VFQ1" s="99"/>
      <c r="VFR1" s="99"/>
      <c r="VFS1" s="99"/>
      <c r="VFT1" s="99"/>
      <c r="VFU1" s="99"/>
      <c r="VFV1" s="99"/>
      <c r="VFW1" s="99"/>
      <c r="VFX1" s="99"/>
      <c r="VFY1" s="99"/>
      <c r="VFZ1" s="99"/>
      <c r="VGA1" s="99"/>
      <c r="VGB1" s="99"/>
      <c r="VGC1" s="99"/>
      <c r="VGD1" s="99"/>
      <c r="VGE1" s="99"/>
      <c r="VGF1" s="99"/>
      <c r="VGG1" s="99"/>
      <c r="VGH1" s="99"/>
      <c r="VGI1" s="99"/>
      <c r="VGJ1" s="99"/>
      <c r="VGK1" s="99"/>
      <c r="VGL1" s="99"/>
      <c r="VGM1" s="99"/>
      <c r="VGN1" s="99"/>
      <c r="VGO1" s="99"/>
      <c r="VGP1" s="99"/>
      <c r="VGQ1" s="99"/>
      <c r="VGR1" s="99"/>
      <c r="VGS1" s="99"/>
      <c r="VGT1" s="99"/>
      <c r="VGU1" s="99"/>
      <c r="VGV1" s="99"/>
      <c r="VGW1" s="99"/>
      <c r="VGX1" s="99"/>
      <c r="VGY1" s="99"/>
      <c r="VGZ1" s="99"/>
      <c r="VHA1" s="99"/>
      <c r="VHB1" s="99"/>
      <c r="VHC1" s="99"/>
      <c r="VHD1" s="99"/>
      <c r="VHE1" s="99"/>
      <c r="VHF1" s="99"/>
      <c r="VHG1" s="99"/>
      <c r="VHH1" s="99"/>
      <c r="VHI1" s="99"/>
      <c r="VHJ1" s="99"/>
      <c r="VHK1" s="99"/>
      <c r="VHL1" s="99"/>
      <c r="VHM1" s="99"/>
      <c r="VHN1" s="99"/>
      <c r="VHO1" s="99"/>
      <c r="VHP1" s="99"/>
      <c r="VHQ1" s="99"/>
      <c r="VHR1" s="99"/>
      <c r="VHS1" s="99"/>
      <c r="VHT1" s="99"/>
      <c r="VHU1" s="99"/>
      <c r="VHV1" s="99"/>
      <c r="VHW1" s="99"/>
      <c r="VHX1" s="99"/>
      <c r="VHY1" s="99"/>
      <c r="VHZ1" s="99"/>
      <c r="VIA1" s="99"/>
      <c r="VIB1" s="99"/>
      <c r="VIC1" s="99"/>
      <c r="VID1" s="99"/>
      <c r="VIE1" s="99"/>
      <c r="VIF1" s="99"/>
      <c r="VIG1" s="99"/>
      <c r="VIH1" s="99"/>
      <c r="VII1" s="99"/>
      <c r="VIJ1" s="99"/>
      <c r="VIK1" s="99"/>
      <c r="VIL1" s="99"/>
      <c r="VIM1" s="99"/>
      <c r="VIN1" s="99"/>
      <c r="VIO1" s="99"/>
      <c r="VIP1" s="99"/>
      <c r="VIQ1" s="99"/>
      <c r="VIR1" s="99"/>
      <c r="VIS1" s="99"/>
      <c r="VIT1" s="99"/>
      <c r="VIU1" s="99"/>
      <c r="VIV1" s="99"/>
      <c r="VIW1" s="99"/>
      <c r="VIX1" s="99"/>
      <c r="VIY1" s="99"/>
      <c r="VIZ1" s="99"/>
      <c r="VJA1" s="99"/>
      <c r="VJB1" s="99"/>
      <c r="VJC1" s="99"/>
      <c r="VJD1" s="99"/>
      <c r="VJE1" s="99"/>
      <c r="VJF1" s="99"/>
      <c r="VJG1" s="99"/>
      <c r="VJH1" s="99"/>
      <c r="VJI1" s="99"/>
      <c r="VJJ1" s="99"/>
      <c r="VJK1" s="99"/>
      <c r="VJL1" s="99"/>
      <c r="VJM1" s="99"/>
      <c r="VJN1" s="99"/>
      <c r="VJO1" s="99"/>
      <c r="VJP1" s="99"/>
      <c r="VJQ1" s="99"/>
      <c r="VJR1" s="99"/>
      <c r="VJS1" s="99"/>
      <c r="VJT1" s="99"/>
      <c r="VJU1" s="99"/>
      <c r="VJV1" s="99"/>
      <c r="VJW1" s="99"/>
      <c r="VJX1" s="99"/>
      <c r="VJY1" s="99"/>
      <c r="VJZ1" s="99"/>
      <c r="VKA1" s="99"/>
      <c r="VKB1" s="99"/>
      <c r="VKC1" s="99"/>
      <c r="VKD1" s="99"/>
      <c r="VKE1" s="99"/>
      <c r="VKF1" s="99"/>
      <c r="VKG1" s="99"/>
      <c r="VKH1" s="99"/>
      <c r="VKI1" s="99"/>
      <c r="VKJ1" s="99"/>
      <c r="VKK1" s="99"/>
      <c r="VKL1" s="99"/>
      <c r="VKM1" s="99"/>
      <c r="VKN1" s="99"/>
      <c r="VKO1" s="99"/>
      <c r="VKP1" s="99"/>
      <c r="VKQ1" s="99"/>
      <c r="VKR1" s="99"/>
      <c r="VKS1" s="99"/>
      <c r="VKT1" s="99"/>
      <c r="VKU1" s="99"/>
      <c r="VKV1" s="99"/>
      <c r="VKW1" s="99"/>
      <c r="VKX1" s="99"/>
      <c r="VKY1" s="99"/>
      <c r="VKZ1" s="99"/>
      <c r="VLA1" s="99"/>
      <c r="VLB1" s="99"/>
      <c r="VLC1" s="99"/>
      <c r="VLD1" s="99"/>
      <c r="VLE1" s="99"/>
      <c r="VLF1" s="99"/>
      <c r="VLG1" s="99"/>
      <c r="VLH1" s="99"/>
      <c r="VLI1" s="99"/>
      <c r="VLJ1" s="99"/>
      <c r="VLK1" s="99"/>
      <c r="VLL1" s="99"/>
      <c r="VLM1" s="99"/>
      <c r="VLN1" s="99"/>
      <c r="VLO1" s="99"/>
      <c r="VLP1" s="99"/>
      <c r="VLQ1" s="99"/>
      <c r="VLR1" s="99"/>
      <c r="VLS1" s="99"/>
      <c r="VLT1" s="99"/>
      <c r="VLU1" s="99"/>
      <c r="VLV1" s="99"/>
      <c r="VLW1" s="99"/>
      <c r="VLX1" s="99"/>
      <c r="VLY1" s="99"/>
      <c r="VLZ1" s="99"/>
      <c r="VMA1" s="99"/>
      <c r="VMB1" s="99"/>
      <c r="VMC1" s="99"/>
      <c r="VMD1" s="99"/>
      <c r="VME1" s="99"/>
      <c r="VMF1" s="99"/>
      <c r="VMG1" s="99"/>
      <c r="VMH1" s="99"/>
      <c r="VMI1" s="99"/>
      <c r="VMJ1" s="99"/>
      <c r="VMK1" s="99"/>
      <c r="VML1" s="99"/>
      <c r="VMM1" s="99"/>
      <c r="VMN1" s="99"/>
      <c r="VMO1" s="99"/>
      <c r="VMP1" s="99"/>
      <c r="VMQ1" s="99"/>
      <c r="VMR1" s="99"/>
      <c r="VMS1" s="99"/>
      <c r="VMT1" s="99"/>
      <c r="VMU1" s="99"/>
      <c r="VMV1" s="99"/>
      <c r="VMW1" s="99"/>
      <c r="VMX1" s="99"/>
      <c r="VMY1" s="99"/>
      <c r="VMZ1" s="99"/>
      <c r="VNA1" s="99"/>
      <c r="VNB1" s="99"/>
      <c r="VNC1" s="99"/>
      <c r="VND1" s="99"/>
      <c r="VNE1" s="99"/>
      <c r="VNF1" s="99"/>
      <c r="VNG1" s="99"/>
      <c r="VNH1" s="99"/>
      <c r="VNI1" s="99"/>
      <c r="VNJ1" s="99"/>
      <c r="VNK1" s="99"/>
      <c r="VNL1" s="99"/>
      <c r="VNM1" s="99"/>
      <c r="VNN1" s="99"/>
      <c r="VNO1" s="99"/>
      <c r="VNP1" s="99"/>
      <c r="VNQ1" s="99"/>
      <c r="VNR1" s="99"/>
      <c r="VNS1" s="99"/>
      <c r="VNT1" s="99"/>
      <c r="VNU1" s="99"/>
      <c r="VNV1" s="99"/>
      <c r="VNW1" s="99"/>
      <c r="VNX1" s="99"/>
      <c r="VNY1" s="99"/>
      <c r="VNZ1" s="99"/>
      <c r="VOA1" s="99"/>
      <c r="VOB1" s="99"/>
      <c r="VOC1" s="99"/>
      <c r="VOD1" s="99"/>
      <c r="VOE1" s="99"/>
      <c r="VOF1" s="99"/>
      <c r="VOG1" s="99"/>
      <c r="VOH1" s="99"/>
      <c r="VOI1" s="99"/>
      <c r="VOJ1" s="99"/>
      <c r="VOK1" s="99"/>
      <c r="VOL1" s="99"/>
      <c r="VOM1" s="99"/>
      <c r="VON1" s="99"/>
      <c r="VOO1" s="99"/>
      <c r="VOP1" s="99"/>
      <c r="VOQ1" s="99"/>
      <c r="VOR1" s="99"/>
      <c r="VOS1" s="99"/>
      <c r="VOT1" s="99"/>
      <c r="VOU1" s="99"/>
      <c r="VOV1" s="99"/>
      <c r="VOW1" s="99"/>
      <c r="VOX1" s="99"/>
      <c r="VOY1" s="99"/>
      <c r="VOZ1" s="99"/>
      <c r="VPA1" s="99"/>
      <c r="VPB1" s="99"/>
      <c r="VPC1" s="99"/>
      <c r="VPD1" s="99"/>
      <c r="VPE1" s="99"/>
      <c r="VPF1" s="99"/>
      <c r="VPG1" s="99"/>
      <c r="VPH1" s="99"/>
      <c r="VPI1" s="99"/>
      <c r="VPJ1" s="99"/>
      <c r="VPK1" s="99"/>
      <c r="VPL1" s="99"/>
      <c r="VPM1" s="99"/>
      <c r="VPN1" s="99"/>
      <c r="VPO1" s="99"/>
      <c r="VPP1" s="99"/>
      <c r="VPQ1" s="99"/>
      <c r="VPR1" s="99"/>
      <c r="VPS1" s="99"/>
      <c r="VPT1" s="99"/>
      <c r="VPU1" s="99"/>
      <c r="VPV1" s="99"/>
      <c r="VPW1" s="99"/>
      <c r="VPX1" s="99"/>
      <c r="VPY1" s="99"/>
      <c r="VPZ1" s="99"/>
      <c r="VQA1" s="99"/>
      <c r="VQB1" s="99"/>
      <c r="VQC1" s="99"/>
      <c r="VQD1" s="99"/>
      <c r="VQE1" s="99"/>
      <c r="VQF1" s="99"/>
      <c r="VQG1" s="99"/>
      <c r="VQH1" s="99"/>
      <c r="VQI1" s="99"/>
      <c r="VQJ1" s="99"/>
      <c r="VQK1" s="99"/>
      <c r="VQL1" s="99"/>
      <c r="VQM1" s="99"/>
      <c r="VQN1" s="99"/>
      <c r="VQO1" s="99"/>
      <c r="VQP1" s="99"/>
      <c r="VQQ1" s="99"/>
      <c r="VQR1" s="99"/>
      <c r="VQS1" s="99"/>
      <c r="VQT1" s="99"/>
      <c r="VQU1" s="99"/>
      <c r="VQV1" s="99"/>
      <c r="VQW1" s="99"/>
      <c r="VQX1" s="99"/>
      <c r="VQY1" s="99"/>
      <c r="VQZ1" s="99"/>
      <c r="VRA1" s="99"/>
      <c r="VRB1" s="99"/>
      <c r="VRC1" s="99"/>
      <c r="VRD1" s="99"/>
      <c r="VRE1" s="99"/>
      <c r="VRF1" s="99"/>
      <c r="VRG1" s="99"/>
      <c r="VRH1" s="99"/>
      <c r="VRI1" s="99"/>
      <c r="VRJ1" s="99"/>
      <c r="VRK1" s="99"/>
      <c r="VRL1" s="99"/>
      <c r="VRM1" s="99"/>
      <c r="VRN1" s="99"/>
      <c r="VRO1" s="99"/>
      <c r="VRP1" s="99"/>
      <c r="VRQ1" s="99"/>
      <c r="VRR1" s="99"/>
      <c r="VRS1" s="99"/>
      <c r="VRT1" s="99"/>
      <c r="VRU1" s="99"/>
      <c r="VRV1" s="99"/>
      <c r="VRW1" s="99"/>
      <c r="VRX1" s="99"/>
      <c r="VRY1" s="99"/>
      <c r="VRZ1" s="99"/>
      <c r="VSA1" s="99"/>
      <c r="VSB1" s="99"/>
      <c r="VSC1" s="99"/>
      <c r="VSD1" s="99"/>
      <c r="VSE1" s="99"/>
      <c r="VSF1" s="99"/>
      <c r="VSG1" s="99"/>
      <c r="VSH1" s="99"/>
      <c r="VSI1" s="99"/>
      <c r="VSJ1" s="99"/>
      <c r="VSK1" s="99"/>
      <c r="VSL1" s="99"/>
      <c r="VSM1" s="99"/>
      <c r="VSN1" s="99"/>
      <c r="VSO1" s="99"/>
      <c r="VSP1" s="99"/>
      <c r="VSQ1" s="99"/>
      <c r="VSR1" s="99"/>
      <c r="VSS1" s="99"/>
      <c r="VST1" s="99"/>
      <c r="VSU1" s="99"/>
      <c r="VSV1" s="99"/>
      <c r="VSW1" s="99"/>
      <c r="VSX1" s="99"/>
      <c r="VSY1" s="99"/>
      <c r="VSZ1" s="99"/>
      <c r="VTA1" s="99"/>
      <c r="VTB1" s="99"/>
      <c r="VTC1" s="99"/>
      <c r="VTD1" s="99"/>
      <c r="VTE1" s="99"/>
      <c r="VTF1" s="99"/>
      <c r="VTG1" s="99"/>
      <c r="VTH1" s="99"/>
      <c r="VTI1" s="99"/>
      <c r="VTJ1" s="99"/>
      <c r="VTK1" s="99"/>
      <c r="VTL1" s="99"/>
      <c r="VTM1" s="99"/>
      <c r="VTN1" s="99"/>
      <c r="VTO1" s="99"/>
      <c r="VTP1" s="99"/>
      <c r="VTQ1" s="99"/>
      <c r="VTR1" s="99"/>
      <c r="VTS1" s="99"/>
      <c r="VTT1" s="99"/>
      <c r="VTU1" s="99"/>
      <c r="VTV1" s="99"/>
      <c r="VTW1" s="99"/>
      <c r="VTX1" s="99"/>
      <c r="VTY1" s="99"/>
      <c r="VTZ1" s="99"/>
      <c r="VUA1" s="99"/>
      <c r="VUB1" s="99"/>
      <c r="VUC1" s="99"/>
      <c r="VUD1" s="99"/>
      <c r="VUE1" s="99"/>
      <c r="VUF1" s="99"/>
      <c r="VUG1" s="99"/>
      <c r="VUH1" s="99"/>
      <c r="VUI1" s="99"/>
      <c r="VUJ1" s="99"/>
      <c r="VUK1" s="99"/>
      <c r="VUL1" s="99"/>
      <c r="VUM1" s="99"/>
      <c r="VUN1" s="99"/>
      <c r="VUO1" s="99"/>
      <c r="VUP1" s="99"/>
      <c r="VUQ1" s="99"/>
      <c r="VUR1" s="99"/>
      <c r="VUS1" s="99"/>
      <c r="VUT1" s="99"/>
      <c r="VUU1" s="99"/>
      <c r="VUV1" s="99"/>
      <c r="VUW1" s="99"/>
      <c r="VUX1" s="99"/>
      <c r="VUY1" s="99"/>
      <c r="VUZ1" s="99"/>
      <c r="VVA1" s="99"/>
      <c r="VVB1" s="99"/>
      <c r="VVC1" s="99"/>
      <c r="VVD1" s="99"/>
      <c r="VVE1" s="99"/>
      <c r="VVF1" s="99"/>
      <c r="VVG1" s="99"/>
      <c r="VVH1" s="99"/>
      <c r="VVI1" s="99"/>
      <c r="VVJ1" s="99"/>
      <c r="VVK1" s="99"/>
      <c r="VVL1" s="99"/>
      <c r="VVM1" s="99"/>
      <c r="VVN1" s="99"/>
      <c r="VVO1" s="99"/>
      <c r="VVP1" s="99"/>
      <c r="VVQ1" s="99"/>
      <c r="VVR1" s="99"/>
      <c r="VVS1" s="99"/>
      <c r="VVT1" s="99"/>
      <c r="VVU1" s="99"/>
      <c r="VVV1" s="99"/>
      <c r="VVW1" s="99"/>
      <c r="VVX1" s="99"/>
      <c r="VVY1" s="99"/>
      <c r="VVZ1" s="99"/>
      <c r="VWA1" s="99"/>
      <c r="VWB1" s="99"/>
      <c r="VWC1" s="99"/>
      <c r="VWD1" s="99"/>
      <c r="VWE1" s="99"/>
      <c r="VWF1" s="99"/>
      <c r="VWG1" s="99"/>
      <c r="VWH1" s="99"/>
      <c r="VWI1" s="99"/>
      <c r="VWJ1" s="99"/>
      <c r="VWK1" s="99"/>
      <c r="VWL1" s="99"/>
      <c r="VWM1" s="99"/>
      <c r="VWN1" s="99"/>
      <c r="VWO1" s="99"/>
      <c r="VWP1" s="99"/>
      <c r="VWQ1" s="99"/>
      <c r="VWR1" s="99"/>
      <c r="VWS1" s="99"/>
      <c r="VWT1" s="99"/>
      <c r="VWU1" s="99"/>
      <c r="VWV1" s="99"/>
      <c r="VWW1" s="99"/>
      <c r="VWX1" s="99"/>
      <c r="VWY1" s="99"/>
      <c r="VWZ1" s="99"/>
      <c r="VXA1" s="99"/>
      <c r="VXB1" s="99"/>
      <c r="VXC1" s="99"/>
      <c r="VXD1" s="99"/>
      <c r="VXE1" s="99"/>
      <c r="VXF1" s="99"/>
      <c r="VXG1" s="99"/>
      <c r="VXH1" s="99"/>
      <c r="VXI1" s="99"/>
      <c r="VXJ1" s="99"/>
      <c r="VXK1" s="99"/>
      <c r="VXL1" s="99"/>
      <c r="VXM1" s="99"/>
      <c r="VXN1" s="99"/>
      <c r="VXO1" s="99"/>
      <c r="VXP1" s="99"/>
      <c r="VXQ1" s="99"/>
      <c r="VXR1" s="99"/>
      <c r="VXS1" s="99"/>
      <c r="VXT1" s="99"/>
      <c r="VXU1" s="99"/>
      <c r="VXV1" s="99"/>
      <c r="VXW1" s="99"/>
      <c r="VXX1" s="99"/>
      <c r="VXY1" s="99"/>
      <c r="VXZ1" s="99"/>
      <c r="VYA1" s="99"/>
      <c r="VYB1" s="99"/>
      <c r="VYC1" s="99"/>
      <c r="VYD1" s="99"/>
      <c r="VYE1" s="99"/>
      <c r="VYF1" s="99"/>
      <c r="VYG1" s="99"/>
      <c r="VYH1" s="99"/>
      <c r="VYI1" s="99"/>
      <c r="VYJ1" s="99"/>
      <c r="VYK1" s="99"/>
      <c r="VYL1" s="99"/>
      <c r="VYM1" s="99"/>
      <c r="VYN1" s="99"/>
      <c r="VYO1" s="99"/>
      <c r="VYP1" s="99"/>
      <c r="VYQ1" s="99"/>
      <c r="VYR1" s="99"/>
      <c r="VYS1" s="99"/>
      <c r="VYT1" s="99"/>
      <c r="VYU1" s="99"/>
      <c r="VYV1" s="99"/>
      <c r="VYW1" s="99"/>
      <c r="VYX1" s="99"/>
      <c r="VYY1" s="99"/>
      <c r="VYZ1" s="99"/>
      <c r="VZA1" s="99"/>
      <c r="VZB1" s="99"/>
      <c r="VZC1" s="99"/>
      <c r="VZD1" s="99"/>
      <c r="VZE1" s="99"/>
      <c r="VZF1" s="99"/>
      <c r="VZG1" s="99"/>
      <c r="VZH1" s="99"/>
      <c r="VZI1" s="99"/>
      <c r="VZJ1" s="99"/>
      <c r="VZK1" s="99"/>
      <c r="VZL1" s="99"/>
      <c r="VZM1" s="99"/>
      <c r="VZN1" s="99"/>
      <c r="VZO1" s="99"/>
      <c r="VZP1" s="99"/>
      <c r="VZQ1" s="99"/>
      <c r="VZR1" s="99"/>
      <c r="VZS1" s="99"/>
      <c r="VZT1" s="99"/>
      <c r="VZU1" s="99"/>
      <c r="VZV1" s="99"/>
      <c r="VZW1" s="99"/>
      <c r="VZX1" s="99"/>
      <c r="VZY1" s="99"/>
      <c r="VZZ1" s="99"/>
      <c r="WAA1" s="99"/>
      <c r="WAB1" s="99"/>
      <c r="WAC1" s="99"/>
      <c r="WAD1" s="99"/>
      <c r="WAE1" s="99"/>
      <c r="WAF1" s="99"/>
      <c r="WAG1" s="99"/>
      <c r="WAH1" s="99"/>
      <c r="WAI1" s="99"/>
      <c r="WAJ1" s="99"/>
      <c r="WAK1" s="99"/>
      <c r="WAL1" s="99"/>
      <c r="WAM1" s="99"/>
      <c r="WAN1" s="99"/>
      <c r="WAO1" s="99"/>
      <c r="WAP1" s="99"/>
      <c r="WAQ1" s="99"/>
      <c r="WAR1" s="99"/>
      <c r="WAS1" s="99"/>
      <c r="WAT1" s="99"/>
      <c r="WAU1" s="99"/>
      <c r="WAV1" s="99"/>
      <c r="WAW1" s="99"/>
      <c r="WAX1" s="99"/>
      <c r="WAY1" s="99"/>
      <c r="WAZ1" s="99"/>
      <c r="WBA1" s="99"/>
      <c r="WBB1" s="99"/>
      <c r="WBC1" s="99"/>
      <c r="WBD1" s="99"/>
      <c r="WBE1" s="99"/>
      <c r="WBF1" s="99"/>
      <c r="WBG1" s="99"/>
      <c r="WBH1" s="99"/>
      <c r="WBI1" s="99"/>
      <c r="WBJ1" s="99"/>
      <c r="WBK1" s="99"/>
      <c r="WBL1" s="99"/>
      <c r="WBM1" s="99"/>
      <c r="WBN1" s="99"/>
      <c r="WBO1" s="99"/>
      <c r="WBP1" s="99"/>
      <c r="WBQ1" s="99"/>
      <c r="WBR1" s="99"/>
      <c r="WBS1" s="99"/>
      <c r="WBT1" s="99"/>
      <c r="WBU1" s="99"/>
      <c r="WBV1" s="99"/>
      <c r="WBW1" s="99"/>
      <c r="WBX1" s="99"/>
      <c r="WBY1" s="99"/>
      <c r="WBZ1" s="99"/>
      <c r="WCA1" s="99"/>
      <c r="WCB1" s="99"/>
      <c r="WCC1" s="99"/>
      <c r="WCD1" s="99"/>
      <c r="WCE1" s="99"/>
      <c r="WCF1" s="99"/>
      <c r="WCG1" s="99"/>
      <c r="WCH1" s="99"/>
      <c r="WCI1" s="99"/>
      <c r="WCJ1" s="99"/>
      <c r="WCK1" s="99"/>
      <c r="WCL1" s="99"/>
      <c r="WCM1" s="99"/>
      <c r="WCN1" s="99"/>
      <c r="WCO1" s="99"/>
      <c r="WCP1" s="99"/>
      <c r="WCQ1" s="99"/>
      <c r="WCR1" s="99"/>
      <c r="WCS1" s="99"/>
      <c r="WCT1" s="99"/>
      <c r="WCU1" s="99"/>
      <c r="WCV1" s="99"/>
      <c r="WCW1" s="99"/>
      <c r="WCX1" s="99"/>
      <c r="WCY1" s="99"/>
      <c r="WCZ1" s="99"/>
      <c r="WDA1" s="99"/>
      <c r="WDB1" s="99"/>
      <c r="WDC1" s="99"/>
      <c r="WDD1" s="99"/>
      <c r="WDE1" s="99"/>
      <c r="WDF1" s="99"/>
      <c r="WDG1" s="99"/>
      <c r="WDH1" s="99"/>
      <c r="WDI1" s="99"/>
      <c r="WDJ1" s="99"/>
      <c r="WDK1" s="99"/>
      <c r="WDL1" s="99"/>
      <c r="WDM1" s="99"/>
      <c r="WDN1" s="99"/>
      <c r="WDO1" s="99"/>
      <c r="WDP1" s="99"/>
      <c r="WDQ1" s="99"/>
      <c r="WDR1" s="99"/>
      <c r="WDS1" s="99"/>
      <c r="WDT1" s="99"/>
      <c r="WDU1" s="99"/>
      <c r="WDV1" s="99"/>
      <c r="WDW1" s="99"/>
      <c r="WDX1" s="99"/>
      <c r="WDY1" s="99"/>
      <c r="WDZ1" s="99"/>
      <c r="WEA1" s="99"/>
      <c r="WEB1" s="99"/>
      <c r="WEC1" s="99"/>
      <c r="WED1" s="99"/>
      <c r="WEE1" s="99"/>
      <c r="WEF1" s="99"/>
      <c r="WEG1" s="99"/>
      <c r="WEH1" s="99"/>
      <c r="WEI1" s="99"/>
      <c r="WEJ1" s="99"/>
      <c r="WEK1" s="99"/>
      <c r="WEL1" s="99"/>
      <c r="WEM1" s="99"/>
      <c r="WEN1" s="99"/>
      <c r="WEO1" s="99"/>
      <c r="WEP1" s="99"/>
      <c r="WEQ1" s="99"/>
      <c r="WER1" s="99"/>
      <c r="WES1" s="99"/>
      <c r="WET1" s="99"/>
      <c r="WEU1" s="99"/>
      <c r="WEV1" s="99"/>
      <c r="WEW1" s="99"/>
      <c r="WEX1" s="99"/>
      <c r="WEY1" s="99"/>
      <c r="WEZ1" s="99"/>
      <c r="WFA1" s="99"/>
      <c r="WFB1" s="99"/>
      <c r="WFC1" s="99"/>
      <c r="WFD1" s="99"/>
      <c r="WFE1" s="99"/>
      <c r="WFF1" s="99"/>
      <c r="WFG1" s="99"/>
      <c r="WFH1" s="99"/>
      <c r="WFI1" s="99"/>
      <c r="WFJ1" s="99"/>
      <c r="WFK1" s="99"/>
      <c r="WFL1" s="99"/>
      <c r="WFM1" s="99"/>
      <c r="WFN1" s="99"/>
      <c r="WFO1" s="99"/>
      <c r="WFP1" s="99"/>
      <c r="WFQ1" s="99"/>
      <c r="WFR1" s="99"/>
      <c r="WFS1" s="99"/>
      <c r="WFT1" s="99"/>
      <c r="WFU1" s="99"/>
      <c r="WFV1" s="99"/>
      <c r="WFW1" s="99"/>
      <c r="WFX1" s="99"/>
      <c r="WFY1" s="99"/>
      <c r="WFZ1" s="99"/>
      <c r="WGA1" s="99"/>
      <c r="WGB1" s="99"/>
      <c r="WGC1" s="99"/>
      <c r="WGD1" s="99"/>
      <c r="WGE1" s="99"/>
      <c r="WGF1" s="99"/>
      <c r="WGG1" s="99"/>
      <c r="WGH1" s="99"/>
      <c r="WGI1" s="99"/>
      <c r="WGJ1" s="99"/>
      <c r="WGK1" s="99"/>
      <c r="WGL1" s="99"/>
      <c r="WGM1" s="99"/>
      <c r="WGN1" s="99"/>
      <c r="WGO1" s="99"/>
      <c r="WGP1" s="99"/>
      <c r="WGQ1" s="99"/>
      <c r="WGR1" s="99"/>
      <c r="WGS1" s="99"/>
      <c r="WGT1" s="99"/>
      <c r="WGU1" s="99"/>
      <c r="WGV1" s="99"/>
      <c r="WGW1" s="99"/>
      <c r="WGX1" s="99"/>
      <c r="WGY1" s="99"/>
      <c r="WGZ1" s="99"/>
      <c r="WHA1" s="99"/>
      <c r="WHB1" s="99"/>
      <c r="WHC1" s="99"/>
      <c r="WHD1" s="99"/>
      <c r="WHE1" s="99"/>
      <c r="WHF1" s="99"/>
      <c r="WHG1" s="99"/>
      <c r="WHH1" s="99"/>
      <c r="WHI1" s="99"/>
      <c r="WHJ1" s="99"/>
      <c r="WHK1" s="99"/>
      <c r="WHL1" s="99"/>
      <c r="WHM1" s="99"/>
      <c r="WHN1" s="99"/>
      <c r="WHO1" s="99"/>
      <c r="WHP1" s="99"/>
      <c r="WHQ1" s="99"/>
      <c r="WHR1" s="99"/>
      <c r="WHS1" s="99"/>
      <c r="WHT1" s="99"/>
      <c r="WHU1" s="99"/>
      <c r="WHV1" s="99"/>
      <c r="WHW1" s="99"/>
      <c r="WHX1" s="99"/>
      <c r="WHY1" s="99"/>
      <c r="WHZ1" s="99"/>
      <c r="WIA1" s="99"/>
      <c r="WIB1" s="99"/>
      <c r="WIC1" s="99"/>
      <c r="WID1" s="99"/>
      <c r="WIE1" s="99"/>
      <c r="WIF1" s="99"/>
      <c r="WIG1" s="99"/>
      <c r="WIH1" s="99"/>
      <c r="WII1" s="99"/>
      <c r="WIJ1" s="99"/>
      <c r="WIK1" s="99"/>
      <c r="WIL1" s="99"/>
      <c r="WIM1" s="99"/>
      <c r="WIN1" s="99"/>
      <c r="WIO1" s="99"/>
      <c r="WIP1" s="99"/>
      <c r="WIQ1" s="99"/>
      <c r="WIR1" s="99"/>
      <c r="WIS1" s="99"/>
      <c r="WIT1" s="99"/>
      <c r="WIU1" s="99"/>
      <c r="WIV1" s="99"/>
      <c r="WIW1" s="99"/>
      <c r="WIX1" s="99"/>
      <c r="WIY1" s="99"/>
      <c r="WIZ1" s="99"/>
      <c r="WJA1" s="99"/>
      <c r="WJB1" s="99"/>
      <c r="WJC1" s="99"/>
      <c r="WJD1" s="99"/>
      <c r="WJE1" s="99"/>
      <c r="WJF1" s="99"/>
      <c r="WJG1" s="99"/>
      <c r="WJH1" s="99"/>
      <c r="WJI1" s="99"/>
      <c r="WJJ1" s="99"/>
      <c r="WJK1" s="99"/>
      <c r="WJL1" s="99"/>
      <c r="WJM1" s="99"/>
      <c r="WJN1" s="99"/>
      <c r="WJO1" s="99"/>
      <c r="WJP1" s="99"/>
      <c r="WJQ1" s="99"/>
      <c r="WJR1" s="99"/>
      <c r="WJS1" s="99"/>
      <c r="WJT1" s="99"/>
      <c r="WJU1" s="99"/>
      <c r="WJV1" s="99"/>
      <c r="WJW1" s="99"/>
      <c r="WJX1" s="99"/>
      <c r="WJY1" s="99"/>
      <c r="WJZ1" s="99"/>
      <c r="WKA1" s="99"/>
      <c r="WKB1" s="99"/>
      <c r="WKC1" s="99"/>
      <c r="WKD1" s="99"/>
      <c r="WKE1" s="99"/>
      <c r="WKF1" s="99"/>
      <c r="WKG1" s="99"/>
      <c r="WKH1" s="99"/>
      <c r="WKI1" s="99"/>
      <c r="WKJ1" s="99"/>
      <c r="WKK1" s="99"/>
      <c r="WKL1" s="99"/>
      <c r="WKM1" s="99"/>
      <c r="WKN1" s="99"/>
      <c r="WKO1" s="99"/>
      <c r="WKP1" s="99"/>
      <c r="WKQ1" s="99"/>
      <c r="WKR1" s="99"/>
      <c r="WKS1" s="99"/>
      <c r="WKT1" s="99"/>
      <c r="WKU1" s="99"/>
      <c r="WKV1" s="99"/>
      <c r="WKW1" s="99"/>
      <c r="WKX1" s="99"/>
      <c r="WKY1" s="99"/>
      <c r="WKZ1" s="99"/>
      <c r="WLA1" s="99"/>
      <c r="WLB1" s="99"/>
      <c r="WLC1" s="99"/>
      <c r="WLD1" s="99"/>
      <c r="WLE1" s="99"/>
      <c r="WLF1" s="99"/>
      <c r="WLG1" s="99"/>
      <c r="WLH1" s="99"/>
      <c r="WLI1" s="99"/>
      <c r="WLJ1" s="99"/>
      <c r="WLK1" s="99"/>
      <c r="WLL1" s="99"/>
      <c r="WLM1" s="99"/>
      <c r="WLN1" s="99"/>
      <c r="WLO1" s="99"/>
      <c r="WLP1" s="99"/>
      <c r="WLQ1" s="99"/>
      <c r="WLR1" s="99"/>
      <c r="WLS1" s="99"/>
      <c r="WLT1" s="99"/>
      <c r="WLU1" s="99"/>
      <c r="WLV1" s="99"/>
      <c r="WLW1" s="99"/>
      <c r="WLX1" s="99"/>
      <c r="WLY1" s="99"/>
      <c r="WLZ1" s="99"/>
      <c r="WMA1" s="99"/>
      <c r="WMB1" s="99"/>
      <c r="WMC1" s="99"/>
      <c r="WMD1" s="99"/>
      <c r="WME1" s="99"/>
      <c r="WMF1" s="99"/>
      <c r="WMG1" s="99"/>
      <c r="WMH1" s="99"/>
      <c r="WMI1" s="99"/>
      <c r="WMJ1" s="99"/>
      <c r="WMK1" s="99"/>
      <c r="WML1" s="99"/>
      <c r="WMM1" s="99"/>
      <c r="WMN1" s="99"/>
      <c r="WMO1" s="99"/>
      <c r="WMP1" s="99"/>
      <c r="WMQ1" s="99"/>
      <c r="WMR1" s="99"/>
      <c r="WMS1" s="99"/>
      <c r="WMT1" s="99"/>
      <c r="WMU1" s="99"/>
      <c r="WMV1" s="99"/>
      <c r="WMW1" s="99"/>
      <c r="WMX1" s="99"/>
      <c r="WMY1" s="99"/>
      <c r="WMZ1" s="99"/>
      <c r="WNA1" s="99"/>
      <c r="WNB1" s="99"/>
      <c r="WNC1" s="99"/>
      <c r="WND1" s="99"/>
      <c r="WNE1" s="99"/>
      <c r="WNF1" s="99"/>
      <c r="WNG1" s="99"/>
      <c r="WNH1" s="99"/>
      <c r="WNI1" s="99"/>
      <c r="WNJ1" s="99"/>
      <c r="WNK1" s="99"/>
      <c r="WNL1" s="99"/>
      <c r="WNM1" s="99"/>
      <c r="WNN1" s="99"/>
      <c r="WNO1" s="99"/>
      <c r="WNP1" s="99"/>
      <c r="WNQ1" s="99"/>
      <c r="WNR1" s="99"/>
      <c r="WNS1" s="99"/>
      <c r="WNT1" s="99"/>
      <c r="WNU1" s="99"/>
      <c r="WNV1" s="99"/>
      <c r="WNW1" s="99"/>
      <c r="WNX1" s="99"/>
      <c r="WNY1" s="99"/>
      <c r="WNZ1" s="99"/>
      <c r="WOA1" s="99"/>
      <c r="WOB1" s="99"/>
      <c r="WOC1" s="99"/>
      <c r="WOD1" s="99"/>
      <c r="WOE1" s="99"/>
      <c r="WOF1" s="99"/>
      <c r="WOG1" s="99"/>
      <c r="WOH1" s="99"/>
      <c r="WOI1" s="99"/>
      <c r="WOJ1" s="99"/>
      <c r="WOK1" s="99"/>
      <c r="WOL1" s="99"/>
      <c r="WOM1" s="99"/>
      <c r="WON1" s="99"/>
      <c r="WOO1" s="99"/>
      <c r="WOP1" s="99"/>
      <c r="WOQ1" s="99"/>
      <c r="WOR1" s="99"/>
      <c r="WOS1" s="99"/>
      <c r="WOT1" s="99"/>
      <c r="WOU1" s="99"/>
      <c r="WOV1" s="99"/>
      <c r="WOW1" s="99"/>
      <c r="WOX1" s="99"/>
      <c r="WOY1" s="99"/>
      <c r="WOZ1" s="99"/>
      <c r="WPA1" s="99"/>
      <c r="WPB1" s="99"/>
      <c r="WPC1" s="99"/>
      <c r="WPD1" s="99"/>
      <c r="WPE1" s="99"/>
      <c r="WPF1" s="99"/>
      <c r="WPG1" s="99"/>
      <c r="WPH1" s="99"/>
      <c r="WPI1" s="99"/>
      <c r="WPJ1" s="99"/>
      <c r="WPK1" s="99"/>
      <c r="WPL1" s="99"/>
      <c r="WPM1" s="99"/>
      <c r="WPN1" s="99"/>
      <c r="WPO1" s="99"/>
      <c r="WPP1" s="99"/>
      <c r="WPQ1" s="99"/>
      <c r="WPR1" s="99"/>
      <c r="WPS1" s="99"/>
      <c r="WPT1" s="99"/>
      <c r="WPU1" s="99"/>
      <c r="WPV1" s="99"/>
      <c r="WPW1" s="99"/>
      <c r="WPX1" s="99"/>
      <c r="WPY1" s="99"/>
      <c r="WPZ1" s="99"/>
      <c r="WQA1" s="99"/>
      <c r="WQB1" s="99"/>
      <c r="WQC1" s="99"/>
      <c r="WQD1" s="99"/>
      <c r="WQE1" s="99"/>
      <c r="WQF1" s="99"/>
      <c r="WQG1" s="99"/>
      <c r="WQH1" s="99"/>
      <c r="WQI1" s="99"/>
      <c r="WQJ1" s="99"/>
      <c r="WQK1" s="99"/>
      <c r="WQL1" s="99"/>
      <c r="WQM1" s="99"/>
      <c r="WQN1" s="99"/>
      <c r="WQO1" s="99"/>
      <c r="WQP1" s="99"/>
      <c r="WQQ1" s="99"/>
      <c r="WQR1" s="99"/>
      <c r="WQS1" s="99"/>
      <c r="WQT1" s="99"/>
      <c r="WQU1" s="99"/>
      <c r="WQV1" s="99"/>
      <c r="WQW1" s="99"/>
      <c r="WQX1" s="99"/>
      <c r="WQY1" s="99"/>
      <c r="WQZ1" s="99"/>
      <c r="WRA1" s="99"/>
      <c r="WRB1" s="99"/>
      <c r="WRC1" s="99"/>
      <c r="WRD1" s="99"/>
      <c r="WRE1" s="99"/>
      <c r="WRF1" s="99"/>
      <c r="WRG1" s="99"/>
      <c r="WRH1" s="99"/>
      <c r="WRI1" s="99"/>
      <c r="WRJ1" s="99"/>
      <c r="WRK1" s="99"/>
      <c r="WRL1" s="99"/>
      <c r="WRM1" s="99"/>
      <c r="WRN1" s="99"/>
      <c r="WRO1" s="99"/>
      <c r="WRP1" s="99"/>
      <c r="WRQ1" s="99"/>
      <c r="WRR1" s="99"/>
      <c r="WRS1" s="99"/>
      <c r="WRT1" s="99"/>
      <c r="WRU1" s="99"/>
      <c r="WRV1" s="99"/>
      <c r="WRW1" s="99"/>
      <c r="WRX1" s="99"/>
      <c r="WRY1" s="99"/>
      <c r="WRZ1" s="99"/>
      <c r="WSA1" s="99"/>
      <c r="WSB1" s="99"/>
      <c r="WSC1" s="99"/>
      <c r="WSD1" s="99"/>
      <c r="WSE1" s="99"/>
      <c r="WSF1" s="99"/>
      <c r="WSG1" s="99"/>
      <c r="WSH1" s="99"/>
      <c r="WSI1" s="99"/>
      <c r="WSJ1" s="99"/>
      <c r="WSK1" s="99"/>
      <c r="WSL1" s="99"/>
      <c r="WSM1" s="99"/>
      <c r="WSN1" s="99"/>
      <c r="WSO1" s="99"/>
      <c r="WSP1" s="99"/>
      <c r="WSQ1" s="99"/>
      <c r="WSR1" s="99"/>
      <c r="WSS1" s="99"/>
      <c r="WST1" s="99"/>
      <c r="WSU1" s="99"/>
      <c r="WSV1" s="99"/>
      <c r="WSW1" s="99"/>
      <c r="WSX1" s="99"/>
      <c r="WSY1" s="99"/>
      <c r="WSZ1" s="99"/>
      <c r="WTA1" s="99"/>
      <c r="WTB1" s="99"/>
      <c r="WTC1" s="99"/>
      <c r="WTD1" s="99"/>
      <c r="WTE1" s="99"/>
      <c r="WTF1" s="99"/>
      <c r="WTG1" s="99"/>
      <c r="WTH1" s="99"/>
      <c r="WTI1" s="99"/>
      <c r="WTJ1" s="99"/>
      <c r="WTK1" s="99"/>
      <c r="WTL1" s="99"/>
      <c r="WTM1" s="99"/>
      <c r="WTN1" s="99"/>
      <c r="WTO1" s="99"/>
      <c r="WTP1" s="99"/>
      <c r="WTQ1" s="99"/>
      <c r="WTR1" s="99"/>
      <c r="WTS1" s="99"/>
      <c r="WTT1" s="99"/>
      <c r="WTU1" s="99"/>
      <c r="WTV1" s="99"/>
      <c r="WTW1" s="99"/>
      <c r="WTX1" s="99"/>
      <c r="WTY1" s="99"/>
      <c r="WTZ1" s="99"/>
      <c r="WUA1" s="99"/>
      <c r="WUB1" s="99"/>
      <c r="WUC1" s="99"/>
      <c r="WUD1" s="99"/>
      <c r="WUE1" s="99"/>
      <c r="WUF1" s="99"/>
      <c r="WUG1" s="99"/>
      <c r="WUH1" s="99"/>
      <c r="WUI1" s="99"/>
      <c r="WUJ1" s="99"/>
      <c r="WUK1" s="99"/>
      <c r="WUL1" s="99"/>
      <c r="WUM1" s="99"/>
      <c r="WUN1" s="99"/>
      <c r="WUO1" s="99"/>
      <c r="WUP1" s="99"/>
      <c r="WUQ1" s="99"/>
      <c r="WUR1" s="99"/>
      <c r="WUS1" s="99"/>
      <c r="WUT1" s="99"/>
      <c r="WUU1" s="99"/>
      <c r="WUV1" s="99"/>
      <c r="WUW1" s="99"/>
      <c r="WUX1" s="99"/>
      <c r="WUY1" s="99"/>
      <c r="WUZ1" s="99"/>
      <c r="WVA1" s="99"/>
      <c r="WVB1" s="99"/>
      <c r="WVC1" s="99"/>
      <c r="WVD1" s="99"/>
      <c r="WVE1" s="99"/>
      <c r="WVF1" s="99"/>
      <c r="WVG1" s="99"/>
      <c r="WVH1" s="99"/>
      <c r="WVI1" s="99"/>
      <c r="WVJ1" s="99"/>
      <c r="WVK1" s="99"/>
      <c r="WVL1" s="99"/>
      <c r="WVM1" s="99"/>
      <c r="WVN1" s="99"/>
      <c r="WVO1" s="99"/>
      <c r="WVP1" s="99"/>
      <c r="WVQ1" s="99"/>
      <c r="WVR1" s="99"/>
      <c r="WVS1" s="99"/>
      <c r="WVT1" s="99"/>
      <c r="WVU1" s="99"/>
      <c r="WVV1" s="99"/>
      <c r="WVW1" s="99"/>
      <c r="WVX1" s="99"/>
      <c r="WVY1" s="99"/>
      <c r="WVZ1" s="99"/>
      <c r="WWA1" s="99"/>
      <c r="WWB1" s="99"/>
      <c r="WWC1" s="99"/>
      <c r="WWD1" s="99"/>
      <c r="WWE1" s="99"/>
      <c r="WWF1" s="99"/>
      <c r="WWG1" s="99"/>
      <c r="WWH1" s="99"/>
      <c r="WWI1" s="99"/>
      <c r="WWJ1" s="99"/>
      <c r="WWK1" s="99"/>
      <c r="WWL1" s="99"/>
      <c r="WWM1" s="99"/>
      <c r="WWN1" s="99"/>
      <c r="WWO1" s="99"/>
      <c r="WWP1" s="99"/>
      <c r="WWQ1" s="99"/>
      <c r="WWR1" s="99"/>
      <c r="WWS1" s="99"/>
      <c r="WWT1" s="99"/>
      <c r="WWU1" s="99"/>
      <c r="WWV1" s="99"/>
      <c r="WWW1" s="99"/>
      <c r="WWX1" s="99"/>
      <c r="WWY1" s="99"/>
      <c r="WWZ1" s="99"/>
      <c r="WXA1" s="99"/>
      <c r="WXB1" s="99"/>
      <c r="WXC1" s="99"/>
      <c r="WXD1" s="99"/>
      <c r="WXE1" s="99"/>
      <c r="WXF1" s="99"/>
      <c r="WXG1" s="99"/>
      <c r="WXH1" s="99"/>
      <c r="WXI1" s="99"/>
      <c r="WXJ1" s="99"/>
      <c r="WXK1" s="99"/>
      <c r="WXL1" s="99"/>
      <c r="WXM1" s="99"/>
      <c r="WXN1" s="99"/>
      <c r="WXO1" s="99"/>
      <c r="WXP1" s="99"/>
      <c r="WXQ1" s="99"/>
      <c r="WXR1" s="99"/>
      <c r="WXS1" s="99"/>
      <c r="WXT1" s="99"/>
      <c r="WXU1" s="99"/>
      <c r="WXV1" s="99"/>
      <c r="WXW1" s="99"/>
      <c r="WXX1" s="99"/>
      <c r="WXY1" s="99"/>
      <c r="WXZ1" s="99"/>
      <c r="WYA1" s="99"/>
      <c r="WYB1" s="99"/>
      <c r="WYC1" s="99"/>
      <c r="WYD1" s="99"/>
      <c r="WYE1" s="99"/>
      <c r="WYF1" s="99"/>
      <c r="WYG1" s="99"/>
      <c r="WYH1" s="99"/>
      <c r="WYI1" s="99"/>
      <c r="WYJ1" s="99"/>
      <c r="WYK1" s="99"/>
      <c r="WYL1" s="99"/>
      <c r="WYM1" s="99"/>
      <c r="WYN1" s="99"/>
      <c r="WYO1" s="99"/>
      <c r="WYP1" s="99"/>
      <c r="WYQ1" s="99"/>
      <c r="WYR1" s="99"/>
      <c r="WYS1" s="99"/>
      <c r="WYT1" s="99"/>
      <c r="WYU1" s="99"/>
      <c r="WYV1" s="99"/>
      <c r="WYW1" s="99"/>
      <c r="WYX1" s="99"/>
      <c r="WYY1" s="99"/>
      <c r="WYZ1" s="99"/>
      <c r="WZA1" s="99"/>
      <c r="WZB1" s="99"/>
      <c r="WZC1" s="99"/>
      <c r="WZD1" s="99"/>
      <c r="WZE1" s="99"/>
      <c r="WZF1" s="99"/>
      <c r="WZG1" s="99"/>
      <c r="WZH1" s="99"/>
      <c r="WZI1" s="99"/>
      <c r="WZJ1" s="99"/>
      <c r="WZK1" s="99"/>
      <c r="WZL1" s="99"/>
      <c r="WZM1" s="99"/>
      <c r="WZN1" s="99"/>
      <c r="WZO1" s="99"/>
      <c r="WZP1" s="99"/>
      <c r="WZQ1" s="99"/>
      <c r="WZR1" s="99"/>
      <c r="WZS1" s="99"/>
      <c r="WZT1" s="99"/>
      <c r="WZU1" s="99"/>
      <c r="WZV1" s="99"/>
      <c r="WZW1" s="99"/>
      <c r="WZX1" s="99"/>
      <c r="WZY1" s="99"/>
      <c r="WZZ1" s="99"/>
      <c r="XAA1" s="99"/>
      <c r="XAB1" s="99"/>
      <c r="XAC1" s="99"/>
      <c r="XAD1" s="99"/>
      <c r="XAE1" s="99"/>
      <c r="XAF1" s="99"/>
      <c r="XAG1" s="99"/>
      <c r="XAH1" s="99"/>
      <c r="XAI1" s="99"/>
      <c r="XAJ1" s="99"/>
      <c r="XAK1" s="99"/>
      <c r="XAL1" s="99"/>
      <c r="XAM1" s="99"/>
      <c r="XAN1" s="99"/>
      <c r="XAO1" s="99"/>
      <c r="XAP1" s="99"/>
      <c r="XAQ1" s="99"/>
      <c r="XAR1" s="99"/>
      <c r="XAS1" s="99"/>
      <c r="XAT1" s="99"/>
      <c r="XAU1" s="99"/>
      <c r="XAV1" s="99"/>
      <c r="XAW1" s="99"/>
      <c r="XAX1" s="99"/>
      <c r="XAY1" s="99"/>
      <c r="XAZ1" s="99"/>
      <c r="XBA1" s="99"/>
      <c r="XBB1" s="99"/>
      <c r="XBC1" s="99"/>
      <c r="XBD1" s="99"/>
      <c r="XBE1" s="99"/>
      <c r="XBF1" s="99"/>
      <c r="XBG1" s="99"/>
      <c r="XBH1" s="99"/>
      <c r="XBI1" s="99"/>
      <c r="XBJ1" s="99"/>
      <c r="XBK1" s="99"/>
      <c r="XBL1" s="99"/>
      <c r="XBM1" s="99"/>
      <c r="XBN1" s="99"/>
      <c r="XBO1" s="99"/>
      <c r="XBP1" s="99"/>
      <c r="XBQ1" s="99"/>
      <c r="XBR1" s="99"/>
      <c r="XBS1" s="99"/>
      <c r="XBT1" s="99"/>
      <c r="XBU1" s="99"/>
      <c r="XBV1" s="99"/>
      <c r="XBW1" s="99"/>
      <c r="XBX1" s="99"/>
      <c r="XBY1" s="99"/>
      <c r="XBZ1" s="99"/>
      <c r="XCA1" s="99"/>
      <c r="XCB1" s="99"/>
      <c r="XCC1" s="99"/>
      <c r="XCD1" s="99"/>
      <c r="XCE1" s="99"/>
      <c r="XCF1" s="99"/>
      <c r="XCG1" s="99"/>
      <c r="XCH1" s="99"/>
      <c r="XCI1" s="99"/>
      <c r="XCJ1" s="99"/>
      <c r="XCK1" s="99"/>
      <c r="XCL1" s="99"/>
      <c r="XCM1" s="99"/>
      <c r="XCN1" s="99"/>
      <c r="XCO1" s="99"/>
      <c r="XCP1" s="99"/>
      <c r="XCQ1" s="99"/>
      <c r="XCR1" s="99"/>
      <c r="XCS1" s="99"/>
      <c r="XCT1" s="99"/>
      <c r="XCU1" s="99"/>
      <c r="XCV1" s="99"/>
      <c r="XCW1" s="99"/>
      <c r="XCX1" s="99"/>
      <c r="XCY1" s="99"/>
      <c r="XCZ1" s="99"/>
      <c r="XDA1" s="99"/>
      <c r="XDB1" s="99"/>
      <c r="XDC1" s="99"/>
      <c r="XDD1" s="99"/>
      <c r="XDE1" s="99"/>
      <c r="XDF1" s="99"/>
      <c r="XDG1" s="99"/>
      <c r="XDH1" s="99"/>
      <c r="XDI1" s="99"/>
      <c r="XDJ1" s="99"/>
      <c r="XDK1" s="99"/>
      <c r="XDL1" s="99"/>
      <c r="XDM1" s="99"/>
      <c r="XDN1" s="99"/>
      <c r="XDO1" s="99"/>
      <c r="XDP1" s="99"/>
      <c r="XDQ1" s="99"/>
      <c r="XDR1" s="99"/>
      <c r="XDS1" s="99"/>
      <c r="XDT1" s="99"/>
      <c r="XDU1" s="99"/>
      <c r="XDV1" s="99"/>
      <c r="XDW1" s="99"/>
      <c r="XDX1" s="99"/>
      <c r="XDY1" s="99"/>
      <c r="XDZ1" s="99"/>
      <c r="XEA1" s="99"/>
      <c r="XEB1" s="99"/>
      <c r="XEC1" s="99"/>
      <c r="XED1" s="99"/>
      <c r="XEE1" s="99"/>
      <c r="XEF1" s="99"/>
      <c r="XEG1" s="99"/>
      <c r="XEH1" s="99"/>
      <c r="XEI1" s="99"/>
      <c r="XEJ1" s="99"/>
      <c r="XEK1" s="99"/>
      <c r="XEL1" s="99"/>
      <c r="XEM1" s="99"/>
      <c r="XEN1" s="99"/>
      <c r="XEO1" s="99"/>
      <c r="XEP1" s="99"/>
      <c r="XEQ1" s="99"/>
      <c r="XER1" s="99"/>
      <c r="XES1" s="99"/>
      <c r="XET1" s="99"/>
      <c r="XEU1" s="99"/>
      <c r="XEV1" s="99"/>
      <c r="XEW1" s="99"/>
      <c r="XEX1" s="99"/>
      <c r="XEY1" s="99"/>
      <c r="XEZ1" s="99"/>
      <c r="XFA1" s="99"/>
      <c r="XFB1" s="99"/>
      <c r="XFC1" s="99"/>
      <c r="XFD1" s="99"/>
    </row>
    <row r="2" ht="54.75" customHeight="1" spans="1:5">
      <c r="A2" s="164" t="s">
        <v>17</v>
      </c>
      <c r="B2" s="164"/>
      <c r="C2" s="164"/>
      <c r="D2" s="164"/>
      <c r="E2" s="164"/>
    </row>
    <row r="3" ht="21" customHeight="1" spans="1:5">
      <c r="A3" s="165"/>
      <c r="B3" s="165"/>
      <c r="C3" s="165"/>
      <c r="D3" s="165"/>
      <c r="E3" s="166" t="s">
        <v>55</v>
      </c>
    </row>
    <row r="4" ht="24" customHeight="1" spans="1:5">
      <c r="A4" s="167" t="s">
        <v>1430</v>
      </c>
      <c r="B4" s="167" t="s">
        <v>1431</v>
      </c>
      <c r="C4" s="167" t="s">
        <v>1432</v>
      </c>
      <c r="D4" s="167" t="s">
        <v>1433</v>
      </c>
      <c r="E4" s="167" t="s">
        <v>1434</v>
      </c>
    </row>
    <row r="5" ht="24" customHeight="1" spans="1:5">
      <c r="A5" s="168" t="s">
        <v>1435</v>
      </c>
      <c r="B5" s="168">
        <v>1567</v>
      </c>
      <c r="C5" s="169"/>
      <c r="D5" s="168">
        <v>1567</v>
      </c>
      <c r="E5" s="169"/>
    </row>
    <row r="6" ht="24" customHeight="1" spans="1:5">
      <c r="A6" s="168" t="s">
        <v>1436</v>
      </c>
      <c r="B6" s="168">
        <v>4012</v>
      </c>
      <c r="C6" s="169"/>
      <c r="D6" s="168">
        <v>4012</v>
      </c>
      <c r="E6" s="169"/>
    </row>
    <row r="7" ht="24" customHeight="1" spans="1:5">
      <c r="A7" s="168" t="s">
        <v>1437</v>
      </c>
      <c r="B7" s="168">
        <f>1748+136</f>
        <v>1884</v>
      </c>
      <c r="C7" s="169"/>
      <c r="D7" s="168">
        <f>1748+136</f>
        <v>1884</v>
      </c>
      <c r="E7" s="169"/>
    </row>
    <row r="8" ht="24" customHeight="1" spans="1:5">
      <c r="A8" s="168" t="s">
        <v>1438</v>
      </c>
      <c r="B8" s="168">
        <f>1364+33</f>
        <v>1397</v>
      </c>
      <c r="C8" s="169"/>
      <c r="D8" s="168">
        <f>1364+33</f>
        <v>1397</v>
      </c>
      <c r="E8" s="169"/>
    </row>
    <row r="9" ht="24" customHeight="1" spans="1:5">
      <c r="A9" s="168" t="s">
        <v>1439</v>
      </c>
      <c r="B9" s="169"/>
      <c r="C9" s="169"/>
      <c r="D9" s="169"/>
      <c r="E9" s="169"/>
    </row>
    <row r="10" ht="24" customHeight="1" spans="1:5">
      <c r="A10" s="167" t="s">
        <v>1350</v>
      </c>
      <c r="B10" s="167">
        <f>SUM(B5:B9)</f>
        <v>8860</v>
      </c>
      <c r="C10" s="170"/>
      <c r="D10" s="167">
        <f>SUM(D5:D9)</f>
        <v>8860</v>
      </c>
      <c r="E10" s="170"/>
    </row>
    <row r="11" ht="48.75" customHeight="1" spans="1:5">
      <c r="A11" s="171"/>
      <c r="B11" s="171"/>
      <c r="C11" s="172"/>
      <c r="D11" s="172"/>
      <c r="E11" s="172"/>
    </row>
  </sheetData>
  <mergeCells count="2">
    <mergeCell ref="A2:E2"/>
    <mergeCell ref="A11:E11"/>
  </mergeCells>
  <printOptions horizontalCentered="1"/>
  <pageMargins left="0.511805555555556" right="0.590277777777778" top="0.747916666666667" bottom="0.747916666666667" header="0.314583333333333" footer="0.314583333333333"/>
  <pageSetup paperSize="9" firstPageNumber="25" orientation="portrait" useFirstPageNumber="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27</vt:i4>
      </vt:variant>
    </vt:vector>
  </HeadingPairs>
  <TitlesOfParts>
    <vt:vector size="27" baseType="lpstr">
      <vt:lpstr>附表目录</vt:lpstr>
      <vt:lpstr>附表1</vt:lpstr>
      <vt:lpstr>附表2</vt:lpstr>
      <vt:lpstr>附表3</vt:lpstr>
      <vt:lpstr>附表4</vt:lpstr>
      <vt:lpstr>附表5</vt:lpstr>
      <vt:lpstr>附表6</vt:lpstr>
      <vt:lpstr>附表7</vt:lpstr>
      <vt:lpstr>附表8</vt:lpstr>
      <vt:lpstr>附表9</vt:lpstr>
      <vt:lpstr>附表10</vt:lpstr>
      <vt:lpstr>附表11</vt:lpstr>
      <vt:lpstr>附表12</vt:lpstr>
      <vt:lpstr>附表13</vt:lpstr>
      <vt:lpstr>附表14</vt:lpstr>
      <vt:lpstr>附表15</vt:lpstr>
      <vt:lpstr>附表16 </vt:lpstr>
      <vt:lpstr>附表17 </vt:lpstr>
      <vt:lpstr>附表18 </vt:lpstr>
      <vt:lpstr>附表19 </vt:lpstr>
      <vt:lpstr>附表20 </vt:lpstr>
      <vt:lpstr>附表21</vt:lpstr>
      <vt:lpstr>附表22</vt:lpstr>
      <vt:lpstr>附表23 </vt:lpstr>
      <vt:lpstr>附表24</vt:lpstr>
      <vt:lpstr>附表25</vt:lpstr>
      <vt:lpstr>附表26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预算处/俞元鹉</dc:creator>
  <cp:lastModifiedBy>dcc</cp:lastModifiedBy>
  <dcterms:created xsi:type="dcterms:W3CDTF">2021-03-01T11:32:53Z</dcterms:created>
  <dcterms:modified xsi:type="dcterms:W3CDTF">2021-03-01T11:33:02Z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2052-9.1.0.4472</vt:lpwstr>
  </property>
</Properties>
</file>