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60" activeTab="1"/>
  </bookViews>
  <sheets>
    <sheet name="河道管理范围线划定成" sheetId="3" r:id="rId1"/>
    <sheet name="河道岸线功能区规划成果表" sheetId="1" r:id="rId2"/>
  </sheets>
  <definedNames>
    <definedName name="_xlnm.Print_Area" localSheetId="0">河道管理范围线划定成!$A$1:$I$45</definedName>
  </definedNames>
  <calcPr calcId="144525"/>
</workbook>
</file>

<file path=xl/sharedStrings.xml><?xml version="1.0" encoding="utf-8"?>
<sst xmlns="http://schemas.openxmlformats.org/spreadsheetml/2006/main" count="1757" uniqueCount="718">
  <si>
    <t>城厢区（33条流域面积50km²以下河流）河道管理范围线划定成果表</t>
  </si>
  <si>
    <t>序号</t>
  </si>
  <si>
    <t>镇域</t>
  </si>
  <si>
    <t>河流名称</t>
  </si>
  <si>
    <t>河口地名</t>
  </si>
  <si>
    <r>
      <rPr>
        <sz val="12"/>
        <color rgb="FF333333"/>
        <rFont val="仿宋"/>
        <charset val="134"/>
      </rPr>
      <t>流域面积(km</t>
    </r>
    <r>
      <rPr>
        <vertAlign val="superscript"/>
        <sz val="12"/>
        <color rgb="FF333333"/>
        <rFont val="仿宋"/>
        <charset val="134"/>
      </rPr>
      <t>2</t>
    </r>
    <r>
      <rPr>
        <sz val="12"/>
        <color rgb="FF333333"/>
        <rFont val="仿宋"/>
        <charset val="134"/>
      </rPr>
      <t>)</t>
    </r>
  </si>
  <si>
    <t>河流长度(km)</t>
  </si>
  <si>
    <t>起点</t>
  </si>
  <si>
    <t>终点</t>
  </si>
  <si>
    <t>防洪对象</t>
  </si>
  <si>
    <t>华亭镇</t>
  </si>
  <si>
    <t>乌紫里溪</t>
  </si>
  <si>
    <t>木兰溪干流</t>
  </si>
  <si>
    <t>源头紫云山（桩号WZL2+504）</t>
  </si>
  <si>
    <t>止于濑溪村木兰溪汇合口（桩号WZL0+000）</t>
  </si>
  <si>
    <t>濑溪村、云峰村</t>
  </si>
  <si>
    <t>前黄溪</t>
  </si>
  <si>
    <t>源头三紫山（桩号QHX5+503）</t>
  </si>
  <si>
    <t>止于前黄村木兰溪汇合口（桩号QHX0+000）</t>
  </si>
  <si>
    <t>圳头村、前黄村（华亭镇镇区）</t>
  </si>
  <si>
    <t>郑庄沟</t>
  </si>
  <si>
    <t>源头白洋村（桩号ZZG7+575）</t>
  </si>
  <si>
    <t>止于山牌村木兰溪汇合口（桩号ZZG0+000）</t>
  </si>
  <si>
    <t>郑庄村、白洋村、山牌村（华林开发区）</t>
  </si>
  <si>
    <t>源头郑庄村（桩号ZZGZL1+985）</t>
  </si>
  <si>
    <t>止于郑庄村干流汇合口（桩号ZZGZL0+000）</t>
  </si>
  <si>
    <t>园头溪</t>
  </si>
  <si>
    <t>源头南湖村（桩号YTX3+586）</t>
  </si>
  <si>
    <t>止于圆头村（桩号YTX0+000）</t>
  </si>
  <si>
    <t>南湖村、圆头村、万坂村</t>
  </si>
  <si>
    <t>兴沙溪</t>
  </si>
  <si>
    <t>源头兴沙村（桩号XSX6+559）</t>
  </si>
  <si>
    <t>止于木兰溪干流汇合口（桩号XSX0+000）</t>
  </si>
  <si>
    <t>坪洋村、坪坂村、后枫村、顶垞村、兴沙村</t>
  </si>
  <si>
    <t>源头坪洋村（桩号XSXZL8+327）</t>
  </si>
  <si>
    <t>止于顶垞村干流汇合口（桩号XSXZL0+000）</t>
  </si>
  <si>
    <t>宝园溪</t>
  </si>
  <si>
    <t>源头云峰村（桩号BY2+843）</t>
  </si>
  <si>
    <t>止于湖头村木兰溪汇合口（桩号BY0+000）</t>
  </si>
  <si>
    <t>云峰村、湖头村</t>
  </si>
  <si>
    <t>湖头溪</t>
  </si>
  <si>
    <t>源头后塘村（桩号HT2+635）</t>
  </si>
  <si>
    <t>止于湖头村木兰溪汇合口（桩号HT0+000）</t>
  </si>
  <si>
    <t>后塘村、湖头村</t>
  </si>
  <si>
    <t>沙里溪（顺达沟）</t>
  </si>
  <si>
    <t>源头龟山（桩号XLX7+033）</t>
  </si>
  <si>
    <t>止于西沙村木兰溪汇合口（桩号XLX0+000）</t>
  </si>
  <si>
    <t>西沙村、霞皋新村、后角村（港丰工业园）</t>
  </si>
  <si>
    <t>西湖溪</t>
  </si>
  <si>
    <t>源头宫利村（桩号XH9+550）</t>
  </si>
  <si>
    <t>止于西湖村木兰溪汇流口（桩号XH0+000）</t>
  </si>
  <si>
    <t>宫利村、枫庄、濑厝村、埔柳村、五云村、隆兴村、走马亭村、西湖村</t>
  </si>
  <si>
    <t>源头五云村（桩号HY4+227）</t>
  </si>
  <si>
    <t>止于西湖溪干流（桩号YH0+000）</t>
  </si>
  <si>
    <t>源头埔柳村（桩号PL4+991）</t>
  </si>
  <si>
    <t>止于西湖溪干流（桩号PL0+000）</t>
  </si>
  <si>
    <t>亭尾溪</t>
  </si>
  <si>
    <t>流经后井村（桩号TW2+088）</t>
  </si>
  <si>
    <t>流经涧口村（桩号TW0+000）</t>
  </si>
  <si>
    <t>东许村、斜尾村、涧口村</t>
  </si>
  <si>
    <t>前柳溪</t>
  </si>
  <si>
    <t>源头紫薇山（桩号QL4+280）</t>
  </si>
  <si>
    <t>止于前黄村前黄溪汇合口（桩号QL0+000）</t>
  </si>
  <si>
    <t>前柳村、埔柳村（华亭镇镇区）</t>
  </si>
  <si>
    <t>霞林街道</t>
  </si>
  <si>
    <t>南渠</t>
  </si>
  <si>
    <t>港利水闸</t>
  </si>
  <si>
    <t>源头木兰村木兰溪汇合口（桩号NQ1+339）</t>
  </si>
  <si>
    <t>止于下横山村（桩号NQ0+000）</t>
  </si>
  <si>
    <t>木兰村、铁岭村、下横山村</t>
  </si>
  <si>
    <t>北渠（含下黄内河）</t>
  </si>
  <si>
    <t>下磨溪</t>
  </si>
  <si>
    <t>源头屿上村（桩号BQ5+589）</t>
  </si>
  <si>
    <t>止于下黄村（桩号BQ0+000）</t>
  </si>
  <si>
    <t>屿上村、霞林村、棠坡村、沟头村、肖厝村、顶墩村、下黄村(霞林社区、棠坡社区、下黄社区）</t>
  </si>
  <si>
    <t>源头（桩号XHH0+793）</t>
  </si>
  <si>
    <t>止于（桩号XHH0+000）</t>
  </si>
  <si>
    <t>源头（桩号BQZL1+133）</t>
  </si>
  <si>
    <t>止于（桩号BQZL0+000）</t>
  </si>
  <si>
    <t>凤凰山街道</t>
  </si>
  <si>
    <t>钟潭溪</t>
  </si>
  <si>
    <t>霞林街道北渠</t>
  </si>
  <si>
    <t>源头张村（桩号ZTX7+306）</t>
  </si>
  <si>
    <t>止于屿上村（桩号ZTX0+789）</t>
  </si>
  <si>
    <t>张村、朱坑村、屿上村</t>
  </si>
  <si>
    <t>源头东圳水渠（桩号ZTXZL0+737）</t>
  </si>
  <si>
    <t>止于屿上村（桩号ZTXZL0+000）</t>
  </si>
  <si>
    <t>东海镇</t>
  </si>
  <si>
    <t>海头溪</t>
  </si>
  <si>
    <t>海头水闸</t>
  </si>
  <si>
    <t>源头海头水库上游约2公里处（桩号HTX6+389）</t>
  </si>
  <si>
    <t>止于东海村（桩号HTX0+000）</t>
  </si>
  <si>
    <t>东海村、利角村、上亭村（东海镇镇区）</t>
  </si>
  <si>
    <t>团结溪</t>
  </si>
  <si>
    <t>枫亭港</t>
  </si>
  <si>
    <t>源头团结水库上游（桩号TJ5+610）</t>
  </si>
  <si>
    <t>止于海安村（桩号TJ0+000）</t>
  </si>
  <si>
    <t>海安村、上图村</t>
  </si>
  <si>
    <t>西黄溪</t>
  </si>
  <si>
    <t>秀屿港</t>
  </si>
  <si>
    <t>源头后门亭水库上游（桩号XH3+701）</t>
  </si>
  <si>
    <t>止于西黄村入海口（桩号XH0+000）</t>
  </si>
  <si>
    <t>西黄村、蔡亭村</t>
  </si>
  <si>
    <t>横沟</t>
  </si>
  <si>
    <t>东海镇海堤</t>
  </si>
  <si>
    <t>源于西黄村（桩号HG3+291）</t>
  </si>
  <si>
    <t>止于东海村入海口（桩号HG0+000）</t>
  </si>
  <si>
    <t>大埔村、东海村、西厝村、西黄村</t>
  </si>
  <si>
    <t>蔡厝溪</t>
  </si>
  <si>
    <t>源头上亭村（桩号CCX2+853）</t>
  </si>
  <si>
    <t>止于东海村（桩号CCX0+000）</t>
  </si>
  <si>
    <t>东海村、蔡厝村、东朱村、上亭村</t>
  </si>
  <si>
    <t>蔡亭溪</t>
  </si>
  <si>
    <t>源头蔡亭村（桩号CTX2+563）</t>
  </si>
  <si>
    <t>止于西黄村（桩号CTX0+000）</t>
  </si>
  <si>
    <t>灵川镇</t>
  </si>
  <si>
    <t>径里溪</t>
  </si>
  <si>
    <t>入海口</t>
  </si>
  <si>
    <t>源头径里村（桩号JL10+869）</t>
  </si>
  <si>
    <t>止于张边村（桩号JL0+000）</t>
  </si>
  <si>
    <t>张边村、西墩村、云庄村（灵川镇镇区）</t>
  </si>
  <si>
    <t>源头云庄村（桩号JLXZL2+855）</t>
  </si>
  <si>
    <t>止于径里溪干流（桩号JLXZL0+000）</t>
  </si>
  <si>
    <t>桂山溪</t>
  </si>
  <si>
    <t>源头山门里村（桩号GSX7+184）</t>
  </si>
  <si>
    <t>止于下尾村（桩号GSX0+000）</t>
  </si>
  <si>
    <t>下尾村、东进村、桂山村、山门里村</t>
  </si>
  <si>
    <t>篁山溪</t>
  </si>
  <si>
    <t>太湖水闸</t>
  </si>
  <si>
    <t>源头篁上村（桩号HSX4+289）</t>
  </si>
  <si>
    <t>止于太湖水闸（桩号HSX0+000）</t>
  </si>
  <si>
    <t>篁山村、温东村、榜头村</t>
  </si>
  <si>
    <t>柯朱溪</t>
  </si>
  <si>
    <t>源头柯朱村（桩号KZX3+361）</t>
  </si>
  <si>
    <t>止于下尾村（桩号KZX0+000）</t>
  </si>
  <si>
    <t>下尾村、青山村、柯朱村</t>
  </si>
  <si>
    <t>书峰溪</t>
  </si>
  <si>
    <t>源头散溪山（桩号SFX3+295）</t>
  </si>
  <si>
    <t>止于西黄村入海口（桩号SFX0+000）</t>
  </si>
  <si>
    <t>书峰村、西黄村、蔡亭村</t>
  </si>
  <si>
    <t>常太镇</t>
  </si>
  <si>
    <t>溪北溪</t>
  </si>
  <si>
    <t>莒溪</t>
  </si>
  <si>
    <t>源头朗桥村（桩号XB9+512）</t>
  </si>
  <si>
    <t>止于溪南村莒溪汇流口（桩号XB0+000）</t>
  </si>
  <si>
    <t>溪南村、溪北村、朗桥村</t>
  </si>
  <si>
    <t>东太溪</t>
  </si>
  <si>
    <t>东圳水库</t>
  </si>
  <si>
    <t>源头山门村（桩号DTX8+949）</t>
  </si>
  <si>
    <t>止于东太村东圳水库汇流口（桩号DTX0+000）</t>
  </si>
  <si>
    <t>东太村、东青村、山门村</t>
  </si>
  <si>
    <t>三叉溪</t>
  </si>
  <si>
    <t>后溪水库</t>
  </si>
  <si>
    <t>源头鲁头村（桩号SC5+116）</t>
  </si>
  <si>
    <t>止于汀洋村后溪水库汇流口（桩号SC0+000）</t>
  </si>
  <si>
    <t>鲁头村、汀洋村</t>
  </si>
  <si>
    <t>樟龙溪</t>
  </si>
  <si>
    <t>源头长基村（桩号ZL2+669）</t>
  </si>
  <si>
    <t>止于长基村东圳水库汇流口（桩号ZL0+000）</t>
  </si>
  <si>
    <t>长基村、岭下村</t>
  </si>
  <si>
    <t>来其溪</t>
  </si>
  <si>
    <t>源头候山村（桩号LQX3+647）</t>
  </si>
  <si>
    <t>止于常太村（桩号LQX0+000）</t>
  </si>
  <si>
    <t>候山村、常太村</t>
  </si>
  <si>
    <t>龙桥街道</t>
  </si>
  <si>
    <t>龙桥溪</t>
  </si>
  <si>
    <t>延寿溪</t>
  </si>
  <si>
    <t>源头龙桥街道天马山（桩号LQX2+571）</t>
  </si>
  <si>
    <t>止于龙桥村延寿溪汇流口(桩号LQX0+000）</t>
  </si>
  <si>
    <t>龙桥村（龙桥街道）</t>
  </si>
  <si>
    <t>下磨溪（城厢段）</t>
  </si>
  <si>
    <t>源于林桥村（桩号XMX6+767）</t>
  </si>
  <si>
    <t>止于阔口村(桩号XMX0+000）</t>
  </si>
  <si>
    <t>林桥村、阔口村(凤凰山街道、龙桥街道）</t>
  </si>
  <si>
    <t>洋西溪</t>
  </si>
  <si>
    <t>源于洋西村龙桥街道外度水渠（桩号YXX2+817）</t>
  </si>
  <si>
    <t>止于溪白村延寿溪汇流口（桩号YXX0+000）</t>
  </si>
  <si>
    <t>洋西村、溪白村（龙桥街道）</t>
  </si>
  <si>
    <t>城厢区（33条流域面积50km²以下河流）河道岸线功能分区规划成果表</t>
  </si>
  <si>
    <t>乌紫里溪岸线功能分区规划成果表</t>
  </si>
  <si>
    <t>省</t>
  </si>
  <si>
    <t>市（地）级行政区</t>
  </si>
  <si>
    <t>县级行政区</t>
  </si>
  <si>
    <t>河道名称</t>
  </si>
  <si>
    <t>岸别</t>
  </si>
  <si>
    <t>起始位置</t>
  </si>
  <si>
    <t>长度（m）</t>
  </si>
  <si>
    <t>功能类别</t>
  </si>
  <si>
    <t>起点坐标</t>
  </si>
  <si>
    <t>终点坐标</t>
  </si>
  <si>
    <t>主要划分依据</t>
  </si>
  <si>
    <t>备注</t>
  </si>
  <si>
    <t>福建省</t>
  </si>
  <si>
    <t>莆田市</t>
  </si>
  <si>
    <t>城厢区</t>
  </si>
  <si>
    <t>左岸</t>
  </si>
  <si>
    <t>WZLZ0+000-WZLZ2+172</t>
  </si>
  <si>
    <t>控制利用区</t>
  </si>
  <si>
    <t>2808638.237,391227.125</t>
  </si>
  <si>
    <t>2810326.185,391266.525</t>
  </si>
  <si>
    <t>云峰村、濑溪村所在位置</t>
  </si>
  <si>
    <t>WZLZ2+172-WZLZ2+541</t>
  </si>
  <si>
    <t>保留区</t>
  </si>
  <si>
    <t>2810652.987,391230.570</t>
  </si>
  <si>
    <t>河势变化剧烈，开发利用条件较差</t>
  </si>
  <si>
    <t>右岸</t>
  </si>
  <si>
    <t>WZLY0+000-WZLY2+130</t>
  </si>
  <si>
    <t>2808635.911,391219.097</t>
  </si>
  <si>
    <t>2810311.955,391260.674</t>
  </si>
  <si>
    <t>WZLY2+130-WZLY2+520</t>
  </si>
  <si>
    <t>2810652.987,391218.570</t>
  </si>
  <si>
    <t>前黄溪岸线功能分区规划成果表</t>
  </si>
  <si>
    <t>QHZ0+000-QHY1+934</t>
  </si>
  <si>
    <t>2808404.472,388416.565</t>
  </si>
  <si>
    <t>2809947.868,389052.817</t>
  </si>
  <si>
    <t>前黄村、圳头村、华亭镇区所在位置</t>
  </si>
  <si>
    <t>QHZ1+934-QHY2+921</t>
  </si>
  <si>
    <t>2810688.735,389421.982</t>
  </si>
  <si>
    <t>QHZ2+921-QHY4+279</t>
  </si>
  <si>
    <t>2810713.212,389431.725</t>
  </si>
  <si>
    <t>2811609.969,390161.985</t>
  </si>
  <si>
    <t>QHZ4+279-QHY5+304</t>
  </si>
  <si>
    <t>2811768.200,380238.276</t>
  </si>
  <si>
    <t>2812738.870,390371.184</t>
  </si>
  <si>
    <t>QHY0+000-QHY1+924</t>
  </si>
  <si>
    <t>2808415.572,388414.035</t>
  </si>
  <si>
    <t>2809949.835,389047.149</t>
  </si>
  <si>
    <t>QHY1+924-QHY2+911</t>
  </si>
  <si>
    <t>2810692.141,389419.364</t>
  </si>
  <si>
    <t>QHY2+911-QHY4+278</t>
  </si>
  <si>
    <t>2810709.657,389426.892</t>
  </si>
  <si>
    <t>281615.948,390161.406</t>
  </si>
  <si>
    <t>QHY4+278-QHY5+297</t>
  </si>
  <si>
    <t>2811771.490,390236.001</t>
  </si>
  <si>
    <t>2812735.395,390368.587</t>
  </si>
  <si>
    <t>郑庄沟岸线功能分区规划成果表</t>
  </si>
  <si>
    <t>ZZGZ0+000-ZZGZ2+700</t>
  </si>
  <si>
    <t>2811338.324,396660.071</t>
  </si>
  <si>
    <t>2811271.782,394731.795</t>
  </si>
  <si>
    <t>华林工业区、山牌村所在位置</t>
  </si>
  <si>
    <t>ZZGZ2+700-ZZGZ4+767</t>
  </si>
  <si>
    <t>2812481.405,394438.466</t>
  </si>
  <si>
    <t>ZZGZ4+767-ZZGZ5+921</t>
  </si>
  <si>
    <t>2812827.229,394302.675</t>
  </si>
  <si>
    <t>2813764.885,394279.149</t>
  </si>
  <si>
    <t>ZZGZ5+921-ZZGZ7+171</t>
  </si>
  <si>
    <t>2814763.127,394507.886</t>
  </si>
  <si>
    <t>白洋村所在位置</t>
  </si>
  <si>
    <t>ZZGZZ0+000-ZZGZZZ1+550</t>
  </si>
  <si>
    <t>2811849.263,393982.400</t>
  </si>
  <si>
    <t>2812234.957,392882.726</t>
  </si>
  <si>
    <t>支流</t>
  </si>
  <si>
    <t>ZZGZZ1+550-ZZGZZ1+884</t>
  </si>
  <si>
    <t>2812291.436,392831.090</t>
  </si>
  <si>
    <t>ZZGY0+000-ZZGY2+717</t>
  </si>
  <si>
    <t>2811323.113,396658.911</t>
  </si>
  <si>
    <t>2811263.230,394717.686</t>
  </si>
  <si>
    <t>华林工业区、牌村所在位置</t>
  </si>
  <si>
    <t>ZZGY2+717-ZZGY3+760</t>
  </si>
  <si>
    <t>2811821.507,393988.537</t>
  </si>
  <si>
    <t>ZZGY2+760-ZZGY4+764</t>
  </si>
  <si>
    <t>2812483.750,394432.937</t>
  </si>
  <si>
    <t>ZZGY4+764-ZZGY5+935</t>
  </si>
  <si>
    <t>2812824.926,394308.232</t>
  </si>
  <si>
    <t>2813763.474,394276.019</t>
  </si>
  <si>
    <t>ZZGY5+935-ZZGY7+190</t>
  </si>
  <si>
    <t>2814764.181,394505.585</t>
  </si>
  <si>
    <t>ZZGZY0+000-ZZGZY1+554</t>
  </si>
  <si>
    <t>2812232.366,392877.076</t>
  </si>
  <si>
    <t>ZZGZY1+554-ZZGZY1+897</t>
  </si>
  <si>
    <t>2812281.207,392831.902</t>
  </si>
  <si>
    <t>2812528.599,392797.244</t>
  </si>
  <si>
    <t>园头溪岸线功能分区规划成果表</t>
  </si>
  <si>
    <t>YTXZ0+000-YTXZ3+586</t>
  </si>
  <si>
    <t>2807643.128,388175.967</t>
  </si>
  <si>
    <t>2805808.015,386916.002</t>
  </si>
  <si>
    <t>万坂村、园头村、南湖村所在位置</t>
  </si>
  <si>
    <t>YTXY0+000-YTXY3+580</t>
  </si>
  <si>
    <t>2807637.200,388164.396</t>
  </si>
  <si>
    <t>2805807.903,386910.583</t>
  </si>
  <si>
    <t>兴沙溪岸线功能分区规划成果表</t>
  </si>
  <si>
    <t>XSZ0+000-XSZ3+896</t>
  </si>
  <si>
    <t>2808691.578,393182.210</t>
  </si>
  <si>
    <t>2805794.093,394014.365</t>
  </si>
  <si>
    <t>顶垞村、兴沙村、后枫村所在位置</t>
  </si>
  <si>
    <t>XSZ3+896-XSZ6+469</t>
  </si>
  <si>
    <t>2805704.782,393970.898</t>
  </si>
  <si>
    <t>2804625.518,391971.885</t>
  </si>
  <si>
    <t>XSY0+000-XSY3+825</t>
  </si>
  <si>
    <t>2808650.184,393234.055</t>
  </si>
  <si>
    <t>2805795.493,394025.276</t>
  </si>
  <si>
    <t>XSY3+825-XSY6+404</t>
  </si>
  <si>
    <t>2805699.648,393974.040</t>
  </si>
  <si>
    <t>2804619.606,391970.863</t>
  </si>
  <si>
    <t>XSZZ0+000-XSZZ3+102</t>
  </si>
  <si>
    <t>2808441.426,393055.268</t>
  </si>
  <si>
    <t>2806295.064,391056.237</t>
  </si>
  <si>
    <t>顶垞村、坪坂村、后枫村所在位置</t>
  </si>
  <si>
    <t>坪坂支流</t>
  </si>
  <si>
    <t>XSZZ3+102-XSZZ7+168</t>
  </si>
  <si>
    <t>2803282.011,391753.688</t>
  </si>
  <si>
    <t>XSZZ7+168-XSZZ8+209</t>
  </si>
  <si>
    <t>2802620.075,391250.950</t>
  </si>
  <si>
    <t>坪洋村所在位置</t>
  </si>
  <si>
    <t>XSZY0+000-XSZY3+101</t>
  </si>
  <si>
    <t>2808425.240,393084.901</t>
  </si>
  <si>
    <t>2806291.120,391084.944</t>
  </si>
  <si>
    <t>XSZY3+101-XSZY7+126</t>
  </si>
  <si>
    <t>2803270.624,391749.749</t>
  </si>
  <si>
    <t>XSZY7+126-XSZY8+138</t>
  </si>
  <si>
    <t>2802623.860,391252.910</t>
  </si>
  <si>
    <t>宝园溪岸线功能分区规划成果表</t>
  </si>
  <si>
    <t>BYZ0+000-BYZ2+101</t>
  </si>
  <si>
    <t>2808532.296,390519.817</t>
  </si>
  <si>
    <t>2809915.618,390554.211</t>
  </si>
  <si>
    <t>湖头村、云峰村所在位置</t>
  </si>
  <si>
    <t>BYZ2+101-BYZ2+859</t>
  </si>
  <si>
    <t>2810573.167,390708.940</t>
  </si>
  <si>
    <t>BYY0+000-BYY2+090</t>
  </si>
  <si>
    <t>2808532.495,390507.854</t>
  </si>
  <si>
    <t>2809918.957,390545.845</t>
  </si>
  <si>
    <t>BYY2+090-BYY2+848</t>
  </si>
  <si>
    <t>2810574.323,390704.075</t>
  </si>
  <si>
    <t>湖头溪岸线功能分区规划成果表</t>
  </si>
  <si>
    <t>HTZ0+000-HTZ2+271</t>
  </si>
  <si>
    <t>2808217.826,389670.918</t>
  </si>
  <si>
    <t>2810084.453,389712.355</t>
  </si>
  <si>
    <t>湖头村、后塘村所在位置</t>
  </si>
  <si>
    <t>HTZ2+271-HTZ2+634</t>
  </si>
  <si>
    <t>2810373.230,389587.367</t>
  </si>
  <si>
    <t>HTY0+000-HTY2+277</t>
  </si>
  <si>
    <t>2808215.045,389661.494</t>
  </si>
  <si>
    <t>2810083.788,389708.406</t>
  </si>
  <si>
    <t>HTY2+277-HTY2+637</t>
  </si>
  <si>
    <t>2810370.765,389584.218</t>
  </si>
  <si>
    <t>沙里溪岸线功能分区规划成果表</t>
  </si>
  <si>
    <t>沙里溪</t>
  </si>
  <si>
    <t>SLZ0+000-SLZ3+624</t>
  </si>
  <si>
    <t>2809079.567,394805.672</t>
  </si>
  <si>
    <t>2811098.138,392531.947</t>
  </si>
  <si>
    <t>后角村、霞皋新村、西沙村、华林工业园区所在地</t>
  </si>
  <si>
    <t>SLZ3+624-SLZ4+374</t>
  </si>
  <si>
    <t>2811673.178,392240.455</t>
  </si>
  <si>
    <t>SLZ4+374-SLZ6+404</t>
  </si>
  <si>
    <t>保护区</t>
  </si>
  <si>
    <t>2812114.821,391798.708</t>
  </si>
  <si>
    <t>2813759.751,391042.549</t>
  </si>
  <si>
    <t>红旗水库集中式饮用水水源地</t>
  </si>
  <si>
    <t>SLY0+000-SLY3+630</t>
  </si>
  <si>
    <t>2809067.534,394796.274</t>
  </si>
  <si>
    <t>2811095.378,392520.269</t>
  </si>
  <si>
    <t>SLY3+630-SLY4+371</t>
  </si>
  <si>
    <t>2811663.327,392233.525</t>
  </si>
  <si>
    <t>SLY4+371-SLY6+418</t>
  </si>
  <si>
    <t>2812108.563,391791.170</t>
  </si>
  <si>
    <t>2813745.035,391040.416</t>
  </si>
  <si>
    <t>西湖溪岸线功能分区规划成果表</t>
  </si>
  <si>
    <t>XHZ0+000-XHZ6+826</t>
  </si>
  <si>
    <t>2807539.258,386507.936</t>
  </si>
  <si>
    <t>2813110.963,387104.098</t>
  </si>
  <si>
    <t>宫利村、枫庄村、濑厝村、埔柳村、走马亭村、西湖村所在位置</t>
  </si>
  <si>
    <t>XHZ6+826-XHZ8+121</t>
  </si>
  <si>
    <t>2813442.765,386061.094</t>
  </si>
  <si>
    <t>XHZ8+121-XHZ9+306</t>
  </si>
  <si>
    <t>2813436.163,385840.502</t>
  </si>
  <si>
    <t>2814143.914,385029.627</t>
  </si>
  <si>
    <t>院里水库集中式饮用水水源地</t>
  </si>
  <si>
    <t>XHY0+000-XHY7+246</t>
  </si>
  <si>
    <t>2807374.007,386147.383</t>
  </si>
  <si>
    <t>2813111.450,387095.353</t>
  </si>
  <si>
    <t>XHY7+246-XHY8+526</t>
  </si>
  <si>
    <t>2813423.479,386064.381</t>
  </si>
  <si>
    <t>XHY8+526-XHY9+705</t>
  </si>
  <si>
    <t>2813422.286,385827.217</t>
  </si>
  <si>
    <t>2814135.038,385029.100</t>
  </si>
  <si>
    <t>PLZ0+000-PLZ2+090</t>
  </si>
  <si>
    <t>2809851.368,386934.722</t>
  </si>
  <si>
    <t>2810923.929,388322.916</t>
  </si>
  <si>
    <t>埔柳村、濑厝村所在位置</t>
  </si>
  <si>
    <t>埔柳支流</t>
  </si>
  <si>
    <t>PLZ2+090-PLZ5+014</t>
  </si>
  <si>
    <t>2813184.879,389412.620</t>
  </si>
  <si>
    <t>PLY0+000-PLY2+078</t>
  </si>
  <si>
    <t>2809860.955,386939.895</t>
  </si>
  <si>
    <t>2810930.286,388318.054</t>
  </si>
  <si>
    <t>PLY2+078-PLY4+991</t>
  </si>
  <si>
    <t>2813179.284,389410.068</t>
  </si>
  <si>
    <t>YHZ0+000-YHZ3+645</t>
  </si>
  <si>
    <t>2810236.142,386969.243</t>
  </si>
  <si>
    <t>2811970.577,384871.452</t>
  </si>
  <si>
    <t>五云村、隆兴村所在位置</t>
  </si>
  <si>
    <t>院后支流</t>
  </si>
  <si>
    <t>YHZ3+645-YHZ4+242</t>
  </si>
  <si>
    <t>2812120.167,384130.653</t>
  </si>
  <si>
    <t>YHY0+000-YHY3+614</t>
  </si>
  <si>
    <t>2810215.932,386951.929</t>
  </si>
  <si>
    <t>2811964.456,384670.839</t>
  </si>
  <si>
    <t>YHY3+614-YHY4+209</t>
  </si>
  <si>
    <t>2812114.312,384131.967</t>
  </si>
  <si>
    <t>亭尾溪岸线功能分区规划成果表</t>
  </si>
  <si>
    <t>TWZ0+000-TWZ2+086</t>
  </si>
  <si>
    <t>2808576.929,384153.939</t>
  </si>
  <si>
    <t>2810408.619,383557.592</t>
  </si>
  <si>
    <t>涧口村所在位置</t>
  </si>
  <si>
    <t>TWY0+000-TWY2+084</t>
  </si>
  <si>
    <t>2808585.931,384135.507</t>
  </si>
  <si>
    <t>2810414.930,383536.544</t>
  </si>
  <si>
    <t>前柳溪岸线功能分区规划成果表</t>
  </si>
  <si>
    <t>QLZ0+000-QLZ3+146</t>
  </si>
  <si>
    <t>2810636.901,388562.914</t>
  </si>
  <si>
    <t>前柳村、华亭镇区所在位置</t>
  </si>
  <si>
    <t>QLZ3+146-QLZ4+276</t>
  </si>
  <si>
    <t>2811440.656,389073.263</t>
  </si>
  <si>
    <t>QLY0+000-QLY3+174</t>
  </si>
  <si>
    <t>2808400.738,388405.102</t>
  </si>
  <si>
    <t>2810642.645,388555.372</t>
  </si>
  <si>
    <t>QLY3+174-QLY4+298</t>
  </si>
  <si>
    <t>2811442.810,389068.751</t>
  </si>
  <si>
    <t>南渠岸线功能分区规划成果表</t>
  </si>
  <si>
    <t>NQZ0+000-NQZ1+679</t>
  </si>
  <si>
    <t>2811867.981,397724.725</t>
  </si>
  <si>
    <t>2810769.784,398438.716</t>
  </si>
  <si>
    <t>木兰村所在位置</t>
  </si>
  <si>
    <t>NQY0+000-NQY1+471</t>
  </si>
  <si>
    <t>2811641.867,397512.595</t>
  </si>
  <si>
    <t>2810743.789,398406.613</t>
  </si>
  <si>
    <t>北渠（含下黄内河）岸线功能分区规划成果表</t>
  </si>
  <si>
    <t>北渠</t>
  </si>
  <si>
    <t>BQZ0+000-BQZ7+353</t>
  </si>
  <si>
    <t>2811728.598,397122.107</t>
  </si>
  <si>
    <t>2813179.916,401370.621</t>
  </si>
  <si>
    <t>屿上村、霞林村、棠坡村、沟头村、顶墩村所在位置</t>
  </si>
  <si>
    <t>BQY0+000-BQY6+749</t>
  </si>
  <si>
    <t>2811747.110,397137.984</t>
  </si>
  <si>
    <t>2813186.167,401386.088</t>
  </si>
  <si>
    <t>下黄河</t>
  </si>
  <si>
    <t>XHZ0+000-XHZ0+453</t>
  </si>
  <si>
    <t>2812772.026,400341.624</t>
  </si>
  <si>
    <t>2812637.052,400664.845,</t>
  </si>
  <si>
    <t>下黄村所在位置</t>
  </si>
  <si>
    <t>XHY0+000-XHY0+468</t>
  </si>
  <si>
    <t>2812769.384,400310.950</t>
  </si>
  <si>
    <t>2812629.141,400650.456</t>
  </si>
  <si>
    <t>钟潭溪岸线功能分区规划成果表</t>
  </si>
  <si>
    <t>ZTZ0+000-ZTZ1+653</t>
  </si>
  <si>
    <t>2812249.634,397520.273</t>
  </si>
  <si>
    <t>2812906.978,396246.217</t>
  </si>
  <si>
    <t>霞林社区、市美术馆所在位置</t>
  </si>
  <si>
    <t>ZTZ1+653-ZTZ4+200</t>
  </si>
  <si>
    <t>2814303.219,395289.528</t>
  </si>
  <si>
    <t>ZTZ4+200-ZTZ6+272</t>
  </si>
  <si>
    <t>2815623.015,395514.979</t>
  </si>
  <si>
    <t>张村、朱坑村所在位置</t>
  </si>
  <si>
    <t>ZTZ6+272-ZTZ7+166</t>
  </si>
  <si>
    <t>2815785.402,395582.740</t>
  </si>
  <si>
    <t>2816524.239,395871.234</t>
  </si>
  <si>
    <t>ZTY0+000-ZTY1+626</t>
  </si>
  <si>
    <t>2812247.533,397505.654</t>
  </si>
  <si>
    <t>2812893.139,396252.034</t>
  </si>
  <si>
    <t>ZTY1+626-ZTY4+192</t>
  </si>
  <si>
    <t>2814309.159,395283.544</t>
  </si>
  <si>
    <t>ZTY4+192-ZTY6+260</t>
  </si>
  <si>
    <t>2815626.167,395509.870</t>
  </si>
  <si>
    <t>ZTY6+260-ZTY7+153</t>
  </si>
  <si>
    <t>2815788.310,395577.492</t>
  </si>
  <si>
    <t>2816526.253,395865.669</t>
  </si>
  <si>
    <t>ZTZZ0+000-ZTZZ0+727</t>
  </si>
  <si>
    <t>2812879.312,397071.933</t>
  </si>
  <si>
    <t>2813425.649,396618.600</t>
  </si>
  <si>
    <t>枫林支流</t>
  </si>
  <si>
    <t>ZTZY0+000-ZTZY0+722</t>
  </si>
  <si>
    <t>2812873.237,397064.771</t>
  </si>
  <si>
    <t>2813419.620,396613.340</t>
  </si>
  <si>
    <t>海头溪岸线功能分区规划成果表</t>
  </si>
  <si>
    <t>HTZ0+000-HTZ3+599</t>
  </si>
  <si>
    <t>2795982.617,391986.001</t>
  </si>
  <si>
    <t>2798416.140,390461.467</t>
  </si>
  <si>
    <t>利角村、上亭村、东海镇区、东海村所在位置</t>
  </si>
  <si>
    <t>HTZ3+599-HTZ5+307</t>
  </si>
  <si>
    <t>2799058.929,390474.740</t>
  </si>
  <si>
    <t>2800083.361,391205.370</t>
  </si>
  <si>
    <t>海头水库集中式饮用水水源地</t>
  </si>
  <si>
    <t>HTY0+000-HTY3+571</t>
  </si>
  <si>
    <t>2795965.825,391949.808</t>
  </si>
  <si>
    <t>2798371.799,390421.455</t>
  </si>
  <si>
    <t>HTY3+571-HTY5+293</t>
  </si>
  <si>
    <t>2799047.805,390470.502</t>
  </si>
  <si>
    <t>2800087.524,391200.265</t>
  </si>
  <si>
    <t>团结溪岸线功能分区规划成果表</t>
  </si>
  <si>
    <t>TJZ0+000-TJZ3+127</t>
  </si>
  <si>
    <t>2796411.936,388249.309</t>
  </si>
  <si>
    <t>2798675.072,389167.128</t>
  </si>
  <si>
    <t>上图村所在位置</t>
  </si>
  <si>
    <t>TJZ3+127-TJZ5+108</t>
  </si>
  <si>
    <t>2799176.898,389156.019</t>
  </si>
  <si>
    <t>2800778.133,389600.922</t>
  </si>
  <si>
    <t>TJY0+000-TJY3+135</t>
  </si>
  <si>
    <t>2796406.290,388244.334</t>
  </si>
  <si>
    <t>2798674.484,389124.586</t>
  </si>
  <si>
    <t>TJY3+135-TJY5+138</t>
  </si>
  <si>
    <t>2799177.067,389151.486</t>
  </si>
  <si>
    <t>2800777.303,389897.009</t>
  </si>
  <si>
    <t>西黄溪岸线功能分区规划成果表</t>
  </si>
  <si>
    <t>XHZ0+000-XHZ3+742</t>
  </si>
  <si>
    <t>2796853.017,393780.731</t>
  </si>
  <si>
    <t>2799402.472,393489.216</t>
  </si>
  <si>
    <t>蔡亭村、西黄村所在位置</t>
  </si>
  <si>
    <t>XHY0+000-XHY3+751</t>
  </si>
  <si>
    <t>2796845.830,393768.717</t>
  </si>
  <si>
    <t>2799398.050,393488.527</t>
  </si>
  <si>
    <t>横沟岸线功能分区规划成果表</t>
  </si>
  <si>
    <t>HGZ0+000-HGZ3+248</t>
  </si>
  <si>
    <t>2796074.625,390607.182</t>
  </si>
  <si>
    <t>2796933.022,393554.848</t>
  </si>
  <si>
    <t>西厝村、蔡厝村所在位置</t>
  </si>
  <si>
    <t>HGY0+000-HGY3+212</t>
  </si>
  <si>
    <t>2796064.891,390633.367</t>
  </si>
  <si>
    <t>2796929.837,393549.763</t>
  </si>
  <si>
    <t>蔡厝溪岸线功能分区规划成果表</t>
  </si>
  <si>
    <t>CCZ0+000-CCZ2+502</t>
  </si>
  <si>
    <t>2796198.271,392354.058</t>
  </si>
  <si>
    <t>2798157.173,391953.141</t>
  </si>
  <si>
    <t>东朱村、蔡厝村所在位置</t>
  </si>
  <si>
    <t>CCZ2+502-CCZ2+763</t>
  </si>
  <si>
    <t>2798234.247,391902.814</t>
  </si>
  <si>
    <t>2798487.509,391857.427</t>
  </si>
  <si>
    <t>CCY0+000-CCY2+507</t>
  </si>
  <si>
    <t>2796193.704,392353.094</t>
  </si>
  <si>
    <t>2798155.885,391950.736</t>
  </si>
  <si>
    <t>CCY2+507-CCY2+769</t>
  </si>
  <si>
    <t>2798232.579,391899.762</t>
  </si>
  <si>
    <t>2798487.052,391855.480</t>
  </si>
  <si>
    <t>蔡亭溪岸线功能分区规划成果表</t>
  </si>
  <si>
    <t>CTZ0+000-CTZ2+564</t>
  </si>
  <si>
    <t>2797106.278,394360.214</t>
  </si>
  <si>
    <t>2799263.463,393955.983</t>
  </si>
  <si>
    <t>CTY0+000-CTY2+584</t>
  </si>
  <si>
    <t>2797102.750,394352.805</t>
  </si>
  <si>
    <t>2799280.447,393950.021</t>
  </si>
  <si>
    <t>径里溪岸线功能分区规划成果表</t>
  </si>
  <si>
    <t>JLZ0+000-JLZ5+481</t>
  </si>
  <si>
    <t>2797328.934,396229.410</t>
  </si>
  <si>
    <t>2801704.414,395245.894</t>
  </si>
  <si>
    <t>云庄村、灵川镇区、东进村、张边村所在位置</t>
  </si>
  <si>
    <t>JLZ5+481-JLZ8+232</t>
  </si>
  <si>
    <t>2803611.685,395357.444</t>
  </si>
  <si>
    <t>2805452.583,396231.088</t>
  </si>
  <si>
    <t>径里村所在位置</t>
  </si>
  <si>
    <t>JLZ8+232-JLZ8+674</t>
  </si>
  <si>
    <t>2805693.165,396360.794</t>
  </si>
  <si>
    <t>2806105.186,396402.043</t>
  </si>
  <si>
    <t>径里水库集中式饮用水水源地</t>
  </si>
  <si>
    <t>JLY0+000-JLY5+441</t>
  </si>
  <si>
    <t>2797340.068,396152.317</t>
  </si>
  <si>
    <t>2801700.913,395228.950</t>
  </si>
  <si>
    <t>JLY5+441-JLY8+210</t>
  </si>
  <si>
    <t>2803630.112,395348.845</t>
  </si>
  <si>
    <t>2805463.181,396211.709</t>
  </si>
  <si>
    <t>JLY8+423-JLY8+652</t>
  </si>
  <si>
    <t>2805694.481,396351.576</t>
  </si>
  <si>
    <t>2806108.619,396393.061</t>
  </si>
  <si>
    <t>JLZZ0+000-JLZZ2+350</t>
  </si>
  <si>
    <t>2800569.614,395376.526</t>
  </si>
  <si>
    <t>2800852.649,393533.632</t>
  </si>
  <si>
    <t>云庄村所在位置</t>
  </si>
  <si>
    <t>JLZZ2+350-JLZZ2+818</t>
  </si>
  <si>
    <t>2801261.465,393396.495</t>
  </si>
  <si>
    <t>JLZY0+000-JLZY2+357</t>
  </si>
  <si>
    <t>2800550.142,395377.174</t>
  </si>
  <si>
    <t>2800850.045,393524.136</t>
  </si>
  <si>
    <t>JLZY2+357-JLZY2+816</t>
  </si>
  <si>
    <t>2801252.655,393393.202</t>
  </si>
  <si>
    <t>桂山溪岸线功能分区规划成果表</t>
  </si>
  <si>
    <t>GSZ0+000-GSZ3+894</t>
  </si>
  <si>
    <t>2798229.569,398979.992</t>
  </si>
  <si>
    <t>2801577.359,398962.126</t>
  </si>
  <si>
    <t>桂山村所在位置</t>
  </si>
  <si>
    <t>GSZ3+894-GSZ4+547</t>
  </si>
  <si>
    <t>2802735.588,398376.807</t>
  </si>
  <si>
    <t>2803216.645,397977.557</t>
  </si>
  <si>
    <t>山门里村所在位置</t>
  </si>
  <si>
    <t>GSZ4+547-GSZ5+284</t>
  </si>
  <si>
    <t>2803514.624,397816.254</t>
  </si>
  <si>
    <t>2804075.571,398003.207</t>
  </si>
  <si>
    <t>桂山水库集中式饮用水水源地</t>
  </si>
  <si>
    <t>GSY0+000-GSY3+918</t>
  </si>
  <si>
    <t>2798239.329,398956.976</t>
  </si>
  <si>
    <t>2801530.026,398925.525</t>
  </si>
  <si>
    <t>GSY3+918-GSY4+585</t>
  </si>
  <si>
    <t>2802714.568,398376.804</t>
  </si>
  <si>
    <t>2803206.345,397973.447</t>
  </si>
  <si>
    <t>GSY4+585-GSY5+315</t>
  </si>
  <si>
    <t>2803532.396,397761.423</t>
  </si>
  <si>
    <t>2804077.103,397996.975</t>
  </si>
  <si>
    <t>篁山溪岸线功能分区规划成果表</t>
  </si>
  <si>
    <t>HSZ0+000-HSZ4+373</t>
  </si>
  <si>
    <t>2797245.124,402337.328</t>
  </si>
  <si>
    <t>2800263.763,404038.570</t>
  </si>
  <si>
    <t>篁山村所在位置</t>
  </si>
  <si>
    <t>HSY0+000-HSY4+225</t>
  </si>
  <si>
    <t>2797259.800,402338.611</t>
  </si>
  <si>
    <t>2800267.068,403998.707</t>
  </si>
  <si>
    <t>柯朱溪岸线功能分区规划成果表</t>
  </si>
  <si>
    <t>KZZ0+000-KZZ3+340</t>
  </si>
  <si>
    <t>2798096.463,400472.787</t>
  </si>
  <si>
    <t>2800947.644,401671.494</t>
  </si>
  <si>
    <t>柯朱村、青山村、下尾村所在位置</t>
  </si>
  <si>
    <t>KZY0+000-KZY3+455</t>
  </si>
  <si>
    <t>2798072.640,400385.710</t>
  </si>
  <si>
    <t>2800953.520,401670.281</t>
  </si>
  <si>
    <t>书峰溪岸线功能分区规划成果表</t>
  </si>
  <si>
    <t>SFZ0+000-SFZ3+261</t>
  </si>
  <si>
    <t>2797128.784,394438.347</t>
  </si>
  <si>
    <t>2799566.447,393988.046</t>
  </si>
  <si>
    <t>蔡亭村、书峰村所在位置</t>
  </si>
  <si>
    <t>SFY0+000-SFY3+124</t>
  </si>
  <si>
    <t>2797125.762,394418.577</t>
  </si>
  <si>
    <t>2799563.155,393987.220</t>
  </si>
  <si>
    <t>溪北溪岸线功能分区规划成果表</t>
  </si>
  <si>
    <t>XBZ0+000-XBZ2+367</t>
  </si>
  <si>
    <t>2817128.169,385437.501</t>
  </si>
  <si>
    <t>2818700.393,384023.430</t>
  </si>
  <si>
    <t>溪北村、溪南村所在位置</t>
  </si>
  <si>
    <t>XBZ2+367-XBZ8+647</t>
  </si>
  <si>
    <t>2818908.409,384069.197</t>
  </si>
  <si>
    <t>2824550.409,383288.340</t>
  </si>
  <si>
    <t>XBY0+000-XBY2+351</t>
  </si>
  <si>
    <t>2817093.800,385406.329</t>
  </si>
  <si>
    <t>2818690.655,384002.349</t>
  </si>
  <si>
    <t>XBY2+351-XBY8+607</t>
  </si>
  <si>
    <t>2818904.180,384064.661</t>
  </si>
  <si>
    <t>2824533.385,383282.496</t>
  </si>
  <si>
    <t>东太溪岸线功能分区规划成果表</t>
  </si>
  <si>
    <t>DTZ0+000-DTZ5+180</t>
  </si>
  <si>
    <t>2822629.610,394866.059</t>
  </si>
  <si>
    <t>2826533.680,393849.403</t>
  </si>
  <si>
    <t>东青村、东太村所在位置</t>
  </si>
  <si>
    <t>DTZ5+180-DTZ7+056</t>
  </si>
  <si>
    <t>2827834.499,394559.763</t>
  </si>
  <si>
    <t>DTZ7+056-DTZ7+902</t>
  </si>
  <si>
    <t>2828527.411,394439.609</t>
  </si>
  <si>
    <t>山门村所在位置</t>
  </si>
  <si>
    <t>DTZ7+902-DTZ8+925</t>
  </si>
  <si>
    <t>2829152.177,393946.096</t>
  </si>
  <si>
    <t>DTY0+000-DTY5+196</t>
  </si>
  <si>
    <t>2822624.975,394803.861</t>
  </si>
  <si>
    <t>2826540.284,393842.109</t>
  </si>
  <si>
    <t>DTY5+196-DTY7+069</t>
  </si>
  <si>
    <t>2827835.299,394552.695</t>
  </si>
  <si>
    <t>DTY7+069-DTY7+913</t>
  </si>
  <si>
    <t>2828527.749,394432.550</t>
  </si>
  <si>
    <t>DTY7+913-DTY8+931</t>
  </si>
  <si>
    <t>2829149.696,393941.755</t>
  </si>
  <si>
    <t>三叉溪岸线功能分区规划成果表</t>
  </si>
  <si>
    <t>SCZ0+000-SCZ5+137</t>
  </si>
  <si>
    <t>2829986.641,394662.078</t>
  </si>
  <si>
    <t>2829685.841,39116.492</t>
  </si>
  <si>
    <t>SCY0+000-SCY5+095</t>
  </si>
  <si>
    <t>2829976.296,394637.405</t>
  </si>
  <si>
    <t>2829668.715,391142.855</t>
  </si>
  <si>
    <t>樟龙溪岸线功能分区规划成果表</t>
  </si>
  <si>
    <t>ZLZ0+000-ZLZ1+629</t>
  </si>
  <si>
    <t>2816526.354,393198.710</t>
  </si>
  <si>
    <t>2816509.589,391941.251</t>
  </si>
  <si>
    <t>长基村所在位置</t>
  </si>
  <si>
    <t>ZLZ1+629-ZLZ2+508</t>
  </si>
  <si>
    <t>2816527.127,391836.734</t>
  </si>
  <si>
    <t>2816796.648,391111.411</t>
  </si>
  <si>
    <t>ZLY0+000-ZLY1+612</t>
  </si>
  <si>
    <t>2816536.173,393182.559</t>
  </si>
  <si>
    <t>2816511.219,391936.462</t>
  </si>
  <si>
    <t>ZLY1+612-ZLY2+490</t>
  </si>
  <si>
    <t>2816524.073,391836.849</t>
  </si>
  <si>
    <t>2816793.954,391112.731</t>
  </si>
  <si>
    <t>来其溪岸线功能分区规划成果表</t>
  </si>
  <si>
    <t>LQZ0+000-LQZ2+960</t>
  </si>
  <si>
    <t>2823005.296,392831.594</t>
  </si>
  <si>
    <t>2824881.415,391497.220</t>
  </si>
  <si>
    <t>候山村、常太村所在位置</t>
  </si>
  <si>
    <t>LQZ2+960-LQZ3+656</t>
  </si>
  <si>
    <t>2825353.442,391219.150</t>
  </si>
  <si>
    <t>LQY0+000-LQY2+960</t>
  </si>
  <si>
    <t>2822999.096,392824.204</t>
  </si>
  <si>
    <t>2824889.360,391494.251</t>
  </si>
  <si>
    <t>LQY2+960-LQY3+651</t>
  </si>
  <si>
    <t>2825356.639,391210.489</t>
  </si>
  <si>
    <t>龙桥溪岸线功能分区规划成果表</t>
  </si>
  <si>
    <t>LQZ0+000-LQZ1+738</t>
  </si>
  <si>
    <t>2817301.900,400536.319</t>
  </si>
  <si>
    <t>2817143.387,399366.444</t>
  </si>
  <si>
    <t>龙桥村、龙桥街道、莆田市政府所在位置</t>
  </si>
  <si>
    <t>LQZ1+738-LQZ2+575</t>
  </si>
  <si>
    <t>2817141.678,398629.422</t>
  </si>
  <si>
    <t>LQY0+000-LQY1+764</t>
  </si>
  <si>
    <t>2817300.778,400537.440</t>
  </si>
  <si>
    <t>2817142.881,399365.928</t>
  </si>
  <si>
    <t>LYY1+764-LQY2+596</t>
  </si>
  <si>
    <t>2817137.923,398630.475</t>
  </si>
  <si>
    <t>下磨溪岸线功能分区规划成果表</t>
  </si>
  <si>
    <t>XMZ0+000-XMZ4+937</t>
  </si>
  <si>
    <t>2813212.366,401446.783</t>
  </si>
  <si>
    <t>2815867.730,398672.460</t>
  </si>
  <si>
    <t>龙桥街道、凤凰山街道、顶墩村所在位置</t>
  </si>
  <si>
    <t>XMZ4+937-XMZ7+016</t>
  </si>
  <si>
    <t>2816419.312,397039.975</t>
  </si>
  <si>
    <t>XMY0+000-XMY4+826</t>
  </si>
  <si>
    <t>2813135.279,401395.404</t>
  </si>
  <si>
    <t>2815860.265,398675.3334</t>
  </si>
  <si>
    <t>XMY4+826-XMY6+846</t>
  </si>
  <si>
    <t>2816407.341,397040.818</t>
  </si>
  <si>
    <t>洋西溪岸线功能分区规划成果表</t>
  </si>
  <si>
    <t>YXZ0+000-YXZ2+826</t>
  </si>
  <si>
    <t>2818727.159,401846.454</t>
  </si>
  <si>
    <t>2820078.616,400025.109</t>
  </si>
  <si>
    <t>洋西村、溪白村所在位置</t>
  </si>
  <si>
    <t>YXY0+000-YXY2+837</t>
  </si>
  <si>
    <t>2818728.864,401834.998</t>
  </si>
  <si>
    <t>2820074.174,400013.962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</si>
</sst>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rgb="FF333333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2"/>
      <color rgb="FF333333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8" borderId="32" applyNumberFormat="0" applyAlignment="0" applyProtection="0">
      <alignment vertical="center"/>
    </xf>
    <xf numFmtId="0" fontId="23" fillId="18" borderId="29" applyNumberFormat="0" applyAlignment="0" applyProtection="0">
      <alignment vertical="center"/>
    </xf>
    <xf numFmtId="0" fontId="24" fillId="19" borderId="3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7" workbookViewId="0">
      <selection activeCell="C9" sqref="C9:C11"/>
    </sheetView>
  </sheetViews>
  <sheetFormatPr defaultColWidth="9" defaultRowHeight="13.5"/>
  <cols>
    <col min="1" max="1" width="4.875" customWidth="1"/>
    <col min="4" max="4" width="10.125" customWidth="1"/>
    <col min="5" max="5" width="11.875" customWidth="1"/>
    <col min="6" max="7" width="13.625" customWidth="1"/>
    <col min="8" max="8" width="19.5" customWidth="1"/>
    <col min="9" max="9" width="15.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ht="72" customHeight="1" spans="1:9">
      <c r="A4" s="45">
        <v>1</v>
      </c>
      <c r="B4" s="46" t="s">
        <v>10</v>
      </c>
      <c r="C4" s="46" t="s">
        <v>11</v>
      </c>
      <c r="D4" s="46" t="s">
        <v>12</v>
      </c>
      <c r="E4" s="46">
        <v>3</v>
      </c>
      <c r="F4" s="47">
        <v>2.5</v>
      </c>
      <c r="G4" s="48" t="s">
        <v>13</v>
      </c>
      <c r="H4" s="48" t="s">
        <v>14</v>
      </c>
      <c r="I4" s="48" t="s">
        <v>15</v>
      </c>
    </row>
    <row r="5" ht="42.75" spans="1:9">
      <c r="A5" s="45">
        <v>2</v>
      </c>
      <c r="B5" s="46"/>
      <c r="C5" s="46" t="s">
        <v>16</v>
      </c>
      <c r="D5" s="46" t="s">
        <v>12</v>
      </c>
      <c r="E5" s="46">
        <v>3.41</v>
      </c>
      <c r="F5" s="46">
        <v>5.5</v>
      </c>
      <c r="G5" s="48" t="s">
        <v>17</v>
      </c>
      <c r="H5" s="48" t="s">
        <v>18</v>
      </c>
      <c r="I5" s="48" t="s">
        <v>19</v>
      </c>
    </row>
    <row r="6" ht="42.75" spans="1:9">
      <c r="A6" s="45">
        <v>3</v>
      </c>
      <c r="B6" s="46"/>
      <c r="C6" s="46" t="s">
        <v>20</v>
      </c>
      <c r="D6" s="46" t="s">
        <v>12</v>
      </c>
      <c r="E6" s="46">
        <v>8.14</v>
      </c>
      <c r="F6" s="46">
        <v>7.58</v>
      </c>
      <c r="G6" s="48" t="s">
        <v>21</v>
      </c>
      <c r="H6" s="48" t="s">
        <v>22</v>
      </c>
      <c r="I6" s="48" t="s">
        <v>23</v>
      </c>
    </row>
    <row r="7" ht="54" customHeight="1" spans="1:9">
      <c r="A7" s="45"/>
      <c r="B7" s="46"/>
      <c r="C7" s="46"/>
      <c r="D7" s="46" t="s">
        <v>12</v>
      </c>
      <c r="E7" s="46">
        <v>4.8</v>
      </c>
      <c r="F7" s="46">
        <v>1.99</v>
      </c>
      <c r="G7" s="48" t="s">
        <v>24</v>
      </c>
      <c r="H7" s="48" t="s">
        <v>25</v>
      </c>
      <c r="I7" s="48"/>
    </row>
    <row r="8" ht="42.75" spans="1:9">
      <c r="A8" s="45">
        <v>4</v>
      </c>
      <c r="B8" s="46"/>
      <c r="C8" s="46" t="s">
        <v>26</v>
      </c>
      <c r="D8" s="46" t="s">
        <v>12</v>
      </c>
      <c r="E8" s="46">
        <v>4.8</v>
      </c>
      <c r="F8" s="46">
        <v>3.59</v>
      </c>
      <c r="G8" s="48" t="s">
        <v>27</v>
      </c>
      <c r="H8" s="48" t="s">
        <v>28</v>
      </c>
      <c r="I8" s="48" t="s">
        <v>29</v>
      </c>
    </row>
    <row r="9" ht="25" customHeight="1" spans="1:9">
      <c r="A9" s="45">
        <v>5</v>
      </c>
      <c r="B9" s="46"/>
      <c r="C9" s="46" t="s">
        <v>30</v>
      </c>
      <c r="D9" s="46" t="s">
        <v>12</v>
      </c>
      <c r="E9" s="46">
        <v>23.54</v>
      </c>
      <c r="F9" s="46">
        <v>8.55</v>
      </c>
      <c r="G9" s="46" t="s">
        <v>31</v>
      </c>
      <c r="H9" s="46" t="s">
        <v>32</v>
      </c>
      <c r="I9" s="48" t="s">
        <v>33</v>
      </c>
    </row>
    <row r="10" ht="24" customHeight="1" spans="1:9">
      <c r="A10" s="45"/>
      <c r="B10" s="46"/>
      <c r="C10" s="46"/>
      <c r="D10" s="46"/>
      <c r="E10" s="46">
        <v>10.5</v>
      </c>
      <c r="F10" s="46">
        <v>6.56</v>
      </c>
      <c r="G10" s="46"/>
      <c r="H10" s="46"/>
      <c r="I10" s="48"/>
    </row>
    <row r="11" ht="60" customHeight="1" spans="1:9">
      <c r="A11" s="45"/>
      <c r="B11" s="46"/>
      <c r="C11" s="46"/>
      <c r="D11" s="46"/>
      <c r="E11" s="46">
        <v>8.19</v>
      </c>
      <c r="F11" s="46">
        <v>8.33</v>
      </c>
      <c r="G11" s="48" t="s">
        <v>34</v>
      </c>
      <c r="H11" s="48" t="s">
        <v>35</v>
      </c>
      <c r="I11" s="48"/>
    </row>
    <row r="12" ht="54" customHeight="1" spans="1:9">
      <c r="A12" s="45">
        <v>6</v>
      </c>
      <c r="B12" s="46"/>
      <c r="C12" s="46" t="s">
        <v>36</v>
      </c>
      <c r="D12" s="46" t="s">
        <v>12</v>
      </c>
      <c r="E12" s="46">
        <v>1.87</v>
      </c>
      <c r="F12" s="46">
        <v>2.84</v>
      </c>
      <c r="G12" s="48" t="s">
        <v>37</v>
      </c>
      <c r="H12" s="48" t="s">
        <v>38</v>
      </c>
      <c r="I12" s="48" t="s">
        <v>39</v>
      </c>
    </row>
    <row r="13" ht="42.75" spans="1:9">
      <c r="A13" s="45">
        <v>7</v>
      </c>
      <c r="B13" s="46"/>
      <c r="C13" s="46" t="s">
        <v>40</v>
      </c>
      <c r="D13" s="46" t="s">
        <v>12</v>
      </c>
      <c r="E13" s="46">
        <v>2.01</v>
      </c>
      <c r="F13" s="46">
        <v>2.64</v>
      </c>
      <c r="G13" s="48" t="s">
        <v>41</v>
      </c>
      <c r="H13" s="48" t="s">
        <v>42</v>
      </c>
      <c r="I13" s="48" t="s">
        <v>43</v>
      </c>
    </row>
    <row r="14" ht="42.75" spans="1:9">
      <c r="A14" s="45">
        <v>8</v>
      </c>
      <c r="B14" s="46"/>
      <c r="C14" s="46" t="s">
        <v>44</v>
      </c>
      <c r="D14" s="46" t="s">
        <v>12</v>
      </c>
      <c r="E14" s="46">
        <v>10</v>
      </c>
      <c r="F14" s="46">
        <v>7.04</v>
      </c>
      <c r="G14" s="48" t="s">
        <v>45</v>
      </c>
      <c r="H14" s="48" t="s">
        <v>46</v>
      </c>
      <c r="I14" s="48" t="s">
        <v>47</v>
      </c>
    </row>
    <row r="15" ht="42.75" spans="1:9">
      <c r="A15" s="45">
        <v>9</v>
      </c>
      <c r="B15" s="46"/>
      <c r="C15" s="46" t="s">
        <v>48</v>
      </c>
      <c r="D15" s="46" t="s">
        <v>12</v>
      </c>
      <c r="E15" s="46">
        <v>28.4</v>
      </c>
      <c r="F15" s="46">
        <v>9.55</v>
      </c>
      <c r="G15" s="48" t="s">
        <v>49</v>
      </c>
      <c r="H15" s="48" t="s">
        <v>50</v>
      </c>
      <c r="I15" s="48" t="s">
        <v>51</v>
      </c>
    </row>
    <row r="16" ht="42.75" spans="1:9">
      <c r="A16" s="45"/>
      <c r="B16" s="46"/>
      <c r="C16" s="46"/>
      <c r="D16" s="46"/>
      <c r="E16" s="46">
        <v>7.94</v>
      </c>
      <c r="F16" s="46">
        <v>4.23</v>
      </c>
      <c r="G16" s="48" t="s">
        <v>52</v>
      </c>
      <c r="H16" s="48" t="s">
        <v>53</v>
      </c>
      <c r="I16" s="48"/>
    </row>
    <row r="17" ht="42.75" spans="1:9">
      <c r="A17" s="45"/>
      <c r="B17" s="46"/>
      <c r="C17" s="46"/>
      <c r="D17" s="46"/>
      <c r="E17" s="46">
        <v>4.25</v>
      </c>
      <c r="F17" s="46">
        <v>4.99</v>
      </c>
      <c r="G17" s="48" t="s">
        <v>54</v>
      </c>
      <c r="H17" s="48" t="s">
        <v>55</v>
      </c>
      <c r="I17" s="48"/>
    </row>
    <row r="18" ht="42.75" spans="1:9">
      <c r="A18" s="45">
        <v>10</v>
      </c>
      <c r="B18" s="46"/>
      <c r="C18" s="46" t="s">
        <v>56</v>
      </c>
      <c r="D18" s="46" t="s">
        <v>12</v>
      </c>
      <c r="E18" s="46">
        <v>2</v>
      </c>
      <c r="F18" s="46">
        <v>2.09</v>
      </c>
      <c r="G18" s="48" t="s">
        <v>57</v>
      </c>
      <c r="H18" s="48" t="s">
        <v>58</v>
      </c>
      <c r="I18" s="48" t="s">
        <v>59</v>
      </c>
    </row>
    <row r="19" ht="42.75" spans="1:9">
      <c r="A19" s="45">
        <v>11</v>
      </c>
      <c r="B19" s="46"/>
      <c r="C19" s="46" t="s">
        <v>60</v>
      </c>
      <c r="D19" s="46" t="s">
        <v>16</v>
      </c>
      <c r="E19" s="46">
        <v>3.8</v>
      </c>
      <c r="F19" s="46">
        <v>4.28</v>
      </c>
      <c r="G19" s="48" t="s">
        <v>61</v>
      </c>
      <c r="H19" s="48" t="s">
        <v>62</v>
      </c>
      <c r="I19" s="48" t="s">
        <v>63</v>
      </c>
    </row>
    <row r="20" ht="57" spans="1:9">
      <c r="A20" s="45">
        <v>12</v>
      </c>
      <c r="B20" s="46" t="s">
        <v>64</v>
      </c>
      <c r="C20" s="46" t="s">
        <v>65</v>
      </c>
      <c r="D20" s="46" t="s">
        <v>66</v>
      </c>
      <c r="E20" s="46">
        <v>0.8</v>
      </c>
      <c r="F20" s="46">
        <v>1.34</v>
      </c>
      <c r="G20" s="48" t="s">
        <v>67</v>
      </c>
      <c r="H20" s="48" t="s">
        <v>68</v>
      </c>
      <c r="I20" s="48" t="s">
        <v>69</v>
      </c>
    </row>
    <row r="21" ht="42.75" spans="1:9">
      <c r="A21" s="45">
        <v>13</v>
      </c>
      <c r="B21" s="46"/>
      <c r="C21" s="46" t="s">
        <v>70</v>
      </c>
      <c r="D21" s="46" t="s">
        <v>71</v>
      </c>
      <c r="E21" s="46">
        <v>19</v>
      </c>
      <c r="F21" s="46">
        <v>7.51</v>
      </c>
      <c r="G21" s="48" t="s">
        <v>72</v>
      </c>
      <c r="H21" s="48" t="s">
        <v>73</v>
      </c>
      <c r="I21" s="48" t="s">
        <v>74</v>
      </c>
    </row>
    <row r="22" ht="28.5" spans="1:9">
      <c r="A22" s="45"/>
      <c r="B22" s="46"/>
      <c r="C22" s="46"/>
      <c r="D22" s="46"/>
      <c r="E22" s="46"/>
      <c r="F22" s="46"/>
      <c r="G22" s="48" t="s">
        <v>75</v>
      </c>
      <c r="H22" s="48" t="s">
        <v>76</v>
      </c>
      <c r="I22" s="48"/>
    </row>
    <row r="23" ht="55" customHeight="1" spans="1:9">
      <c r="A23" s="45"/>
      <c r="B23" s="46"/>
      <c r="C23" s="46"/>
      <c r="D23" s="46"/>
      <c r="E23" s="46"/>
      <c r="F23" s="46"/>
      <c r="G23" s="48" t="s">
        <v>77</v>
      </c>
      <c r="H23" s="48" t="s">
        <v>78</v>
      </c>
      <c r="I23" s="48"/>
    </row>
    <row r="24" ht="28.5" spans="1:9">
      <c r="A24" s="45">
        <v>14</v>
      </c>
      <c r="B24" s="46" t="s">
        <v>79</v>
      </c>
      <c r="C24" s="46" t="s">
        <v>80</v>
      </c>
      <c r="D24" s="46" t="s">
        <v>81</v>
      </c>
      <c r="E24" s="46">
        <v>8.23</v>
      </c>
      <c r="F24" s="46">
        <v>8.05</v>
      </c>
      <c r="G24" s="48" t="s">
        <v>82</v>
      </c>
      <c r="H24" s="48" t="s">
        <v>83</v>
      </c>
      <c r="I24" s="48" t="s">
        <v>84</v>
      </c>
    </row>
    <row r="25" ht="42.75" spans="1:9">
      <c r="A25" s="45"/>
      <c r="B25" s="46"/>
      <c r="C25" s="46"/>
      <c r="D25" s="46"/>
      <c r="E25" s="46"/>
      <c r="F25" s="46"/>
      <c r="G25" s="48" t="s">
        <v>85</v>
      </c>
      <c r="H25" s="48" t="s">
        <v>86</v>
      </c>
      <c r="I25" s="48"/>
    </row>
    <row r="26" ht="57" spans="1:9">
      <c r="A26" s="45">
        <v>15</v>
      </c>
      <c r="B26" s="46" t="s">
        <v>87</v>
      </c>
      <c r="C26" s="46" t="s">
        <v>88</v>
      </c>
      <c r="D26" s="46" t="s">
        <v>89</v>
      </c>
      <c r="E26" s="46">
        <v>12.74</v>
      </c>
      <c r="F26" s="46">
        <v>6.39</v>
      </c>
      <c r="G26" s="48" t="s">
        <v>90</v>
      </c>
      <c r="H26" s="48" t="s">
        <v>91</v>
      </c>
      <c r="I26" s="48" t="s">
        <v>92</v>
      </c>
    </row>
    <row r="27" ht="42.75" spans="1:9">
      <c r="A27" s="45">
        <v>16</v>
      </c>
      <c r="B27" s="46"/>
      <c r="C27" s="46" t="s">
        <v>93</v>
      </c>
      <c r="D27" s="46" t="s">
        <v>94</v>
      </c>
      <c r="E27" s="46">
        <v>10.8</v>
      </c>
      <c r="F27" s="46">
        <v>5.61</v>
      </c>
      <c r="G27" s="48" t="s">
        <v>95</v>
      </c>
      <c r="H27" s="48" t="s">
        <v>96</v>
      </c>
      <c r="I27" s="48" t="s">
        <v>97</v>
      </c>
    </row>
    <row r="28" ht="65" customHeight="1" spans="1:9">
      <c r="A28" s="45">
        <v>17</v>
      </c>
      <c r="B28" s="46"/>
      <c r="C28" s="46" t="s">
        <v>98</v>
      </c>
      <c r="D28" s="46" t="s">
        <v>99</v>
      </c>
      <c r="E28" s="46">
        <v>6.05</v>
      </c>
      <c r="F28" s="46">
        <v>3.7</v>
      </c>
      <c r="G28" s="48" t="s">
        <v>100</v>
      </c>
      <c r="H28" s="48" t="s">
        <v>101</v>
      </c>
      <c r="I28" s="48" t="s">
        <v>102</v>
      </c>
    </row>
    <row r="29" ht="42.75" spans="1:9">
      <c r="A29" s="45">
        <v>18</v>
      </c>
      <c r="B29" s="46"/>
      <c r="C29" s="46" t="s">
        <v>103</v>
      </c>
      <c r="D29" s="46" t="s">
        <v>104</v>
      </c>
      <c r="E29" s="46">
        <v>5.74</v>
      </c>
      <c r="F29" s="46">
        <v>3.29</v>
      </c>
      <c r="G29" s="48" t="s">
        <v>105</v>
      </c>
      <c r="H29" s="48" t="s">
        <v>106</v>
      </c>
      <c r="I29" s="48" t="s">
        <v>107</v>
      </c>
    </row>
    <row r="30" ht="42.75" spans="1:9">
      <c r="A30" s="45">
        <v>19</v>
      </c>
      <c r="B30" s="46"/>
      <c r="C30" s="46" t="s">
        <v>108</v>
      </c>
      <c r="D30" s="46" t="s">
        <v>98</v>
      </c>
      <c r="E30" s="46">
        <v>4.2</v>
      </c>
      <c r="F30" s="46">
        <v>2.85</v>
      </c>
      <c r="G30" s="48" t="s">
        <v>109</v>
      </c>
      <c r="H30" s="48" t="s">
        <v>110</v>
      </c>
      <c r="I30" s="48" t="s">
        <v>111</v>
      </c>
    </row>
    <row r="31" ht="42.75" spans="1:9">
      <c r="A31" s="45">
        <v>20</v>
      </c>
      <c r="B31" s="46"/>
      <c r="C31" s="46" t="s">
        <v>112</v>
      </c>
      <c r="D31" s="46" t="s">
        <v>99</v>
      </c>
      <c r="E31" s="46">
        <v>3.5</v>
      </c>
      <c r="F31" s="46">
        <v>2.56</v>
      </c>
      <c r="G31" s="48" t="s">
        <v>113</v>
      </c>
      <c r="H31" s="48" t="s">
        <v>114</v>
      </c>
      <c r="I31" s="48" t="s">
        <v>102</v>
      </c>
    </row>
    <row r="32" ht="42.75" spans="1:9">
      <c r="A32" s="45">
        <v>21</v>
      </c>
      <c r="B32" s="46" t="s">
        <v>115</v>
      </c>
      <c r="C32" s="46" t="s">
        <v>116</v>
      </c>
      <c r="D32" s="46" t="s">
        <v>117</v>
      </c>
      <c r="E32" s="46">
        <v>34.4</v>
      </c>
      <c r="F32" s="46">
        <v>10.87</v>
      </c>
      <c r="G32" s="48" t="s">
        <v>118</v>
      </c>
      <c r="H32" s="48" t="s">
        <v>119</v>
      </c>
      <c r="I32" s="48" t="s">
        <v>120</v>
      </c>
    </row>
    <row r="33" ht="42.75" spans="1:9">
      <c r="A33" s="45"/>
      <c r="B33" s="46"/>
      <c r="C33" s="46"/>
      <c r="D33" s="46"/>
      <c r="E33" s="46">
        <v>10.18</v>
      </c>
      <c r="F33" s="46">
        <v>2.86</v>
      </c>
      <c r="G33" s="48" t="s">
        <v>121</v>
      </c>
      <c r="H33" s="48" t="s">
        <v>122</v>
      </c>
      <c r="I33" s="48"/>
    </row>
    <row r="34" ht="42.75" spans="1:9">
      <c r="A34" s="45">
        <v>22</v>
      </c>
      <c r="B34" s="46"/>
      <c r="C34" s="46" t="s">
        <v>123</v>
      </c>
      <c r="D34" s="46" t="s">
        <v>117</v>
      </c>
      <c r="E34" s="46">
        <v>15.9</v>
      </c>
      <c r="F34" s="46">
        <v>7.18</v>
      </c>
      <c r="G34" s="48" t="s">
        <v>124</v>
      </c>
      <c r="H34" s="48" t="s">
        <v>125</v>
      </c>
      <c r="I34" s="48" t="s">
        <v>126</v>
      </c>
    </row>
    <row r="35" ht="42.75" spans="1:9">
      <c r="A35" s="45">
        <v>23</v>
      </c>
      <c r="B35" s="46"/>
      <c r="C35" s="46" t="s">
        <v>127</v>
      </c>
      <c r="D35" s="46" t="s">
        <v>128</v>
      </c>
      <c r="E35" s="46">
        <v>12.74</v>
      </c>
      <c r="F35" s="46">
        <v>4.29</v>
      </c>
      <c r="G35" s="48" t="s">
        <v>129</v>
      </c>
      <c r="H35" s="48" t="s">
        <v>130</v>
      </c>
      <c r="I35" s="48" t="s">
        <v>131</v>
      </c>
    </row>
    <row r="36" ht="42.75" spans="1:9">
      <c r="A36" s="45">
        <v>24</v>
      </c>
      <c r="B36" s="46"/>
      <c r="C36" s="46" t="s">
        <v>132</v>
      </c>
      <c r="D36" s="46" t="s">
        <v>99</v>
      </c>
      <c r="E36" s="46">
        <v>11.2</v>
      </c>
      <c r="F36" s="46">
        <v>3.36</v>
      </c>
      <c r="G36" s="48" t="s">
        <v>133</v>
      </c>
      <c r="H36" s="48" t="s">
        <v>134</v>
      </c>
      <c r="I36" s="48" t="s">
        <v>135</v>
      </c>
    </row>
    <row r="37" ht="42.75" spans="1:9">
      <c r="A37" s="45">
        <v>25</v>
      </c>
      <c r="B37" s="46"/>
      <c r="C37" s="46" t="s">
        <v>136</v>
      </c>
      <c r="D37" s="46" t="s">
        <v>99</v>
      </c>
      <c r="E37" s="46">
        <v>11.3</v>
      </c>
      <c r="F37" s="46">
        <v>3.12</v>
      </c>
      <c r="G37" s="48" t="s">
        <v>137</v>
      </c>
      <c r="H37" s="48" t="s">
        <v>138</v>
      </c>
      <c r="I37" s="48" t="s">
        <v>139</v>
      </c>
    </row>
    <row r="38" ht="42.75" spans="1:9">
      <c r="A38" s="45">
        <v>26</v>
      </c>
      <c r="B38" s="46" t="s">
        <v>140</v>
      </c>
      <c r="C38" s="46" t="s">
        <v>141</v>
      </c>
      <c r="D38" s="46" t="s">
        <v>142</v>
      </c>
      <c r="E38" s="46">
        <v>23.5</v>
      </c>
      <c r="F38" s="46">
        <v>9.51</v>
      </c>
      <c r="G38" s="48" t="s">
        <v>143</v>
      </c>
      <c r="H38" s="48" t="s">
        <v>144</v>
      </c>
      <c r="I38" s="48" t="s">
        <v>145</v>
      </c>
    </row>
    <row r="39" ht="42.75" spans="1:9">
      <c r="A39" s="45">
        <v>27</v>
      </c>
      <c r="B39" s="46"/>
      <c r="C39" s="46" t="s">
        <v>146</v>
      </c>
      <c r="D39" s="46" t="s">
        <v>147</v>
      </c>
      <c r="E39" s="46">
        <v>32.6</v>
      </c>
      <c r="F39" s="46">
        <v>8.95</v>
      </c>
      <c r="G39" s="48" t="s">
        <v>148</v>
      </c>
      <c r="H39" s="48" t="s">
        <v>149</v>
      </c>
      <c r="I39" s="48" t="s">
        <v>150</v>
      </c>
    </row>
    <row r="40" ht="42.75" spans="1:9">
      <c r="A40" s="45">
        <v>28</v>
      </c>
      <c r="B40" s="46"/>
      <c r="C40" s="46" t="s">
        <v>151</v>
      </c>
      <c r="D40" s="46" t="s">
        <v>152</v>
      </c>
      <c r="E40" s="46">
        <v>10.4</v>
      </c>
      <c r="F40" s="46">
        <v>5.11</v>
      </c>
      <c r="G40" s="48" t="s">
        <v>153</v>
      </c>
      <c r="H40" s="48" t="s">
        <v>154</v>
      </c>
      <c r="I40" s="48" t="s">
        <v>155</v>
      </c>
    </row>
    <row r="41" ht="42.75" spans="1:9">
      <c r="A41" s="45">
        <v>29</v>
      </c>
      <c r="B41" s="46"/>
      <c r="C41" s="46" t="s">
        <v>156</v>
      </c>
      <c r="D41" s="46" t="s">
        <v>147</v>
      </c>
      <c r="E41" s="46">
        <v>4</v>
      </c>
      <c r="F41" s="46">
        <v>2.67</v>
      </c>
      <c r="G41" s="48" t="s">
        <v>157</v>
      </c>
      <c r="H41" s="48" t="s">
        <v>158</v>
      </c>
      <c r="I41" s="48" t="s">
        <v>159</v>
      </c>
    </row>
    <row r="42" ht="42.75" spans="1:9">
      <c r="A42" s="45">
        <v>30</v>
      </c>
      <c r="B42" s="46"/>
      <c r="C42" s="46" t="s">
        <v>160</v>
      </c>
      <c r="D42" s="46" t="s">
        <v>147</v>
      </c>
      <c r="E42" s="46">
        <v>4.1</v>
      </c>
      <c r="F42" s="46">
        <v>3.65</v>
      </c>
      <c r="G42" s="48" t="s">
        <v>161</v>
      </c>
      <c r="H42" s="48" t="s">
        <v>162</v>
      </c>
      <c r="I42" s="48" t="s">
        <v>163</v>
      </c>
    </row>
    <row r="43" ht="42.75" spans="1:9">
      <c r="A43" s="45">
        <v>31</v>
      </c>
      <c r="B43" s="46" t="s">
        <v>164</v>
      </c>
      <c r="C43" s="46" t="s">
        <v>165</v>
      </c>
      <c r="D43" s="46" t="s">
        <v>166</v>
      </c>
      <c r="E43" s="46">
        <v>2.2</v>
      </c>
      <c r="F43" s="46">
        <v>2.57</v>
      </c>
      <c r="G43" s="48" t="s">
        <v>167</v>
      </c>
      <c r="H43" s="48" t="s">
        <v>168</v>
      </c>
      <c r="I43" s="48" t="s">
        <v>169</v>
      </c>
    </row>
    <row r="44" ht="42.75" spans="1:9">
      <c r="A44" s="45">
        <v>32</v>
      </c>
      <c r="B44" s="46"/>
      <c r="C44" s="46" t="s">
        <v>170</v>
      </c>
      <c r="D44" s="46" t="s">
        <v>166</v>
      </c>
      <c r="E44" s="46">
        <v>7.83</v>
      </c>
      <c r="F44" s="46">
        <v>6.78</v>
      </c>
      <c r="G44" s="48" t="s">
        <v>171</v>
      </c>
      <c r="H44" s="48" t="s">
        <v>172</v>
      </c>
      <c r="I44" s="48" t="s">
        <v>173</v>
      </c>
    </row>
    <row r="45" ht="57" spans="1:9">
      <c r="A45" s="45">
        <v>33</v>
      </c>
      <c r="B45" s="46"/>
      <c r="C45" s="46" t="s">
        <v>174</v>
      </c>
      <c r="D45" s="46" t="s">
        <v>166</v>
      </c>
      <c r="E45" s="46">
        <v>3.29</v>
      </c>
      <c r="F45" s="46">
        <v>2.82</v>
      </c>
      <c r="G45" s="48" t="s">
        <v>175</v>
      </c>
      <c r="H45" s="48" t="s">
        <v>176</v>
      </c>
      <c r="I45" s="48" t="s">
        <v>177</v>
      </c>
    </row>
  </sheetData>
  <mergeCells count="45">
    <mergeCell ref="A1:I1"/>
    <mergeCell ref="A2:A3"/>
    <mergeCell ref="A6:A7"/>
    <mergeCell ref="A9:A11"/>
    <mergeCell ref="A15:A17"/>
    <mergeCell ref="A21:A23"/>
    <mergeCell ref="A24:A25"/>
    <mergeCell ref="A32:A33"/>
    <mergeCell ref="B2:B3"/>
    <mergeCell ref="B4:B19"/>
    <mergeCell ref="B20:B23"/>
    <mergeCell ref="B24:B25"/>
    <mergeCell ref="B26:B31"/>
    <mergeCell ref="B32:B37"/>
    <mergeCell ref="B38:B42"/>
    <mergeCell ref="B43:B45"/>
    <mergeCell ref="C2:C3"/>
    <mergeCell ref="C6:C7"/>
    <mergeCell ref="C9:C11"/>
    <mergeCell ref="C15:C17"/>
    <mergeCell ref="C21:C23"/>
    <mergeCell ref="C24:C25"/>
    <mergeCell ref="C32:C33"/>
    <mergeCell ref="D2:D3"/>
    <mergeCell ref="D9:D11"/>
    <mergeCell ref="D15:D17"/>
    <mergeCell ref="D21:D23"/>
    <mergeCell ref="D24:D25"/>
    <mergeCell ref="D32:D33"/>
    <mergeCell ref="E2:E3"/>
    <mergeCell ref="E21:E23"/>
    <mergeCell ref="E24:E25"/>
    <mergeCell ref="F2:F3"/>
    <mergeCell ref="F21:F23"/>
    <mergeCell ref="F24:F25"/>
    <mergeCell ref="G2:G3"/>
    <mergeCell ref="G9:G10"/>
    <mergeCell ref="H2:H3"/>
    <mergeCell ref="H9:H10"/>
    <mergeCell ref="I2:I3"/>
    <mergeCell ref="I6:I7"/>
    <mergeCell ref="I9:I11"/>
    <mergeCell ref="I15:I17"/>
    <mergeCell ref="I21:I23"/>
    <mergeCell ref="I24:I25"/>
  </mergeCells>
  <pageMargins left="0.75" right="0.75" top="1" bottom="1" header="0.5" footer="0.5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9"/>
  <sheetViews>
    <sheetView tabSelected="1" workbookViewId="0">
      <selection activeCell="F114" sqref="F114"/>
    </sheetView>
  </sheetViews>
  <sheetFormatPr defaultColWidth="9" defaultRowHeight="13.5"/>
  <cols>
    <col min="8" max="8" width="11" customWidth="1"/>
    <col min="11" max="11" width="14.125"/>
  </cols>
  <sheetData>
    <row r="1" ht="21" spans="1:13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179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1"/>
    </row>
    <row r="3" spans="1:13">
      <c r="A3" s="4" t="s">
        <v>1</v>
      </c>
      <c r="B3" s="5" t="s">
        <v>180</v>
      </c>
      <c r="C3" s="5" t="s">
        <v>181</v>
      </c>
      <c r="D3" s="5" t="s">
        <v>182</v>
      </c>
      <c r="E3" s="6" t="s">
        <v>183</v>
      </c>
      <c r="F3" s="5" t="s">
        <v>184</v>
      </c>
      <c r="G3" s="6" t="s">
        <v>185</v>
      </c>
      <c r="H3" s="5" t="s">
        <v>186</v>
      </c>
      <c r="I3" s="6" t="s">
        <v>187</v>
      </c>
      <c r="J3" s="6" t="s">
        <v>188</v>
      </c>
      <c r="K3" s="5" t="s">
        <v>189</v>
      </c>
      <c r="L3" s="5" t="s">
        <v>190</v>
      </c>
      <c r="M3" s="22" t="s">
        <v>191</v>
      </c>
    </row>
    <row r="4" spans="1:13">
      <c r="A4" s="4"/>
      <c r="B4" s="7"/>
      <c r="C4" s="7"/>
      <c r="D4" s="7"/>
      <c r="E4" s="6"/>
      <c r="F4" s="7"/>
      <c r="G4" s="6"/>
      <c r="H4" s="7"/>
      <c r="I4" s="6"/>
      <c r="J4" s="6"/>
      <c r="K4" s="7"/>
      <c r="L4" s="7"/>
      <c r="M4" s="23"/>
    </row>
    <row r="5" ht="57" spans="1:13">
      <c r="A5" s="8">
        <v>1</v>
      </c>
      <c r="B5" s="5" t="s">
        <v>192</v>
      </c>
      <c r="C5" s="5" t="s">
        <v>193</v>
      </c>
      <c r="D5" s="5" t="s">
        <v>194</v>
      </c>
      <c r="E5" s="5" t="s">
        <v>11</v>
      </c>
      <c r="F5" s="6" t="s">
        <v>195</v>
      </c>
      <c r="G5" s="6" t="s">
        <v>196</v>
      </c>
      <c r="H5" s="6">
        <f>2172-0</f>
        <v>2172</v>
      </c>
      <c r="I5" s="6" t="s">
        <v>197</v>
      </c>
      <c r="J5" s="6" t="s">
        <v>198</v>
      </c>
      <c r="K5" s="6" t="s">
        <v>199</v>
      </c>
      <c r="L5" s="6" t="s">
        <v>200</v>
      </c>
      <c r="M5" s="24"/>
    </row>
    <row r="6" ht="57" spans="1:13">
      <c r="A6" s="9"/>
      <c r="B6" s="10"/>
      <c r="C6" s="10"/>
      <c r="D6" s="10"/>
      <c r="E6" s="10"/>
      <c r="F6" s="6" t="s">
        <v>195</v>
      </c>
      <c r="G6" s="6" t="s">
        <v>201</v>
      </c>
      <c r="H6" s="6">
        <f>2574-2172</f>
        <v>402</v>
      </c>
      <c r="I6" s="6" t="s">
        <v>202</v>
      </c>
      <c r="J6" s="6" t="s">
        <v>199</v>
      </c>
      <c r="K6" s="6" t="s">
        <v>203</v>
      </c>
      <c r="L6" s="6" t="s">
        <v>204</v>
      </c>
      <c r="M6" s="24"/>
    </row>
    <row r="7" ht="57" spans="1:13">
      <c r="A7" s="9"/>
      <c r="B7" s="10"/>
      <c r="C7" s="10"/>
      <c r="D7" s="10"/>
      <c r="E7" s="10"/>
      <c r="F7" s="6" t="s">
        <v>205</v>
      </c>
      <c r="G7" s="6" t="s">
        <v>206</v>
      </c>
      <c r="H7" s="6">
        <f>2130-0</f>
        <v>2130</v>
      </c>
      <c r="I7" s="6" t="s">
        <v>197</v>
      </c>
      <c r="J7" s="6" t="s">
        <v>207</v>
      </c>
      <c r="K7" s="6" t="s">
        <v>208</v>
      </c>
      <c r="L7" s="6" t="s">
        <v>200</v>
      </c>
      <c r="M7" s="24"/>
    </row>
    <row r="8" ht="57.75" spans="1:13">
      <c r="A8" s="11"/>
      <c r="B8" s="12"/>
      <c r="C8" s="12"/>
      <c r="D8" s="12"/>
      <c r="E8" s="12"/>
      <c r="F8" s="13" t="s">
        <v>205</v>
      </c>
      <c r="G8" s="13" t="s">
        <v>209</v>
      </c>
      <c r="H8" s="13">
        <f>2520-2130</f>
        <v>390</v>
      </c>
      <c r="I8" s="13" t="s">
        <v>202</v>
      </c>
      <c r="J8" s="13" t="s">
        <v>208</v>
      </c>
      <c r="K8" s="13" t="s">
        <v>210</v>
      </c>
      <c r="L8" s="13" t="s">
        <v>204</v>
      </c>
      <c r="M8" s="25"/>
    </row>
    <row r="9" ht="21" spans="1:13">
      <c r="A9" s="2" t="s">
        <v>211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1"/>
    </row>
    <row r="10" spans="1:13">
      <c r="A10" s="14" t="s">
        <v>1</v>
      </c>
      <c r="B10" s="15" t="s">
        <v>180</v>
      </c>
      <c r="C10" s="15" t="s">
        <v>181</v>
      </c>
      <c r="D10" s="15" t="s">
        <v>182</v>
      </c>
      <c r="E10" s="15" t="s">
        <v>183</v>
      </c>
      <c r="F10" s="15" t="s">
        <v>184</v>
      </c>
      <c r="G10" s="15" t="s">
        <v>185</v>
      </c>
      <c r="H10" s="15" t="s">
        <v>186</v>
      </c>
      <c r="I10" s="15" t="s">
        <v>187</v>
      </c>
      <c r="J10" s="15" t="s">
        <v>188</v>
      </c>
      <c r="K10" s="15" t="s">
        <v>189</v>
      </c>
      <c r="L10" s="15" t="s">
        <v>190</v>
      </c>
      <c r="M10" s="26" t="s">
        <v>191</v>
      </c>
    </row>
    <row r="11" spans="1:13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4"/>
    </row>
    <row r="12" ht="57" spans="1:13">
      <c r="A12" s="4">
        <v>2</v>
      </c>
      <c r="B12" s="6" t="s">
        <v>192</v>
      </c>
      <c r="C12" s="6" t="s">
        <v>193</v>
      </c>
      <c r="D12" s="6" t="s">
        <v>194</v>
      </c>
      <c r="E12" s="6" t="s">
        <v>16</v>
      </c>
      <c r="F12" s="6" t="s">
        <v>195</v>
      </c>
      <c r="G12" s="6" t="s">
        <v>212</v>
      </c>
      <c r="H12" s="6">
        <f>1934-0</f>
        <v>1934</v>
      </c>
      <c r="I12" s="6" t="s">
        <v>197</v>
      </c>
      <c r="J12" s="6" t="s">
        <v>213</v>
      </c>
      <c r="K12" s="6" t="s">
        <v>214</v>
      </c>
      <c r="L12" s="6" t="s">
        <v>215</v>
      </c>
      <c r="M12" s="24"/>
    </row>
    <row r="13" ht="57" spans="1:13">
      <c r="A13" s="4"/>
      <c r="B13" s="6"/>
      <c r="C13" s="6"/>
      <c r="D13" s="6"/>
      <c r="E13" s="6"/>
      <c r="F13" s="6" t="s">
        <v>195</v>
      </c>
      <c r="G13" s="6" t="s">
        <v>216</v>
      </c>
      <c r="H13" s="6">
        <f>2921-1934</f>
        <v>987</v>
      </c>
      <c r="I13" s="6" t="s">
        <v>202</v>
      </c>
      <c r="J13" s="6" t="s">
        <v>214</v>
      </c>
      <c r="K13" s="6" t="s">
        <v>217</v>
      </c>
      <c r="L13" s="6" t="s">
        <v>204</v>
      </c>
      <c r="M13" s="24"/>
    </row>
    <row r="14" ht="57" spans="1:13">
      <c r="A14" s="4"/>
      <c r="B14" s="6"/>
      <c r="C14" s="6"/>
      <c r="D14" s="6"/>
      <c r="E14" s="6"/>
      <c r="F14" s="6" t="s">
        <v>195</v>
      </c>
      <c r="G14" s="6" t="s">
        <v>218</v>
      </c>
      <c r="H14" s="6">
        <f>4279-2921</f>
        <v>1358</v>
      </c>
      <c r="I14" s="6" t="s">
        <v>202</v>
      </c>
      <c r="J14" s="6" t="s">
        <v>219</v>
      </c>
      <c r="K14" s="6" t="s">
        <v>220</v>
      </c>
      <c r="L14" s="6" t="s">
        <v>204</v>
      </c>
      <c r="M14" s="24"/>
    </row>
    <row r="15" ht="57" spans="1:13">
      <c r="A15" s="4"/>
      <c r="B15" s="6"/>
      <c r="C15" s="6"/>
      <c r="D15" s="6"/>
      <c r="E15" s="6"/>
      <c r="F15" s="6" t="s">
        <v>195</v>
      </c>
      <c r="G15" s="6" t="s">
        <v>221</v>
      </c>
      <c r="H15" s="6">
        <f>5304-4279</f>
        <v>1025</v>
      </c>
      <c r="I15" s="6" t="s">
        <v>202</v>
      </c>
      <c r="J15" s="6" t="s">
        <v>222</v>
      </c>
      <c r="K15" s="6" t="s">
        <v>223</v>
      </c>
      <c r="L15" s="6" t="s">
        <v>204</v>
      </c>
      <c r="M15" s="24"/>
    </row>
    <row r="16" ht="57" spans="1:13">
      <c r="A16" s="4"/>
      <c r="B16" s="6"/>
      <c r="C16" s="6"/>
      <c r="D16" s="6"/>
      <c r="E16" s="6"/>
      <c r="F16" s="6" t="s">
        <v>205</v>
      </c>
      <c r="G16" s="6" t="s">
        <v>224</v>
      </c>
      <c r="H16" s="6">
        <f>1924-0</f>
        <v>1924</v>
      </c>
      <c r="I16" s="6" t="s">
        <v>197</v>
      </c>
      <c r="J16" s="6" t="s">
        <v>225</v>
      </c>
      <c r="K16" s="6" t="s">
        <v>226</v>
      </c>
      <c r="L16" s="6" t="s">
        <v>215</v>
      </c>
      <c r="M16" s="24"/>
    </row>
    <row r="17" ht="57" spans="1:13">
      <c r="A17" s="4"/>
      <c r="B17" s="6"/>
      <c r="C17" s="6"/>
      <c r="D17" s="6"/>
      <c r="E17" s="6"/>
      <c r="F17" s="6" t="s">
        <v>205</v>
      </c>
      <c r="G17" s="6" t="s">
        <v>227</v>
      </c>
      <c r="H17" s="6">
        <f>2911-1924</f>
        <v>987</v>
      </c>
      <c r="I17" s="6" t="s">
        <v>202</v>
      </c>
      <c r="J17" s="6" t="s">
        <v>226</v>
      </c>
      <c r="K17" s="6" t="s">
        <v>228</v>
      </c>
      <c r="L17" s="6" t="s">
        <v>204</v>
      </c>
      <c r="M17" s="24"/>
    </row>
    <row r="18" ht="57" spans="1:13">
      <c r="A18" s="4"/>
      <c r="B18" s="6"/>
      <c r="C18" s="6"/>
      <c r="D18" s="6"/>
      <c r="E18" s="6"/>
      <c r="F18" s="6" t="s">
        <v>205</v>
      </c>
      <c r="G18" s="6" t="s">
        <v>229</v>
      </c>
      <c r="H18" s="6">
        <f>4278-2911</f>
        <v>1367</v>
      </c>
      <c r="I18" s="6" t="s">
        <v>202</v>
      </c>
      <c r="J18" s="6" t="s">
        <v>230</v>
      </c>
      <c r="K18" s="6" t="s">
        <v>231</v>
      </c>
      <c r="L18" s="6" t="s">
        <v>204</v>
      </c>
      <c r="M18" s="24"/>
    </row>
    <row r="19" ht="57.75" spans="1:13">
      <c r="A19" s="8"/>
      <c r="B19" s="5"/>
      <c r="C19" s="5"/>
      <c r="D19" s="5"/>
      <c r="E19" s="5"/>
      <c r="F19" s="5" t="s">
        <v>205</v>
      </c>
      <c r="G19" s="5" t="s">
        <v>232</v>
      </c>
      <c r="H19" s="5">
        <f>5297-4278</f>
        <v>1019</v>
      </c>
      <c r="I19" s="5" t="s">
        <v>202</v>
      </c>
      <c r="J19" s="5" t="s">
        <v>233</v>
      </c>
      <c r="K19" s="5" t="s">
        <v>234</v>
      </c>
      <c r="L19" s="5" t="s">
        <v>204</v>
      </c>
      <c r="M19" s="22"/>
    </row>
    <row r="20" ht="20.25" spans="1:13">
      <c r="A20" s="16" t="s">
        <v>235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7"/>
    </row>
    <row r="21" spans="1:13">
      <c r="A21" s="4" t="s">
        <v>1</v>
      </c>
      <c r="B21" s="6" t="s">
        <v>180</v>
      </c>
      <c r="C21" s="6" t="s">
        <v>181</v>
      </c>
      <c r="D21" s="6" t="s">
        <v>182</v>
      </c>
      <c r="E21" s="6" t="s">
        <v>183</v>
      </c>
      <c r="F21" s="6" t="s">
        <v>184</v>
      </c>
      <c r="G21" s="6" t="s">
        <v>185</v>
      </c>
      <c r="H21" s="6" t="s">
        <v>186</v>
      </c>
      <c r="I21" s="6" t="s">
        <v>187</v>
      </c>
      <c r="J21" s="6" t="s">
        <v>188</v>
      </c>
      <c r="K21" s="6" t="s">
        <v>189</v>
      </c>
      <c r="L21" s="6" t="s">
        <v>190</v>
      </c>
      <c r="M21" s="24" t="s">
        <v>191</v>
      </c>
    </row>
    <row r="22" ht="25" customHeight="1" spans="1:13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4"/>
    </row>
    <row r="23" ht="57" spans="1:13">
      <c r="A23" s="4">
        <v>3</v>
      </c>
      <c r="B23" s="6" t="s">
        <v>192</v>
      </c>
      <c r="C23" s="6" t="s">
        <v>193</v>
      </c>
      <c r="D23" s="6" t="s">
        <v>194</v>
      </c>
      <c r="E23" s="6" t="s">
        <v>20</v>
      </c>
      <c r="F23" s="6" t="s">
        <v>195</v>
      </c>
      <c r="G23" s="6" t="s">
        <v>236</v>
      </c>
      <c r="H23" s="6">
        <f>2700-0</f>
        <v>2700</v>
      </c>
      <c r="I23" s="6" t="s">
        <v>197</v>
      </c>
      <c r="J23" s="6" t="s">
        <v>237</v>
      </c>
      <c r="K23" s="6" t="s">
        <v>238</v>
      </c>
      <c r="L23" s="6" t="s">
        <v>239</v>
      </c>
      <c r="M23" s="24"/>
    </row>
    <row r="24" ht="57" spans="1:13">
      <c r="A24" s="4"/>
      <c r="B24" s="6"/>
      <c r="C24" s="6"/>
      <c r="D24" s="6"/>
      <c r="E24" s="6"/>
      <c r="F24" s="6" t="s">
        <v>195</v>
      </c>
      <c r="G24" s="6" t="s">
        <v>240</v>
      </c>
      <c r="H24" s="6">
        <f>4767-2700</f>
        <v>2067</v>
      </c>
      <c r="I24" s="6" t="s">
        <v>202</v>
      </c>
      <c r="J24" s="6" t="s">
        <v>238</v>
      </c>
      <c r="K24" s="6" t="s">
        <v>241</v>
      </c>
      <c r="L24" s="6" t="s">
        <v>204</v>
      </c>
      <c r="M24" s="24"/>
    </row>
    <row r="25" ht="57" spans="1:13">
      <c r="A25" s="4"/>
      <c r="B25" s="6"/>
      <c r="C25" s="6"/>
      <c r="D25" s="6"/>
      <c r="E25" s="6"/>
      <c r="F25" s="6" t="s">
        <v>195</v>
      </c>
      <c r="G25" s="6" t="s">
        <v>242</v>
      </c>
      <c r="H25" s="6">
        <f>5921-4767</f>
        <v>1154</v>
      </c>
      <c r="I25" s="6" t="s">
        <v>202</v>
      </c>
      <c r="J25" s="6" t="s">
        <v>243</v>
      </c>
      <c r="K25" s="6" t="s">
        <v>244</v>
      </c>
      <c r="L25" s="6" t="s">
        <v>204</v>
      </c>
      <c r="M25" s="24"/>
    </row>
    <row r="26" ht="57" spans="1:13">
      <c r="A26" s="4"/>
      <c r="B26" s="6"/>
      <c r="C26" s="6"/>
      <c r="D26" s="6"/>
      <c r="E26" s="6"/>
      <c r="F26" s="6" t="s">
        <v>195</v>
      </c>
      <c r="G26" s="6" t="s">
        <v>245</v>
      </c>
      <c r="H26" s="6">
        <f>7171-5921</f>
        <v>1250</v>
      </c>
      <c r="I26" s="6" t="s">
        <v>197</v>
      </c>
      <c r="J26" s="6" t="s">
        <v>244</v>
      </c>
      <c r="K26" s="6" t="s">
        <v>246</v>
      </c>
      <c r="L26" s="6" t="s">
        <v>247</v>
      </c>
      <c r="M26" s="24"/>
    </row>
    <row r="27" ht="57" spans="1:13">
      <c r="A27" s="4"/>
      <c r="B27" s="6"/>
      <c r="C27" s="6"/>
      <c r="D27" s="6"/>
      <c r="E27" s="6"/>
      <c r="F27" s="6" t="s">
        <v>195</v>
      </c>
      <c r="G27" s="6" t="s">
        <v>248</v>
      </c>
      <c r="H27" s="6">
        <f>1550-0</f>
        <v>1550</v>
      </c>
      <c r="I27" s="6" t="s">
        <v>202</v>
      </c>
      <c r="J27" s="6" t="s">
        <v>249</v>
      </c>
      <c r="K27" s="6" t="s">
        <v>250</v>
      </c>
      <c r="L27" s="6" t="s">
        <v>204</v>
      </c>
      <c r="M27" s="24" t="s">
        <v>251</v>
      </c>
    </row>
    <row r="28" ht="57" spans="1:13">
      <c r="A28" s="4"/>
      <c r="B28" s="6"/>
      <c r="C28" s="6"/>
      <c r="D28" s="6"/>
      <c r="E28" s="6"/>
      <c r="F28" s="6" t="s">
        <v>195</v>
      </c>
      <c r="G28" s="6" t="s">
        <v>252</v>
      </c>
      <c r="H28" s="6">
        <f>1884-1550</f>
        <v>334</v>
      </c>
      <c r="I28" s="6" t="s">
        <v>202</v>
      </c>
      <c r="J28" s="6" t="s">
        <v>253</v>
      </c>
      <c r="K28" s="6">
        <v>2812527.569</v>
      </c>
      <c r="L28" s="6" t="s">
        <v>204</v>
      </c>
      <c r="M28" s="24" t="s">
        <v>251</v>
      </c>
    </row>
    <row r="29" ht="57" spans="1:13">
      <c r="A29" s="4"/>
      <c r="B29" s="6"/>
      <c r="C29" s="6"/>
      <c r="D29" s="6"/>
      <c r="E29" s="6"/>
      <c r="F29" s="6" t="s">
        <v>205</v>
      </c>
      <c r="G29" s="6" t="s">
        <v>254</v>
      </c>
      <c r="H29" s="6">
        <f>2717-0</f>
        <v>2717</v>
      </c>
      <c r="I29" s="6" t="s">
        <v>197</v>
      </c>
      <c r="J29" s="6" t="s">
        <v>255</v>
      </c>
      <c r="K29" s="6" t="s">
        <v>256</v>
      </c>
      <c r="L29" s="6" t="s">
        <v>257</v>
      </c>
      <c r="M29" s="24"/>
    </row>
    <row r="30" ht="57" spans="1:13">
      <c r="A30" s="4"/>
      <c r="B30" s="6"/>
      <c r="C30" s="6"/>
      <c r="D30" s="6"/>
      <c r="E30" s="6"/>
      <c r="F30" s="6" t="s">
        <v>205</v>
      </c>
      <c r="G30" s="6" t="s">
        <v>258</v>
      </c>
      <c r="H30" s="6">
        <f>3760-2717</f>
        <v>1043</v>
      </c>
      <c r="I30" s="6" t="s">
        <v>202</v>
      </c>
      <c r="J30" s="6" t="s">
        <v>256</v>
      </c>
      <c r="K30" s="6" t="s">
        <v>259</v>
      </c>
      <c r="L30" s="6" t="s">
        <v>204</v>
      </c>
      <c r="M30" s="24"/>
    </row>
    <row r="31" ht="57" spans="1:13">
      <c r="A31" s="4"/>
      <c r="B31" s="6"/>
      <c r="C31" s="6"/>
      <c r="D31" s="6"/>
      <c r="E31" s="6"/>
      <c r="F31" s="6" t="s">
        <v>205</v>
      </c>
      <c r="G31" s="6" t="s">
        <v>260</v>
      </c>
      <c r="H31" s="6">
        <f>4764-2760</f>
        <v>2004</v>
      </c>
      <c r="I31" s="6" t="s">
        <v>202</v>
      </c>
      <c r="J31" s="6" t="s">
        <v>249</v>
      </c>
      <c r="K31" s="6" t="s">
        <v>261</v>
      </c>
      <c r="L31" s="6" t="s">
        <v>204</v>
      </c>
      <c r="M31" s="24"/>
    </row>
    <row r="32" ht="57" spans="1:13">
      <c r="A32" s="4"/>
      <c r="B32" s="6"/>
      <c r="C32" s="6"/>
      <c r="D32" s="6"/>
      <c r="E32" s="6"/>
      <c r="F32" s="6" t="s">
        <v>205</v>
      </c>
      <c r="G32" s="6" t="s">
        <v>262</v>
      </c>
      <c r="H32" s="6">
        <f>5935-4764</f>
        <v>1171</v>
      </c>
      <c r="I32" s="6" t="s">
        <v>202</v>
      </c>
      <c r="J32" s="6" t="s">
        <v>263</v>
      </c>
      <c r="K32" s="6" t="s">
        <v>264</v>
      </c>
      <c r="L32" s="6" t="s">
        <v>204</v>
      </c>
      <c r="M32" s="24"/>
    </row>
    <row r="33" ht="57" spans="1:13">
      <c r="A33" s="4"/>
      <c r="B33" s="6"/>
      <c r="C33" s="6"/>
      <c r="D33" s="6"/>
      <c r="E33" s="6"/>
      <c r="F33" s="6" t="s">
        <v>205</v>
      </c>
      <c r="G33" s="6" t="s">
        <v>265</v>
      </c>
      <c r="H33" s="6">
        <f>7190-5935</f>
        <v>1255</v>
      </c>
      <c r="I33" s="6" t="s">
        <v>197</v>
      </c>
      <c r="J33" s="6" t="s">
        <v>264</v>
      </c>
      <c r="K33" s="6" t="s">
        <v>266</v>
      </c>
      <c r="L33" s="6" t="s">
        <v>247</v>
      </c>
      <c r="M33" s="24"/>
    </row>
    <row r="34" ht="57" spans="1:13">
      <c r="A34" s="4"/>
      <c r="B34" s="6"/>
      <c r="C34" s="6"/>
      <c r="D34" s="6"/>
      <c r="E34" s="6"/>
      <c r="F34" s="6" t="s">
        <v>205</v>
      </c>
      <c r="G34" s="6" t="s">
        <v>267</v>
      </c>
      <c r="H34" s="6">
        <f>1554-0</f>
        <v>1554</v>
      </c>
      <c r="I34" s="6" t="s">
        <v>202</v>
      </c>
      <c r="J34" s="6" t="s">
        <v>259</v>
      </c>
      <c r="K34" s="6" t="s">
        <v>268</v>
      </c>
      <c r="L34" s="6" t="s">
        <v>204</v>
      </c>
      <c r="M34" s="24" t="s">
        <v>251</v>
      </c>
    </row>
    <row r="35" ht="57.75" spans="1:13">
      <c r="A35" s="8"/>
      <c r="B35" s="5"/>
      <c r="C35" s="5"/>
      <c r="D35" s="5"/>
      <c r="E35" s="5"/>
      <c r="F35" s="5" t="s">
        <v>205</v>
      </c>
      <c r="G35" s="5" t="s">
        <v>269</v>
      </c>
      <c r="H35" s="5">
        <f>1897-1554</f>
        <v>343</v>
      </c>
      <c r="I35" s="5" t="s">
        <v>202</v>
      </c>
      <c r="J35" s="5" t="s">
        <v>270</v>
      </c>
      <c r="K35" s="28" t="s">
        <v>271</v>
      </c>
      <c r="L35" s="5" t="s">
        <v>204</v>
      </c>
      <c r="M35" s="22" t="s">
        <v>251</v>
      </c>
    </row>
    <row r="36" ht="20.25" spans="1:13">
      <c r="A36" s="16" t="s">
        <v>272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7"/>
    </row>
    <row r="37" spans="1:13">
      <c r="A37" s="4" t="s">
        <v>1</v>
      </c>
      <c r="B37" s="6" t="s">
        <v>180</v>
      </c>
      <c r="C37" s="6" t="s">
        <v>181</v>
      </c>
      <c r="D37" s="6" t="s">
        <v>182</v>
      </c>
      <c r="E37" s="6" t="s">
        <v>183</v>
      </c>
      <c r="F37" s="6" t="s">
        <v>184</v>
      </c>
      <c r="G37" s="6" t="s">
        <v>185</v>
      </c>
      <c r="H37" s="6" t="s">
        <v>186</v>
      </c>
      <c r="I37" s="6" t="s">
        <v>187</v>
      </c>
      <c r="J37" s="6" t="s">
        <v>188</v>
      </c>
      <c r="K37" s="6" t="s">
        <v>189</v>
      </c>
      <c r="L37" s="6" t="s">
        <v>190</v>
      </c>
      <c r="M37" s="24" t="s">
        <v>191</v>
      </c>
    </row>
    <row r="38" spans="1:13">
      <c r="A38" s="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4"/>
    </row>
    <row r="39" ht="57" spans="1:13">
      <c r="A39" s="4">
        <v>4</v>
      </c>
      <c r="B39" s="6" t="s">
        <v>192</v>
      </c>
      <c r="C39" s="6" t="s">
        <v>193</v>
      </c>
      <c r="D39" s="6" t="s">
        <v>194</v>
      </c>
      <c r="E39" s="6" t="s">
        <v>26</v>
      </c>
      <c r="F39" s="6" t="s">
        <v>195</v>
      </c>
      <c r="G39" s="6" t="s">
        <v>273</v>
      </c>
      <c r="H39" s="6">
        <f>3586-0</f>
        <v>3586</v>
      </c>
      <c r="I39" s="6" t="s">
        <v>197</v>
      </c>
      <c r="J39" s="6" t="s">
        <v>274</v>
      </c>
      <c r="K39" s="29" t="s">
        <v>275</v>
      </c>
      <c r="L39" s="6" t="s">
        <v>276</v>
      </c>
      <c r="M39" s="24"/>
    </row>
    <row r="40" ht="57.75" spans="1:13">
      <c r="A40" s="8"/>
      <c r="B40" s="5"/>
      <c r="C40" s="5"/>
      <c r="D40" s="5"/>
      <c r="E40" s="5"/>
      <c r="F40" s="5" t="s">
        <v>205</v>
      </c>
      <c r="G40" s="5" t="s">
        <v>277</v>
      </c>
      <c r="H40" s="5">
        <f>3580-0</f>
        <v>3580</v>
      </c>
      <c r="I40" s="5" t="s">
        <v>197</v>
      </c>
      <c r="J40" s="5" t="s">
        <v>278</v>
      </c>
      <c r="K40" s="5" t="s">
        <v>279</v>
      </c>
      <c r="L40" s="5" t="s">
        <v>276</v>
      </c>
      <c r="M40" s="22"/>
    </row>
    <row r="41" ht="20.25" spans="1:13">
      <c r="A41" s="16" t="s">
        <v>280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7"/>
    </row>
    <row r="42" spans="1:13">
      <c r="A42" s="4" t="s">
        <v>1</v>
      </c>
      <c r="B42" s="6" t="s">
        <v>180</v>
      </c>
      <c r="C42" s="6" t="s">
        <v>181</v>
      </c>
      <c r="D42" s="6" t="s">
        <v>182</v>
      </c>
      <c r="E42" s="6" t="s">
        <v>183</v>
      </c>
      <c r="F42" s="6" t="s">
        <v>184</v>
      </c>
      <c r="G42" s="6" t="s">
        <v>185</v>
      </c>
      <c r="H42" s="6" t="s">
        <v>186</v>
      </c>
      <c r="I42" s="6" t="s">
        <v>187</v>
      </c>
      <c r="J42" s="6" t="s">
        <v>188</v>
      </c>
      <c r="K42" s="6" t="s">
        <v>189</v>
      </c>
      <c r="L42" s="6" t="s">
        <v>190</v>
      </c>
      <c r="M42" s="24" t="s">
        <v>191</v>
      </c>
    </row>
    <row r="43" spans="1:13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4"/>
    </row>
    <row r="44" ht="57" spans="1:13">
      <c r="A44" s="4">
        <v>5</v>
      </c>
      <c r="B44" s="6" t="s">
        <v>192</v>
      </c>
      <c r="C44" s="6" t="s">
        <v>193</v>
      </c>
      <c r="D44" s="6" t="s">
        <v>194</v>
      </c>
      <c r="E44" s="6" t="s">
        <v>30</v>
      </c>
      <c r="F44" s="6" t="s">
        <v>195</v>
      </c>
      <c r="G44" s="6" t="s">
        <v>281</v>
      </c>
      <c r="H44" s="6">
        <f>3896-0</f>
        <v>3896</v>
      </c>
      <c r="I44" s="6" t="s">
        <v>197</v>
      </c>
      <c r="J44" s="6" t="s">
        <v>282</v>
      </c>
      <c r="K44" s="6" t="s">
        <v>283</v>
      </c>
      <c r="L44" s="6" t="s">
        <v>284</v>
      </c>
      <c r="M44" s="24"/>
    </row>
    <row r="45" ht="57" spans="1:13">
      <c r="A45" s="4"/>
      <c r="B45" s="6"/>
      <c r="C45" s="6"/>
      <c r="D45" s="6"/>
      <c r="E45" s="6"/>
      <c r="F45" s="6" t="s">
        <v>195</v>
      </c>
      <c r="G45" s="6" t="s">
        <v>285</v>
      </c>
      <c r="H45" s="6">
        <f>6469-3896</f>
        <v>2573</v>
      </c>
      <c r="I45" s="6" t="s">
        <v>202</v>
      </c>
      <c r="J45" s="6" t="s">
        <v>286</v>
      </c>
      <c r="K45" s="6" t="s">
        <v>287</v>
      </c>
      <c r="L45" s="6" t="s">
        <v>204</v>
      </c>
      <c r="M45" s="24"/>
    </row>
    <row r="46" ht="57" spans="1:13">
      <c r="A46" s="4"/>
      <c r="B46" s="6"/>
      <c r="C46" s="6"/>
      <c r="D46" s="6"/>
      <c r="E46" s="6"/>
      <c r="F46" s="6" t="s">
        <v>205</v>
      </c>
      <c r="G46" s="6" t="s">
        <v>288</v>
      </c>
      <c r="H46" s="6">
        <f>3825-0</f>
        <v>3825</v>
      </c>
      <c r="I46" s="6" t="s">
        <v>197</v>
      </c>
      <c r="J46" s="6" t="s">
        <v>289</v>
      </c>
      <c r="K46" s="6" t="s">
        <v>290</v>
      </c>
      <c r="L46" s="6" t="s">
        <v>284</v>
      </c>
      <c r="M46" s="24"/>
    </row>
    <row r="47" ht="57" spans="1:13">
      <c r="A47" s="4"/>
      <c r="B47" s="6"/>
      <c r="C47" s="6"/>
      <c r="D47" s="6"/>
      <c r="E47" s="6"/>
      <c r="F47" s="6" t="s">
        <v>205</v>
      </c>
      <c r="G47" s="6" t="s">
        <v>291</v>
      </c>
      <c r="H47" s="6">
        <f>6404-3825</f>
        <v>2579</v>
      </c>
      <c r="I47" s="6" t="s">
        <v>202</v>
      </c>
      <c r="J47" s="6" t="s">
        <v>292</v>
      </c>
      <c r="K47" s="6" t="s">
        <v>293</v>
      </c>
      <c r="L47" s="6" t="s">
        <v>204</v>
      </c>
      <c r="M47" s="24"/>
    </row>
    <row r="48" ht="57" spans="1:13">
      <c r="A48" s="4"/>
      <c r="B48" s="6"/>
      <c r="C48" s="6"/>
      <c r="D48" s="6"/>
      <c r="E48" s="6"/>
      <c r="F48" s="6" t="s">
        <v>195</v>
      </c>
      <c r="G48" s="6" t="s">
        <v>294</v>
      </c>
      <c r="H48" s="6">
        <f>3102-0</f>
        <v>3102</v>
      </c>
      <c r="I48" s="6" t="s">
        <v>197</v>
      </c>
      <c r="J48" s="6" t="s">
        <v>295</v>
      </c>
      <c r="K48" s="6" t="s">
        <v>296</v>
      </c>
      <c r="L48" s="6" t="s">
        <v>297</v>
      </c>
      <c r="M48" s="24" t="s">
        <v>298</v>
      </c>
    </row>
    <row r="49" ht="57" spans="1:13">
      <c r="A49" s="4"/>
      <c r="B49" s="6"/>
      <c r="C49" s="6"/>
      <c r="D49" s="6"/>
      <c r="E49" s="6"/>
      <c r="F49" s="6" t="s">
        <v>195</v>
      </c>
      <c r="G49" s="6" t="s">
        <v>299</v>
      </c>
      <c r="H49" s="6">
        <f>7168-3102</f>
        <v>4066</v>
      </c>
      <c r="I49" s="6" t="s">
        <v>202</v>
      </c>
      <c r="J49" s="6" t="s">
        <v>296</v>
      </c>
      <c r="K49" s="6" t="s">
        <v>300</v>
      </c>
      <c r="L49" s="6" t="s">
        <v>204</v>
      </c>
      <c r="M49" s="24"/>
    </row>
    <row r="50" ht="57" spans="1:13">
      <c r="A50" s="4"/>
      <c r="B50" s="6"/>
      <c r="C50" s="6"/>
      <c r="D50" s="6"/>
      <c r="E50" s="6"/>
      <c r="F50" s="6" t="s">
        <v>195</v>
      </c>
      <c r="G50" s="6" t="s">
        <v>301</v>
      </c>
      <c r="H50" s="6">
        <f>8209-7168</f>
        <v>1041</v>
      </c>
      <c r="I50" s="6" t="s">
        <v>197</v>
      </c>
      <c r="J50" s="6" t="s">
        <v>300</v>
      </c>
      <c r="K50" s="6" t="s">
        <v>302</v>
      </c>
      <c r="L50" s="6" t="s">
        <v>303</v>
      </c>
      <c r="M50" s="24"/>
    </row>
    <row r="51" ht="57" spans="1:13">
      <c r="A51" s="4"/>
      <c r="B51" s="6"/>
      <c r="C51" s="6"/>
      <c r="D51" s="6"/>
      <c r="E51" s="6"/>
      <c r="F51" s="6" t="s">
        <v>205</v>
      </c>
      <c r="G51" s="6" t="s">
        <v>304</v>
      </c>
      <c r="H51" s="6">
        <f>3101-0</f>
        <v>3101</v>
      </c>
      <c r="I51" s="6" t="s">
        <v>197</v>
      </c>
      <c r="J51" s="6" t="s">
        <v>305</v>
      </c>
      <c r="K51" s="6" t="s">
        <v>306</v>
      </c>
      <c r="L51" s="6" t="s">
        <v>297</v>
      </c>
      <c r="M51" s="24"/>
    </row>
    <row r="52" ht="57" spans="1:13">
      <c r="A52" s="4"/>
      <c r="B52" s="6"/>
      <c r="C52" s="6"/>
      <c r="D52" s="6"/>
      <c r="E52" s="6"/>
      <c r="F52" s="6" t="s">
        <v>205</v>
      </c>
      <c r="G52" s="6" t="s">
        <v>307</v>
      </c>
      <c r="H52" s="6">
        <f>7126-3101</f>
        <v>4025</v>
      </c>
      <c r="I52" s="6" t="s">
        <v>202</v>
      </c>
      <c r="J52" s="6" t="s">
        <v>306</v>
      </c>
      <c r="K52" s="6" t="s">
        <v>308</v>
      </c>
      <c r="L52" s="6" t="s">
        <v>204</v>
      </c>
      <c r="M52" s="24"/>
    </row>
    <row r="53" ht="57.75" spans="1:13">
      <c r="A53" s="18"/>
      <c r="B53" s="13"/>
      <c r="C53" s="13"/>
      <c r="D53" s="13"/>
      <c r="E53" s="13"/>
      <c r="F53" s="13" t="s">
        <v>205</v>
      </c>
      <c r="G53" s="13" t="s">
        <v>309</v>
      </c>
      <c r="H53" s="13">
        <f>8138-7126</f>
        <v>1012</v>
      </c>
      <c r="I53" s="13" t="s">
        <v>197</v>
      </c>
      <c r="J53" s="13" t="s">
        <v>308</v>
      </c>
      <c r="K53" s="13" t="s">
        <v>310</v>
      </c>
      <c r="L53" s="13" t="s">
        <v>303</v>
      </c>
      <c r="M53" s="25"/>
    </row>
    <row r="54" ht="20.25" spans="1:13">
      <c r="A54" s="19" t="s">
        <v>311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30"/>
    </row>
    <row r="55" spans="1:13">
      <c r="A55" s="4" t="s">
        <v>1</v>
      </c>
      <c r="B55" s="6" t="s">
        <v>180</v>
      </c>
      <c r="C55" s="6" t="s">
        <v>181</v>
      </c>
      <c r="D55" s="6" t="s">
        <v>182</v>
      </c>
      <c r="E55" s="6" t="s">
        <v>183</v>
      </c>
      <c r="F55" s="6" t="s">
        <v>184</v>
      </c>
      <c r="G55" s="6" t="s">
        <v>185</v>
      </c>
      <c r="H55" s="6" t="s">
        <v>186</v>
      </c>
      <c r="I55" s="6" t="s">
        <v>187</v>
      </c>
      <c r="J55" s="6" t="s">
        <v>188</v>
      </c>
      <c r="K55" s="6" t="s">
        <v>189</v>
      </c>
      <c r="L55" s="6" t="s">
        <v>190</v>
      </c>
      <c r="M55" s="24" t="s">
        <v>191</v>
      </c>
    </row>
    <row r="56" spans="1:13">
      <c r="A56" s="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4"/>
    </row>
    <row r="57" ht="42.75" spans="1:13">
      <c r="A57" s="4">
        <v>6</v>
      </c>
      <c r="B57" s="6" t="s">
        <v>192</v>
      </c>
      <c r="C57" s="6" t="s">
        <v>193</v>
      </c>
      <c r="D57" s="6" t="s">
        <v>194</v>
      </c>
      <c r="E57" s="6" t="s">
        <v>36</v>
      </c>
      <c r="F57" s="6" t="s">
        <v>195</v>
      </c>
      <c r="G57" s="6" t="s">
        <v>312</v>
      </c>
      <c r="H57" s="6">
        <f>2101-0</f>
        <v>2101</v>
      </c>
      <c r="I57" s="6" t="s">
        <v>197</v>
      </c>
      <c r="J57" s="6" t="s">
        <v>313</v>
      </c>
      <c r="K57" s="6" t="s">
        <v>314</v>
      </c>
      <c r="L57" s="6" t="s">
        <v>315</v>
      </c>
      <c r="M57" s="24"/>
    </row>
    <row r="58" ht="57" spans="1:13">
      <c r="A58" s="4"/>
      <c r="B58" s="6"/>
      <c r="C58" s="6"/>
      <c r="D58" s="6"/>
      <c r="E58" s="6"/>
      <c r="F58" s="6" t="s">
        <v>195</v>
      </c>
      <c r="G58" s="6" t="s">
        <v>316</v>
      </c>
      <c r="H58" s="6">
        <f>2859-2101</f>
        <v>758</v>
      </c>
      <c r="I58" s="6" t="s">
        <v>202</v>
      </c>
      <c r="J58" s="6" t="s">
        <v>314</v>
      </c>
      <c r="K58" s="6" t="s">
        <v>317</v>
      </c>
      <c r="L58" s="6" t="s">
        <v>204</v>
      </c>
      <c r="M58" s="24"/>
    </row>
    <row r="59" ht="42.75" spans="1:13">
      <c r="A59" s="4"/>
      <c r="B59" s="6"/>
      <c r="C59" s="6"/>
      <c r="D59" s="6"/>
      <c r="E59" s="6"/>
      <c r="F59" s="6" t="s">
        <v>205</v>
      </c>
      <c r="G59" s="6" t="s">
        <v>318</v>
      </c>
      <c r="H59" s="6">
        <f>2090-0</f>
        <v>2090</v>
      </c>
      <c r="I59" s="6" t="s">
        <v>197</v>
      </c>
      <c r="J59" s="6" t="s">
        <v>319</v>
      </c>
      <c r="K59" s="6" t="s">
        <v>320</v>
      </c>
      <c r="L59" s="6" t="s">
        <v>315</v>
      </c>
      <c r="M59" s="24"/>
    </row>
    <row r="60" ht="57.75" spans="1:13">
      <c r="A60" s="8"/>
      <c r="B60" s="5"/>
      <c r="C60" s="5"/>
      <c r="D60" s="5"/>
      <c r="E60" s="5"/>
      <c r="F60" s="5" t="s">
        <v>205</v>
      </c>
      <c r="G60" s="5" t="s">
        <v>321</v>
      </c>
      <c r="H60" s="5">
        <f>2848-2090</f>
        <v>758</v>
      </c>
      <c r="I60" s="5" t="s">
        <v>202</v>
      </c>
      <c r="J60" s="5" t="s">
        <v>320</v>
      </c>
      <c r="K60" s="5" t="s">
        <v>322</v>
      </c>
      <c r="L60" s="5" t="s">
        <v>204</v>
      </c>
      <c r="M60" s="22"/>
    </row>
    <row r="61" ht="20.25" spans="1:13">
      <c r="A61" s="16" t="s">
        <v>323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27"/>
    </row>
    <row r="62" spans="1:13">
      <c r="A62" s="4" t="s">
        <v>1</v>
      </c>
      <c r="B62" s="6" t="s">
        <v>180</v>
      </c>
      <c r="C62" s="6" t="s">
        <v>181</v>
      </c>
      <c r="D62" s="6" t="s">
        <v>182</v>
      </c>
      <c r="E62" s="6" t="s">
        <v>183</v>
      </c>
      <c r="F62" s="6" t="s">
        <v>184</v>
      </c>
      <c r="G62" s="6" t="s">
        <v>185</v>
      </c>
      <c r="H62" s="6" t="s">
        <v>186</v>
      </c>
      <c r="I62" s="6" t="s">
        <v>187</v>
      </c>
      <c r="J62" s="6" t="s">
        <v>188</v>
      </c>
      <c r="K62" s="6" t="s">
        <v>189</v>
      </c>
      <c r="L62" s="6" t="s">
        <v>190</v>
      </c>
      <c r="M62" s="24" t="s">
        <v>191</v>
      </c>
    </row>
    <row r="63" spans="1:13">
      <c r="A63" s="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4"/>
    </row>
    <row r="64" ht="42.75" spans="1:13">
      <c r="A64" s="4">
        <v>7</v>
      </c>
      <c r="B64" s="6" t="s">
        <v>192</v>
      </c>
      <c r="C64" s="6" t="s">
        <v>193</v>
      </c>
      <c r="D64" s="6" t="s">
        <v>194</v>
      </c>
      <c r="E64" s="6" t="s">
        <v>40</v>
      </c>
      <c r="F64" s="6" t="s">
        <v>195</v>
      </c>
      <c r="G64" s="6" t="s">
        <v>324</v>
      </c>
      <c r="H64" s="6">
        <f>2271-0</f>
        <v>2271</v>
      </c>
      <c r="I64" s="6" t="s">
        <v>197</v>
      </c>
      <c r="J64" s="6" t="s">
        <v>325</v>
      </c>
      <c r="K64" s="6" t="s">
        <v>326</v>
      </c>
      <c r="L64" s="6" t="s">
        <v>327</v>
      </c>
      <c r="M64" s="24"/>
    </row>
    <row r="65" ht="57" spans="1:13">
      <c r="A65" s="4"/>
      <c r="B65" s="6"/>
      <c r="C65" s="6"/>
      <c r="D65" s="6"/>
      <c r="E65" s="6"/>
      <c r="F65" s="6" t="s">
        <v>195</v>
      </c>
      <c r="G65" s="6" t="s">
        <v>328</v>
      </c>
      <c r="H65" s="6">
        <f>2634-2271</f>
        <v>363</v>
      </c>
      <c r="I65" s="6" t="s">
        <v>202</v>
      </c>
      <c r="J65" s="6" t="s">
        <v>326</v>
      </c>
      <c r="K65" s="6" t="s">
        <v>329</v>
      </c>
      <c r="L65" s="6" t="s">
        <v>204</v>
      </c>
      <c r="M65" s="24"/>
    </row>
    <row r="66" ht="42.75" spans="1:13">
      <c r="A66" s="4"/>
      <c r="B66" s="6"/>
      <c r="C66" s="6"/>
      <c r="D66" s="6"/>
      <c r="E66" s="6"/>
      <c r="F66" s="6" t="s">
        <v>205</v>
      </c>
      <c r="G66" s="6" t="s">
        <v>330</v>
      </c>
      <c r="H66" s="6">
        <f>2277-0</f>
        <v>2277</v>
      </c>
      <c r="I66" s="6" t="s">
        <v>197</v>
      </c>
      <c r="J66" s="6" t="s">
        <v>331</v>
      </c>
      <c r="K66" s="6" t="s">
        <v>332</v>
      </c>
      <c r="L66" s="6" t="s">
        <v>327</v>
      </c>
      <c r="M66" s="24"/>
    </row>
    <row r="67" ht="57.75" spans="1:13">
      <c r="A67" s="8"/>
      <c r="B67" s="5"/>
      <c r="C67" s="5"/>
      <c r="D67" s="5"/>
      <c r="E67" s="5"/>
      <c r="F67" s="5" t="s">
        <v>205</v>
      </c>
      <c r="G67" s="5" t="s">
        <v>333</v>
      </c>
      <c r="H67" s="5">
        <f>2637-2277</f>
        <v>360</v>
      </c>
      <c r="I67" s="5" t="s">
        <v>202</v>
      </c>
      <c r="J67" s="5" t="s">
        <v>332</v>
      </c>
      <c r="K67" s="5" t="s">
        <v>334</v>
      </c>
      <c r="L67" s="5" t="s">
        <v>204</v>
      </c>
      <c r="M67" s="22"/>
    </row>
    <row r="68" ht="20.25" spans="1:13">
      <c r="A68" s="16" t="s">
        <v>335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7"/>
    </row>
    <row r="69" spans="1:13">
      <c r="A69" s="4" t="s">
        <v>1</v>
      </c>
      <c r="B69" s="6" t="s">
        <v>180</v>
      </c>
      <c r="C69" s="6" t="s">
        <v>181</v>
      </c>
      <c r="D69" s="6" t="s">
        <v>182</v>
      </c>
      <c r="E69" s="6" t="s">
        <v>183</v>
      </c>
      <c r="F69" s="6" t="s">
        <v>184</v>
      </c>
      <c r="G69" s="6" t="s">
        <v>185</v>
      </c>
      <c r="H69" s="6" t="s">
        <v>186</v>
      </c>
      <c r="I69" s="6" t="s">
        <v>187</v>
      </c>
      <c r="J69" s="6" t="s">
        <v>188</v>
      </c>
      <c r="K69" s="6" t="s">
        <v>189</v>
      </c>
      <c r="L69" s="6" t="s">
        <v>190</v>
      </c>
      <c r="M69" s="24" t="s">
        <v>191</v>
      </c>
    </row>
    <row r="70" spans="1:13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4"/>
    </row>
    <row r="71" ht="85.5" spans="1:13">
      <c r="A71" s="4">
        <v>8</v>
      </c>
      <c r="B71" s="6" t="s">
        <v>192</v>
      </c>
      <c r="C71" s="6" t="s">
        <v>193</v>
      </c>
      <c r="D71" s="6" t="s">
        <v>194</v>
      </c>
      <c r="E71" s="6" t="s">
        <v>336</v>
      </c>
      <c r="F71" s="6" t="s">
        <v>195</v>
      </c>
      <c r="G71" s="6" t="s">
        <v>337</v>
      </c>
      <c r="H71" s="6">
        <f>3624-0</f>
        <v>3624</v>
      </c>
      <c r="I71" s="6" t="s">
        <v>197</v>
      </c>
      <c r="J71" s="6" t="s">
        <v>338</v>
      </c>
      <c r="K71" s="6" t="s">
        <v>339</v>
      </c>
      <c r="L71" s="6" t="s">
        <v>340</v>
      </c>
      <c r="M71" s="24"/>
    </row>
    <row r="72" ht="57" spans="1:13">
      <c r="A72" s="4"/>
      <c r="B72" s="6"/>
      <c r="C72" s="6"/>
      <c r="D72" s="6"/>
      <c r="E72" s="6"/>
      <c r="F72" s="6" t="s">
        <v>195</v>
      </c>
      <c r="G72" s="6" t="s">
        <v>341</v>
      </c>
      <c r="H72" s="6">
        <v>750</v>
      </c>
      <c r="I72" s="6" t="s">
        <v>202</v>
      </c>
      <c r="J72" s="6" t="s">
        <v>339</v>
      </c>
      <c r="K72" s="6" t="s">
        <v>342</v>
      </c>
      <c r="L72" s="6" t="s">
        <v>204</v>
      </c>
      <c r="M72" s="24"/>
    </row>
    <row r="73" ht="57" spans="1:13">
      <c r="A73" s="4"/>
      <c r="B73" s="6"/>
      <c r="C73" s="6"/>
      <c r="D73" s="6"/>
      <c r="E73" s="6"/>
      <c r="F73" s="6" t="s">
        <v>195</v>
      </c>
      <c r="G73" s="6" t="s">
        <v>343</v>
      </c>
      <c r="H73" s="6">
        <v>2030</v>
      </c>
      <c r="I73" s="6" t="s">
        <v>344</v>
      </c>
      <c r="J73" s="6" t="s">
        <v>345</v>
      </c>
      <c r="K73" s="6" t="s">
        <v>346</v>
      </c>
      <c r="L73" s="6" t="s">
        <v>347</v>
      </c>
      <c r="M73" s="24"/>
    </row>
    <row r="74" ht="85.5" spans="1:13">
      <c r="A74" s="4"/>
      <c r="B74" s="6"/>
      <c r="C74" s="6"/>
      <c r="D74" s="6"/>
      <c r="E74" s="6"/>
      <c r="F74" s="6" t="s">
        <v>205</v>
      </c>
      <c r="G74" s="6" t="s">
        <v>348</v>
      </c>
      <c r="H74" s="6">
        <f>3630-0</f>
        <v>3630</v>
      </c>
      <c r="I74" s="6" t="s">
        <v>197</v>
      </c>
      <c r="J74" s="6" t="s">
        <v>349</v>
      </c>
      <c r="K74" s="6" t="s">
        <v>350</v>
      </c>
      <c r="L74" s="6" t="s">
        <v>340</v>
      </c>
      <c r="M74" s="24"/>
    </row>
    <row r="75" ht="57" spans="1:13">
      <c r="A75" s="4"/>
      <c r="B75" s="6"/>
      <c r="C75" s="6"/>
      <c r="D75" s="6"/>
      <c r="E75" s="6"/>
      <c r="F75" s="6" t="s">
        <v>205</v>
      </c>
      <c r="G75" s="6" t="s">
        <v>351</v>
      </c>
      <c r="H75" s="6">
        <v>741</v>
      </c>
      <c r="I75" s="6" t="s">
        <v>202</v>
      </c>
      <c r="J75" s="6" t="s">
        <v>350</v>
      </c>
      <c r="K75" s="6" t="s">
        <v>352</v>
      </c>
      <c r="L75" s="6" t="s">
        <v>204</v>
      </c>
      <c r="M75" s="24"/>
    </row>
    <row r="76" ht="57.75" spans="1:13">
      <c r="A76" s="8"/>
      <c r="B76" s="5"/>
      <c r="C76" s="5"/>
      <c r="D76" s="5"/>
      <c r="E76" s="5"/>
      <c r="F76" s="5" t="s">
        <v>205</v>
      </c>
      <c r="G76" s="5" t="s">
        <v>353</v>
      </c>
      <c r="H76" s="5">
        <v>2047</v>
      </c>
      <c r="I76" s="5" t="s">
        <v>344</v>
      </c>
      <c r="J76" s="5" t="s">
        <v>354</v>
      </c>
      <c r="K76" s="5" t="s">
        <v>355</v>
      </c>
      <c r="L76" s="5" t="s">
        <v>347</v>
      </c>
      <c r="M76" s="22"/>
    </row>
    <row r="77" ht="20.25" spans="1:13">
      <c r="A77" s="16" t="s">
        <v>356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27"/>
    </row>
    <row r="78" spans="1:13">
      <c r="A78" s="4" t="s">
        <v>1</v>
      </c>
      <c r="B78" s="6" t="s">
        <v>180</v>
      </c>
      <c r="C78" s="6" t="s">
        <v>181</v>
      </c>
      <c r="D78" s="6" t="s">
        <v>182</v>
      </c>
      <c r="E78" s="6" t="s">
        <v>183</v>
      </c>
      <c r="F78" s="6" t="s">
        <v>184</v>
      </c>
      <c r="G78" s="6" t="s">
        <v>185</v>
      </c>
      <c r="H78" s="6" t="s">
        <v>186</v>
      </c>
      <c r="I78" s="6" t="s">
        <v>187</v>
      </c>
      <c r="J78" s="6" t="s">
        <v>188</v>
      </c>
      <c r="K78" s="6" t="s">
        <v>189</v>
      </c>
      <c r="L78" s="6" t="s">
        <v>190</v>
      </c>
      <c r="M78" s="24" t="s">
        <v>191</v>
      </c>
    </row>
    <row r="79" spans="1:13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4"/>
    </row>
    <row r="80" ht="99.75" spans="1:13">
      <c r="A80" s="4">
        <v>9</v>
      </c>
      <c r="B80" s="6" t="s">
        <v>192</v>
      </c>
      <c r="C80" s="6" t="s">
        <v>193</v>
      </c>
      <c r="D80" s="6" t="s">
        <v>194</v>
      </c>
      <c r="E80" s="6" t="s">
        <v>48</v>
      </c>
      <c r="F80" s="6" t="s">
        <v>195</v>
      </c>
      <c r="G80" s="6" t="s">
        <v>357</v>
      </c>
      <c r="H80" s="6">
        <f>6826-0</f>
        <v>6826</v>
      </c>
      <c r="I80" s="6" t="s">
        <v>197</v>
      </c>
      <c r="J80" s="6" t="s">
        <v>358</v>
      </c>
      <c r="K80" s="6" t="s">
        <v>359</v>
      </c>
      <c r="L80" s="6" t="s">
        <v>360</v>
      </c>
      <c r="M80" s="24"/>
    </row>
    <row r="81" ht="57" spans="1:13">
      <c r="A81" s="4"/>
      <c r="B81" s="6"/>
      <c r="C81" s="6"/>
      <c r="D81" s="6"/>
      <c r="E81" s="6"/>
      <c r="F81" s="6" t="s">
        <v>195</v>
      </c>
      <c r="G81" s="6" t="s">
        <v>361</v>
      </c>
      <c r="H81" s="6">
        <f>8121-6826</f>
        <v>1295</v>
      </c>
      <c r="I81" s="6" t="s">
        <v>202</v>
      </c>
      <c r="J81" s="6" t="s">
        <v>359</v>
      </c>
      <c r="K81" s="6" t="s">
        <v>362</v>
      </c>
      <c r="L81" s="6" t="s">
        <v>204</v>
      </c>
      <c r="M81" s="24"/>
    </row>
    <row r="82" ht="57" spans="1:13">
      <c r="A82" s="4"/>
      <c r="B82" s="6"/>
      <c r="C82" s="6"/>
      <c r="D82" s="6"/>
      <c r="E82" s="6"/>
      <c r="F82" s="6" t="s">
        <v>195</v>
      </c>
      <c r="G82" s="6" t="s">
        <v>363</v>
      </c>
      <c r="H82" s="6">
        <f>9306-8121</f>
        <v>1185</v>
      </c>
      <c r="I82" s="6" t="s">
        <v>344</v>
      </c>
      <c r="J82" s="6" t="s">
        <v>364</v>
      </c>
      <c r="K82" s="6" t="s">
        <v>365</v>
      </c>
      <c r="L82" s="6" t="s">
        <v>366</v>
      </c>
      <c r="M82" s="24"/>
    </row>
    <row r="83" ht="99.75" spans="1:13">
      <c r="A83" s="4"/>
      <c r="B83" s="6"/>
      <c r="C83" s="6"/>
      <c r="D83" s="6"/>
      <c r="E83" s="6"/>
      <c r="F83" s="6" t="s">
        <v>205</v>
      </c>
      <c r="G83" s="6" t="s">
        <v>367</v>
      </c>
      <c r="H83" s="6">
        <f>7246-0</f>
        <v>7246</v>
      </c>
      <c r="I83" s="6" t="s">
        <v>197</v>
      </c>
      <c r="J83" s="6" t="s">
        <v>368</v>
      </c>
      <c r="K83" s="6" t="s">
        <v>369</v>
      </c>
      <c r="L83" s="6" t="s">
        <v>360</v>
      </c>
      <c r="M83" s="24"/>
    </row>
    <row r="84" ht="57" spans="1:13">
      <c r="A84" s="4"/>
      <c r="B84" s="6"/>
      <c r="C84" s="6"/>
      <c r="D84" s="6"/>
      <c r="E84" s="6"/>
      <c r="F84" s="6" t="s">
        <v>205</v>
      </c>
      <c r="G84" s="6" t="s">
        <v>370</v>
      </c>
      <c r="H84" s="6">
        <f>8526-7246</f>
        <v>1280</v>
      </c>
      <c r="I84" s="6" t="s">
        <v>202</v>
      </c>
      <c r="J84" s="6" t="s">
        <v>369</v>
      </c>
      <c r="K84" s="6" t="s">
        <v>371</v>
      </c>
      <c r="L84" s="6" t="s">
        <v>204</v>
      </c>
      <c r="M84" s="24"/>
    </row>
    <row r="85" ht="57" spans="1:13">
      <c r="A85" s="4"/>
      <c r="B85" s="6"/>
      <c r="C85" s="6"/>
      <c r="D85" s="6"/>
      <c r="E85" s="6"/>
      <c r="F85" s="6" t="s">
        <v>205</v>
      </c>
      <c r="G85" s="6" t="s">
        <v>372</v>
      </c>
      <c r="H85" s="6">
        <f>9705-8526</f>
        <v>1179</v>
      </c>
      <c r="I85" s="6" t="s">
        <v>344</v>
      </c>
      <c r="J85" s="6" t="s">
        <v>373</v>
      </c>
      <c r="K85" s="6" t="s">
        <v>374</v>
      </c>
      <c r="L85" s="6" t="s">
        <v>366</v>
      </c>
      <c r="M85" s="24"/>
    </row>
    <row r="86" ht="42.75" spans="1:13">
      <c r="A86" s="4"/>
      <c r="B86" s="6"/>
      <c r="C86" s="6"/>
      <c r="D86" s="6"/>
      <c r="E86" s="6"/>
      <c r="F86" s="6" t="s">
        <v>195</v>
      </c>
      <c r="G86" s="6" t="s">
        <v>375</v>
      </c>
      <c r="H86" s="6">
        <f>2090-0</f>
        <v>2090</v>
      </c>
      <c r="I86" s="6" t="s">
        <v>197</v>
      </c>
      <c r="J86" s="6" t="s">
        <v>376</v>
      </c>
      <c r="K86" s="6" t="s">
        <v>377</v>
      </c>
      <c r="L86" s="6" t="s">
        <v>378</v>
      </c>
      <c r="M86" s="24" t="s">
        <v>379</v>
      </c>
    </row>
    <row r="87" ht="57" spans="1:13">
      <c r="A87" s="4"/>
      <c r="B87" s="6"/>
      <c r="C87" s="6"/>
      <c r="D87" s="6"/>
      <c r="E87" s="6"/>
      <c r="F87" s="6" t="s">
        <v>195</v>
      </c>
      <c r="G87" s="6" t="s">
        <v>380</v>
      </c>
      <c r="H87" s="6">
        <f>5014-2090</f>
        <v>2924</v>
      </c>
      <c r="I87" s="6" t="s">
        <v>202</v>
      </c>
      <c r="J87" s="6" t="s">
        <v>377</v>
      </c>
      <c r="K87" s="6" t="s">
        <v>381</v>
      </c>
      <c r="L87" s="6" t="s">
        <v>204</v>
      </c>
      <c r="M87" s="24"/>
    </row>
    <row r="88" ht="42.75" spans="1:13">
      <c r="A88" s="4"/>
      <c r="B88" s="6"/>
      <c r="C88" s="6"/>
      <c r="D88" s="6"/>
      <c r="E88" s="6"/>
      <c r="F88" s="6" t="s">
        <v>205</v>
      </c>
      <c r="G88" s="6" t="s">
        <v>382</v>
      </c>
      <c r="H88" s="6">
        <f>2078-0</f>
        <v>2078</v>
      </c>
      <c r="I88" s="6" t="s">
        <v>197</v>
      </c>
      <c r="J88" s="6" t="s">
        <v>383</v>
      </c>
      <c r="K88" s="6" t="s">
        <v>384</v>
      </c>
      <c r="L88" s="6" t="s">
        <v>378</v>
      </c>
      <c r="M88" s="24"/>
    </row>
    <row r="89" ht="57" spans="1:13">
      <c r="A89" s="4"/>
      <c r="B89" s="6"/>
      <c r="C89" s="6"/>
      <c r="D89" s="6"/>
      <c r="E89" s="6"/>
      <c r="F89" s="6" t="s">
        <v>205</v>
      </c>
      <c r="G89" s="6" t="s">
        <v>385</v>
      </c>
      <c r="H89" s="6">
        <f>4991-2078</f>
        <v>2913</v>
      </c>
      <c r="I89" s="6" t="s">
        <v>202</v>
      </c>
      <c r="J89" s="6" t="s">
        <v>384</v>
      </c>
      <c r="K89" s="6" t="s">
        <v>386</v>
      </c>
      <c r="L89" s="6" t="s">
        <v>204</v>
      </c>
      <c r="M89" s="24"/>
    </row>
    <row r="90" ht="42.75" spans="1:13">
      <c r="A90" s="4"/>
      <c r="B90" s="6"/>
      <c r="C90" s="6"/>
      <c r="D90" s="6"/>
      <c r="E90" s="6"/>
      <c r="F90" s="6" t="s">
        <v>195</v>
      </c>
      <c r="G90" s="6" t="s">
        <v>387</v>
      </c>
      <c r="H90" s="6">
        <f>3645-0</f>
        <v>3645</v>
      </c>
      <c r="I90" s="6" t="s">
        <v>197</v>
      </c>
      <c r="J90" s="6" t="s">
        <v>388</v>
      </c>
      <c r="K90" s="6" t="s">
        <v>389</v>
      </c>
      <c r="L90" s="6" t="s">
        <v>390</v>
      </c>
      <c r="M90" s="24" t="s">
        <v>391</v>
      </c>
    </row>
    <row r="91" ht="57" spans="1:13">
      <c r="A91" s="4"/>
      <c r="B91" s="6"/>
      <c r="C91" s="6"/>
      <c r="D91" s="6"/>
      <c r="E91" s="6"/>
      <c r="F91" s="6" t="s">
        <v>195</v>
      </c>
      <c r="G91" s="6" t="s">
        <v>392</v>
      </c>
      <c r="H91" s="6">
        <f>4242-3645</f>
        <v>597</v>
      </c>
      <c r="I91" s="6" t="s">
        <v>202</v>
      </c>
      <c r="J91" s="6" t="s">
        <v>389</v>
      </c>
      <c r="K91" s="6" t="s">
        <v>393</v>
      </c>
      <c r="L91" s="6" t="s">
        <v>204</v>
      </c>
      <c r="M91" s="24"/>
    </row>
    <row r="92" ht="42.75" spans="1:13">
      <c r="A92" s="4"/>
      <c r="B92" s="6"/>
      <c r="C92" s="6"/>
      <c r="D92" s="6"/>
      <c r="E92" s="6"/>
      <c r="F92" s="6" t="s">
        <v>205</v>
      </c>
      <c r="G92" s="6" t="s">
        <v>394</v>
      </c>
      <c r="H92" s="6">
        <f>3614-0</f>
        <v>3614</v>
      </c>
      <c r="I92" s="6" t="s">
        <v>197</v>
      </c>
      <c r="J92" s="6" t="s">
        <v>395</v>
      </c>
      <c r="K92" s="6" t="s">
        <v>396</v>
      </c>
      <c r="L92" s="6" t="s">
        <v>390</v>
      </c>
      <c r="M92" s="24"/>
    </row>
    <row r="93" ht="57.75" spans="1:13">
      <c r="A93" s="8"/>
      <c r="B93" s="5"/>
      <c r="C93" s="5"/>
      <c r="D93" s="5"/>
      <c r="E93" s="5"/>
      <c r="F93" s="5" t="s">
        <v>205</v>
      </c>
      <c r="G93" s="5" t="s">
        <v>397</v>
      </c>
      <c r="H93" s="5">
        <f>4209-3614</f>
        <v>595</v>
      </c>
      <c r="I93" s="5" t="s">
        <v>202</v>
      </c>
      <c r="J93" s="5" t="s">
        <v>396</v>
      </c>
      <c r="K93" s="5" t="s">
        <v>398</v>
      </c>
      <c r="L93" s="5" t="s">
        <v>204</v>
      </c>
      <c r="M93" s="22"/>
    </row>
    <row r="94" ht="20.25" spans="1:13">
      <c r="A94" s="16" t="s">
        <v>399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7"/>
    </row>
    <row r="95" spans="1:13">
      <c r="A95" s="4" t="s">
        <v>1</v>
      </c>
      <c r="B95" s="6" t="s">
        <v>180</v>
      </c>
      <c r="C95" s="6" t="s">
        <v>181</v>
      </c>
      <c r="D95" s="6" t="s">
        <v>182</v>
      </c>
      <c r="E95" s="6" t="s">
        <v>183</v>
      </c>
      <c r="F95" s="6" t="s">
        <v>184</v>
      </c>
      <c r="G95" s="6" t="s">
        <v>185</v>
      </c>
      <c r="H95" s="6" t="s">
        <v>186</v>
      </c>
      <c r="I95" s="6" t="s">
        <v>187</v>
      </c>
      <c r="J95" s="6" t="s">
        <v>188</v>
      </c>
      <c r="K95" s="6" t="s">
        <v>189</v>
      </c>
      <c r="L95" s="6" t="s">
        <v>190</v>
      </c>
      <c r="M95" s="24" t="s">
        <v>191</v>
      </c>
    </row>
    <row r="96" spans="1:13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4"/>
    </row>
    <row r="97" ht="42.75" spans="1:13">
      <c r="A97" s="4">
        <v>10</v>
      </c>
      <c r="B97" s="6" t="s">
        <v>192</v>
      </c>
      <c r="C97" s="6" t="s">
        <v>193</v>
      </c>
      <c r="D97" s="6" t="s">
        <v>194</v>
      </c>
      <c r="E97" s="6" t="s">
        <v>56</v>
      </c>
      <c r="F97" s="6" t="s">
        <v>195</v>
      </c>
      <c r="G97" s="6" t="s">
        <v>400</v>
      </c>
      <c r="H97" s="6">
        <f>2086-0</f>
        <v>2086</v>
      </c>
      <c r="I97" s="6" t="s">
        <v>197</v>
      </c>
      <c r="J97" s="6" t="s">
        <v>401</v>
      </c>
      <c r="K97" s="6" t="s">
        <v>402</v>
      </c>
      <c r="L97" s="6" t="s">
        <v>403</v>
      </c>
      <c r="M97" s="24"/>
    </row>
    <row r="98" ht="43.5" spans="1:13">
      <c r="A98" s="8"/>
      <c r="B98" s="5"/>
      <c r="C98" s="5"/>
      <c r="D98" s="5"/>
      <c r="E98" s="5"/>
      <c r="F98" s="5" t="s">
        <v>205</v>
      </c>
      <c r="G98" s="5" t="s">
        <v>404</v>
      </c>
      <c r="H98" s="5">
        <f>2084-0</f>
        <v>2084</v>
      </c>
      <c r="I98" s="5" t="s">
        <v>197</v>
      </c>
      <c r="J98" s="5" t="s">
        <v>405</v>
      </c>
      <c r="K98" s="5" t="s">
        <v>406</v>
      </c>
      <c r="L98" s="5" t="s">
        <v>403</v>
      </c>
      <c r="M98" s="22"/>
    </row>
    <row r="99" ht="20.25" spans="1:13">
      <c r="A99" s="16" t="s">
        <v>407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27"/>
    </row>
    <row r="100" spans="1:13">
      <c r="A100" s="4" t="s">
        <v>1</v>
      </c>
      <c r="B100" s="6" t="s">
        <v>180</v>
      </c>
      <c r="C100" s="6" t="s">
        <v>181</v>
      </c>
      <c r="D100" s="6" t="s">
        <v>182</v>
      </c>
      <c r="E100" s="6" t="s">
        <v>183</v>
      </c>
      <c r="F100" s="6" t="s">
        <v>184</v>
      </c>
      <c r="G100" s="6" t="s">
        <v>185</v>
      </c>
      <c r="H100" s="6" t="s">
        <v>186</v>
      </c>
      <c r="I100" s="6" t="s">
        <v>187</v>
      </c>
      <c r="J100" s="6" t="s">
        <v>188</v>
      </c>
      <c r="K100" s="6" t="s">
        <v>189</v>
      </c>
      <c r="L100" s="6" t="s">
        <v>190</v>
      </c>
      <c r="M100" s="24" t="s">
        <v>191</v>
      </c>
    </row>
    <row r="101" spans="1:13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4"/>
    </row>
    <row r="102" ht="42.75" spans="1:13">
      <c r="A102" s="4">
        <v>11</v>
      </c>
      <c r="B102" s="6" t="s">
        <v>192</v>
      </c>
      <c r="C102" s="6" t="s">
        <v>193</v>
      </c>
      <c r="D102" s="6" t="s">
        <v>194</v>
      </c>
      <c r="E102" s="6" t="s">
        <v>60</v>
      </c>
      <c r="F102" s="6" t="s">
        <v>195</v>
      </c>
      <c r="G102" s="6" t="s">
        <v>408</v>
      </c>
      <c r="H102" s="6">
        <f>3146-0</f>
        <v>3146</v>
      </c>
      <c r="I102" s="6" t="s">
        <v>197</v>
      </c>
      <c r="J102" s="6" t="s">
        <v>225</v>
      </c>
      <c r="K102" s="6" t="s">
        <v>409</v>
      </c>
      <c r="L102" s="6" t="s">
        <v>410</v>
      </c>
      <c r="M102" s="24"/>
    </row>
    <row r="103" ht="57" spans="1:13">
      <c r="A103" s="4"/>
      <c r="B103" s="6"/>
      <c r="C103" s="6"/>
      <c r="D103" s="6"/>
      <c r="E103" s="6"/>
      <c r="F103" s="6" t="s">
        <v>195</v>
      </c>
      <c r="G103" s="6" t="s">
        <v>411</v>
      </c>
      <c r="H103" s="6">
        <f>4276-3146</f>
        <v>1130</v>
      </c>
      <c r="I103" s="6" t="s">
        <v>202</v>
      </c>
      <c r="J103" s="6" t="s">
        <v>409</v>
      </c>
      <c r="K103" s="6" t="s">
        <v>412</v>
      </c>
      <c r="L103" s="6" t="s">
        <v>204</v>
      </c>
      <c r="M103" s="24"/>
    </row>
    <row r="104" ht="42.75" spans="1:13">
      <c r="A104" s="4"/>
      <c r="B104" s="6"/>
      <c r="C104" s="6"/>
      <c r="D104" s="6"/>
      <c r="E104" s="6"/>
      <c r="F104" s="6" t="s">
        <v>205</v>
      </c>
      <c r="G104" s="6" t="s">
        <v>413</v>
      </c>
      <c r="H104" s="6">
        <f>3174-0</f>
        <v>3174</v>
      </c>
      <c r="I104" s="6" t="s">
        <v>197</v>
      </c>
      <c r="J104" s="6" t="s">
        <v>414</v>
      </c>
      <c r="K104" s="6" t="s">
        <v>415</v>
      </c>
      <c r="L104" s="6" t="s">
        <v>410</v>
      </c>
      <c r="M104" s="24"/>
    </row>
    <row r="105" ht="57.75" spans="1:13">
      <c r="A105" s="8"/>
      <c r="B105" s="5"/>
      <c r="C105" s="5"/>
      <c r="D105" s="5"/>
      <c r="E105" s="5"/>
      <c r="F105" s="5" t="s">
        <v>205</v>
      </c>
      <c r="G105" s="5" t="s">
        <v>416</v>
      </c>
      <c r="H105" s="5">
        <f>4298-3174</f>
        <v>1124</v>
      </c>
      <c r="I105" s="5" t="s">
        <v>202</v>
      </c>
      <c r="J105" s="5" t="s">
        <v>415</v>
      </c>
      <c r="K105" s="5" t="s">
        <v>417</v>
      </c>
      <c r="L105" s="5" t="s">
        <v>204</v>
      </c>
      <c r="M105" s="22"/>
    </row>
    <row r="106" ht="20.25" spans="1:13">
      <c r="A106" s="16" t="s">
        <v>418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7"/>
    </row>
    <row r="107" spans="1:13">
      <c r="A107" s="4" t="s">
        <v>1</v>
      </c>
      <c r="B107" s="6" t="s">
        <v>180</v>
      </c>
      <c r="C107" s="6" t="s">
        <v>181</v>
      </c>
      <c r="D107" s="6" t="s">
        <v>182</v>
      </c>
      <c r="E107" s="6" t="s">
        <v>183</v>
      </c>
      <c r="F107" s="6" t="s">
        <v>184</v>
      </c>
      <c r="G107" s="6" t="s">
        <v>185</v>
      </c>
      <c r="H107" s="6" t="s">
        <v>186</v>
      </c>
      <c r="I107" s="6" t="s">
        <v>187</v>
      </c>
      <c r="J107" s="6" t="s">
        <v>188</v>
      </c>
      <c r="K107" s="6" t="s">
        <v>189</v>
      </c>
      <c r="L107" s="6" t="s">
        <v>190</v>
      </c>
      <c r="M107" s="24" t="s">
        <v>191</v>
      </c>
    </row>
    <row r="108" spans="1:13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4"/>
    </row>
    <row r="109" ht="42.75" spans="1:13">
      <c r="A109" s="4">
        <v>12</v>
      </c>
      <c r="B109" s="6" t="s">
        <v>192</v>
      </c>
      <c r="C109" s="6" t="s">
        <v>193</v>
      </c>
      <c r="D109" s="6" t="s">
        <v>194</v>
      </c>
      <c r="E109" s="6" t="s">
        <v>65</v>
      </c>
      <c r="F109" s="6" t="s">
        <v>195</v>
      </c>
      <c r="G109" s="6" t="s">
        <v>419</v>
      </c>
      <c r="H109" s="6">
        <f>1679-0</f>
        <v>1679</v>
      </c>
      <c r="I109" s="6" t="s">
        <v>197</v>
      </c>
      <c r="J109" s="6" t="s">
        <v>420</v>
      </c>
      <c r="K109" s="6" t="s">
        <v>421</v>
      </c>
      <c r="L109" s="6" t="s">
        <v>422</v>
      </c>
      <c r="M109" s="24"/>
    </row>
    <row r="110" ht="43.5" spans="1:13">
      <c r="A110" s="8"/>
      <c r="B110" s="5"/>
      <c r="C110" s="5"/>
      <c r="D110" s="5"/>
      <c r="E110" s="5"/>
      <c r="F110" s="5" t="s">
        <v>205</v>
      </c>
      <c r="G110" s="5" t="s">
        <v>423</v>
      </c>
      <c r="H110" s="5">
        <v>1471</v>
      </c>
      <c r="I110" s="5" t="s">
        <v>197</v>
      </c>
      <c r="J110" s="5" t="s">
        <v>424</v>
      </c>
      <c r="K110" s="5" t="s">
        <v>425</v>
      </c>
      <c r="L110" s="5" t="s">
        <v>422</v>
      </c>
      <c r="M110" s="22"/>
    </row>
    <row r="111" ht="20.25" spans="1:13">
      <c r="A111" s="16" t="s">
        <v>426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27"/>
    </row>
    <row r="112" spans="1:13">
      <c r="A112" s="4" t="s">
        <v>1</v>
      </c>
      <c r="B112" s="6" t="s">
        <v>180</v>
      </c>
      <c r="C112" s="6" t="s">
        <v>181</v>
      </c>
      <c r="D112" s="6" t="s">
        <v>182</v>
      </c>
      <c r="E112" s="6" t="s">
        <v>183</v>
      </c>
      <c r="F112" s="6" t="s">
        <v>184</v>
      </c>
      <c r="G112" s="6" t="s">
        <v>185</v>
      </c>
      <c r="H112" s="6" t="s">
        <v>186</v>
      </c>
      <c r="I112" s="6" t="s">
        <v>187</v>
      </c>
      <c r="J112" s="6" t="s">
        <v>188</v>
      </c>
      <c r="K112" s="6" t="s">
        <v>189</v>
      </c>
      <c r="L112" s="6" t="s">
        <v>190</v>
      </c>
      <c r="M112" s="24" t="s">
        <v>191</v>
      </c>
    </row>
    <row r="113" spans="1:13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4"/>
    </row>
    <row r="114" ht="85.5" spans="1:13">
      <c r="A114" s="4">
        <v>13</v>
      </c>
      <c r="B114" s="6" t="s">
        <v>192</v>
      </c>
      <c r="C114" s="6" t="s">
        <v>193</v>
      </c>
      <c r="D114" s="6" t="s">
        <v>194</v>
      </c>
      <c r="E114" s="6" t="s">
        <v>427</v>
      </c>
      <c r="F114" s="6" t="s">
        <v>195</v>
      </c>
      <c r="G114" s="6" t="s">
        <v>428</v>
      </c>
      <c r="H114" s="6">
        <f>7353-0</f>
        <v>7353</v>
      </c>
      <c r="I114" s="6" t="s">
        <v>197</v>
      </c>
      <c r="J114" s="6" t="s">
        <v>429</v>
      </c>
      <c r="K114" s="6" t="s">
        <v>430</v>
      </c>
      <c r="L114" s="6" t="s">
        <v>431</v>
      </c>
      <c r="M114" s="24"/>
    </row>
    <row r="115" ht="85.5" spans="1:13">
      <c r="A115" s="4"/>
      <c r="B115" s="6"/>
      <c r="C115" s="6"/>
      <c r="D115" s="6"/>
      <c r="E115" s="6"/>
      <c r="F115" s="6" t="s">
        <v>205</v>
      </c>
      <c r="G115" s="6" t="s">
        <v>432</v>
      </c>
      <c r="H115" s="6">
        <f>6749-0</f>
        <v>6749</v>
      </c>
      <c r="I115" s="6" t="s">
        <v>197</v>
      </c>
      <c r="J115" s="6" t="s">
        <v>433</v>
      </c>
      <c r="K115" s="6" t="s">
        <v>434</v>
      </c>
      <c r="L115" s="6" t="s">
        <v>431</v>
      </c>
      <c r="M115" s="31"/>
    </row>
    <row r="116" ht="42.75" spans="1:13">
      <c r="A116" s="4"/>
      <c r="B116" s="6"/>
      <c r="C116" s="6"/>
      <c r="D116" s="6"/>
      <c r="E116" s="6" t="s">
        <v>435</v>
      </c>
      <c r="F116" s="6" t="s">
        <v>195</v>
      </c>
      <c r="G116" s="6" t="s">
        <v>436</v>
      </c>
      <c r="H116" s="6">
        <f>453-0</f>
        <v>453</v>
      </c>
      <c r="I116" s="6" t="s">
        <v>197</v>
      </c>
      <c r="J116" s="6" t="s">
        <v>437</v>
      </c>
      <c r="K116" s="6" t="s">
        <v>438</v>
      </c>
      <c r="L116" s="6" t="s">
        <v>439</v>
      </c>
      <c r="M116" s="31"/>
    </row>
    <row r="117" ht="43.5" spans="1:13">
      <c r="A117" s="18"/>
      <c r="B117" s="13"/>
      <c r="C117" s="13"/>
      <c r="D117" s="13"/>
      <c r="E117" s="13"/>
      <c r="F117" s="13" t="s">
        <v>205</v>
      </c>
      <c r="G117" s="13" t="s">
        <v>440</v>
      </c>
      <c r="H117" s="13">
        <f>468-0</f>
        <v>468</v>
      </c>
      <c r="I117" s="13" t="s">
        <v>197</v>
      </c>
      <c r="J117" s="13" t="s">
        <v>441</v>
      </c>
      <c r="K117" s="13" t="s">
        <v>442</v>
      </c>
      <c r="L117" s="13" t="s">
        <v>439</v>
      </c>
      <c r="M117" s="32"/>
    </row>
    <row r="118" ht="20.25" spans="1:13">
      <c r="A118" s="16" t="s">
        <v>443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27"/>
    </row>
    <row r="119" spans="1:13">
      <c r="A119" s="4" t="s">
        <v>1</v>
      </c>
      <c r="B119" s="6" t="s">
        <v>180</v>
      </c>
      <c r="C119" s="6" t="s">
        <v>181</v>
      </c>
      <c r="D119" s="6" t="s">
        <v>182</v>
      </c>
      <c r="E119" s="6" t="s">
        <v>183</v>
      </c>
      <c r="F119" s="6" t="s">
        <v>184</v>
      </c>
      <c r="G119" s="6" t="s">
        <v>185</v>
      </c>
      <c r="H119" s="6" t="s">
        <v>186</v>
      </c>
      <c r="I119" s="6" t="s">
        <v>187</v>
      </c>
      <c r="J119" s="6" t="s">
        <v>188</v>
      </c>
      <c r="K119" s="6" t="s">
        <v>189</v>
      </c>
      <c r="L119" s="6" t="s">
        <v>190</v>
      </c>
      <c r="M119" s="24" t="s">
        <v>191</v>
      </c>
    </row>
    <row r="120" spans="1:13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24"/>
    </row>
    <row r="121" ht="57" spans="1:13">
      <c r="A121" s="4">
        <v>14</v>
      </c>
      <c r="B121" s="6" t="s">
        <v>192</v>
      </c>
      <c r="C121" s="6" t="s">
        <v>193</v>
      </c>
      <c r="D121" s="6" t="s">
        <v>194</v>
      </c>
      <c r="E121" s="6" t="s">
        <v>80</v>
      </c>
      <c r="F121" s="6" t="s">
        <v>195</v>
      </c>
      <c r="G121" s="6" t="s">
        <v>444</v>
      </c>
      <c r="H121" s="6">
        <f>1653-0</f>
        <v>1653</v>
      </c>
      <c r="I121" s="6" t="s">
        <v>197</v>
      </c>
      <c r="J121" s="6" t="s">
        <v>445</v>
      </c>
      <c r="K121" s="6" t="s">
        <v>446</v>
      </c>
      <c r="L121" s="6" t="s">
        <v>447</v>
      </c>
      <c r="M121" s="24"/>
    </row>
    <row r="122" ht="57" spans="1:13">
      <c r="A122" s="4"/>
      <c r="B122" s="6"/>
      <c r="C122" s="6"/>
      <c r="D122" s="6"/>
      <c r="E122" s="6"/>
      <c r="F122" s="6" t="s">
        <v>195</v>
      </c>
      <c r="G122" s="6" t="s">
        <v>448</v>
      </c>
      <c r="H122" s="6">
        <f>4200-1653</f>
        <v>2547</v>
      </c>
      <c r="I122" s="6" t="s">
        <v>202</v>
      </c>
      <c r="J122" s="6" t="s">
        <v>446</v>
      </c>
      <c r="K122" s="6" t="s">
        <v>449</v>
      </c>
      <c r="L122" s="6" t="s">
        <v>204</v>
      </c>
      <c r="M122" s="24"/>
    </row>
    <row r="123" ht="42.75" spans="1:13">
      <c r="A123" s="4"/>
      <c r="B123" s="6"/>
      <c r="C123" s="6"/>
      <c r="D123" s="6"/>
      <c r="E123" s="6"/>
      <c r="F123" s="6" t="s">
        <v>195</v>
      </c>
      <c r="G123" s="6" t="s">
        <v>450</v>
      </c>
      <c r="H123" s="6">
        <f>6272-4200</f>
        <v>2072</v>
      </c>
      <c r="I123" s="6" t="s">
        <v>197</v>
      </c>
      <c r="J123" s="6" t="s">
        <v>449</v>
      </c>
      <c r="K123" s="6" t="s">
        <v>451</v>
      </c>
      <c r="L123" s="6" t="s">
        <v>452</v>
      </c>
      <c r="M123" s="24"/>
    </row>
    <row r="124" ht="57" spans="1:13">
      <c r="A124" s="4"/>
      <c r="B124" s="6"/>
      <c r="C124" s="6"/>
      <c r="D124" s="6"/>
      <c r="E124" s="6"/>
      <c r="F124" s="6" t="s">
        <v>195</v>
      </c>
      <c r="G124" s="6" t="s">
        <v>453</v>
      </c>
      <c r="H124" s="6">
        <f>7166-6272</f>
        <v>894</v>
      </c>
      <c r="I124" s="6" t="s">
        <v>202</v>
      </c>
      <c r="J124" s="6" t="s">
        <v>454</v>
      </c>
      <c r="K124" s="6" t="s">
        <v>455</v>
      </c>
      <c r="L124" s="6" t="s">
        <v>204</v>
      </c>
      <c r="M124" s="24"/>
    </row>
    <row r="125" ht="57" spans="1:13">
      <c r="A125" s="4"/>
      <c r="B125" s="6"/>
      <c r="C125" s="6"/>
      <c r="D125" s="6"/>
      <c r="E125" s="6"/>
      <c r="F125" s="6" t="s">
        <v>205</v>
      </c>
      <c r="G125" s="6" t="s">
        <v>456</v>
      </c>
      <c r="H125" s="6">
        <f>1626-0</f>
        <v>1626</v>
      </c>
      <c r="I125" s="6" t="s">
        <v>197</v>
      </c>
      <c r="J125" s="6" t="s">
        <v>457</v>
      </c>
      <c r="K125" s="6" t="s">
        <v>458</v>
      </c>
      <c r="L125" s="6" t="s">
        <v>447</v>
      </c>
      <c r="M125" s="24"/>
    </row>
    <row r="126" ht="57" spans="1:13">
      <c r="A126" s="4"/>
      <c r="B126" s="6"/>
      <c r="C126" s="6"/>
      <c r="D126" s="6"/>
      <c r="E126" s="6"/>
      <c r="F126" s="6" t="s">
        <v>205</v>
      </c>
      <c r="G126" s="6" t="s">
        <v>459</v>
      </c>
      <c r="H126" s="6">
        <f>4192-1626</f>
        <v>2566</v>
      </c>
      <c r="I126" s="6" t="s">
        <v>202</v>
      </c>
      <c r="J126" s="6" t="s">
        <v>458</v>
      </c>
      <c r="K126" s="6" t="s">
        <v>460</v>
      </c>
      <c r="L126" s="6" t="s">
        <v>204</v>
      </c>
      <c r="M126" s="24"/>
    </row>
    <row r="127" ht="42.75" spans="1:13">
      <c r="A127" s="4"/>
      <c r="B127" s="6"/>
      <c r="C127" s="6"/>
      <c r="D127" s="6"/>
      <c r="E127" s="6"/>
      <c r="F127" s="6" t="s">
        <v>205</v>
      </c>
      <c r="G127" s="6" t="s">
        <v>461</v>
      </c>
      <c r="H127" s="6">
        <f>6260-4192</f>
        <v>2068</v>
      </c>
      <c r="I127" s="6" t="s">
        <v>197</v>
      </c>
      <c r="J127" s="6" t="s">
        <v>460</v>
      </c>
      <c r="K127" s="6" t="s">
        <v>462</v>
      </c>
      <c r="L127" s="6" t="s">
        <v>452</v>
      </c>
      <c r="M127" s="24"/>
    </row>
    <row r="128" ht="57" spans="1:13">
      <c r="A128" s="4"/>
      <c r="B128" s="6"/>
      <c r="C128" s="6"/>
      <c r="D128" s="6"/>
      <c r="E128" s="6"/>
      <c r="F128" s="6" t="s">
        <v>205</v>
      </c>
      <c r="G128" s="6" t="s">
        <v>463</v>
      </c>
      <c r="H128" s="6">
        <f>7153-6260</f>
        <v>893</v>
      </c>
      <c r="I128" s="6" t="s">
        <v>202</v>
      </c>
      <c r="J128" s="6" t="s">
        <v>464</v>
      </c>
      <c r="K128" s="6" t="s">
        <v>465</v>
      </c>
      <c r="L128" s="6" t="s">
        <v>204</v>
      </c>
      <c r="M128" s="24"/>
    </row>
    <row r="129" ht="57" spans="1:13">
      <c r="A129" s="4"/>
      <c r="B129" s="6"/>
      <c r="C129" s="6"/>
      <c r="D129" s="6"/>
      <c r="E129" s="6"/>
      <c r="F129" s="6" t="s">
        <v>195</v>
      </c>
      <c r="G129" s="6" t="s">
        <v>466</v>
      </c>
      <c r="H129" s="6">
        <f>727-0</f>
        <v>727</v>
      </c>
      <c r="I129" s="6" t="s">
        <v>197</v>
      </c>
      <c r="J129" s="6" t="s">
        <v>467</v>
      </c>
      <c r="K129" s="6" t="s">
        <v>468</v>
      </c>
      <c r="L129" s="6" t="s">
        <v>447</v>
      </c>
      <c r="M129" s="24" t="s">
        <v>469</v>
      </c>
    </row>
    <row r="130" ht="57.75" spans="1:13">
      <c r="A130" s="8"/>
      <c r="B130" s="5"/>
      <c r="C130" s="5"/>
      <c r="D130" s="5"/>
      <c r="E130" s="5"/>
      <c r="F130" s="5" t="s">
        <v>205</v>
      </c>
      <c r="G130" s="5" t="s">
        <v>470</v>
      </c>
      <c r="H130" s="5">
        <v>722</v>
      </c>
      <c r="I130" s="5" t="s">
        <v>197</v>
      </c>
      <c r="J130" s="5" t="s">
        <v>471</v>
      </c>
      <c r="K130" s="5" t="s">
        <v>472</v>
      </c>
      <c r="L130" s="5" t="s">
        <v>447</v>
      </c>
      <c r="M130" s="22"/>
    </row>
    <row r="131" ht="20.25" spans="1:13">
      <c r="A131" s="16" t="s">
        <v>473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7"/>
    </row>
    <row r="132" spans="1:13">
      <c r="A132" s="4" t="s">
        <v>1</v>
      </c>
      <c r="B132" s="6" t="s">
        <v>180</v>
      </c>
      <c r="C132" s="6" t="s">
        <v>181</v>
      </c>
      <c r="D132" s="6" t="s">
        <v>182</v>
      </c>
      <c r="E132" s="6" t="s">
        <v>183</v>
      </c>
      <c r="F132" s="6" t="s">
        <v>184</v>
      </c>
      <c r="G132" s="6" t="s">
        <v>185</v>
      </c>
      <c r="H132" s="6" t="s">
        <v>186</v>
      </c>
      <c r="I132" s="6" t="s">
        <v>187</v>
      </c>
      <c r="J132" s="6" t="s">
        <v>188</v>
      </c>
      <c r="K132" s="6" t="s">
        <v>189</v>
      </c>
      <c r="L132" s="6" t="s">
        <v>190</v>
      </c>
      <c r="M132" s="24" t="s">
        <v>191</v>
      </c>
    </row>
    <row r="133" spans="1:13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24"/>
    </row>
    <row r="134" ht="71.25" spans="1:13">
      <c r="A134" s="4">
        <v>15</v>
      </c>
      <c r="B134" s="6" t="s">
        <v>192</v>
      </c>
      <c r="C134" s="6" t="s">
        <v>193</v>
      </c>
      <c r="D134" s="6" t="s">
        <v>194</v>
      </c>
      <c r="E134" s="6" t="s">
        <v>88</v>
      </c>
      <c r="F134" s="6" t="s">
        <v>195</v>
      </c>
      <c r="G134" s="6" t="s">
        <v>474</v>
      </c>
      <c r="H134" s="6">
        <f>3599-0</f>
        <v>3599</v>
      </c>
      <c r="I134" s="6" t="s">
        <v>197</v>
      </c>
      <c r="J134" s="6" t="s">
        <v>475</v>
      </c>
      <c r="K134" s="6" t="s">
        <v>476</v>
      </c>
      <c r="L134" s="6" t="s">
        <v>477</v>
      </c>
      <c r="M134" s="24"/>
    </row>
    <row r="135" ht="57" spans="1:13">
      <c r="A135" s="4"/>
      <c r="B135" s="6"/>
      <c r="C135" s="6"/>
      <c r="D135" s="6"/>
      <c r="E135" s="6"/>
      <c r="F135" s="6" t="s">
        <v>195</v>
      </c>
      <c r="G135" s="6" t="s">
        <v>478</v>
      </c>
      <c r="H135" s="6">
        <v>1708</v>
      </c>
      <c r="I135" s="6" t="s">
        <v>344</v>
      </c>
      <c r="J135" s="6" t="s">
        <v>479</v>
      </c>
      <c r="K135" s="6" t="s">
        <v>480</v>
      </c>
      <c r="L135" s="6" t="s">
        <v>481</v>
      </c>
      <c r="M135" s="24"/>
    </row>
    <row r="136" ht="71.25" spans="1:13">
      <c r="A136" s="4"/>
      <c r="B136" s="6"/>
      <c r="C136" s="6"/>
      <c r="D136" s="6"/>
      <c r="E136" s="6"/>
      <c r="F136" s="6" t="s">
        <v>205</v>
      </c>
      <c r="G136" s="6" t="s">
        <v>482</v>
      </c>
      <c r="H136" s="6">
        <v>3571</v>
      </c>
      <c r="I136" s="6" t="s">
        <v>197</v>
      </c>
      <c r="J136" s="6" t="s">
        <v>483</v>
      </c>
      <c r="K136" s="6" t="s">
        <v>484</v>
      </c>
      <c r="L136" s="6" t="s">
        <v>477</v>
      </c>
      <c r="M136" s="24"/>
    </row>
    <row r="137" ht="57.75" spans="1:13">
      <c r="A137" s="8"/>
      <c r="B137" s="5"/>
      <c r="C137" s="5"/>
      <c r="D137" s="5"/>
      <c r="E137" s="5"/>
      <c r="F137" s="5" t="s">
        <v>205</v>
      </c>
      <c r="G137" s="5" t="s">
        <v>485</v>
      </c>
      <c r="H137" s="5">
        <v>1722</v>
      </c>
      <c r="I137" s="5" t="s">
        <v>344</v>
      </c>
      <c r="J137" s="5" t="s">
        <v>486</v>
      </c>
      <c r="K137" s="5" t="s">
        <v>487</v>
      </c>
      <c r="L137" s="5" t="s">
        <v>481</v>
      </c>
      <c r="M137" s="22"/>
    </row>
    <row r="138" ht="20.25" spans="1:13">
      <c r="A138" s="16" t="s">
        <v>488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7"/>
    </row>
    <row r="139" spans="1:13">
      <c r="A139" s="4" t="s">
        <v>1</v>
      </c>
      <c r="B139" s="6" t="s">
        <v>180</v>
      </c>
      <c r="C139" s="6" t="s">
        <v>181</v>
      </c>
      <c r="D139" s="6" t="s">
        <v>182</v>
      </c>
      <c r="E139" s="6" t="s">
        <v>183</v>
      </c>
      <c r="F139" s="6" t="s">
        <v>184</v>
      </c>
      <c r="G139" s="6" t="s">
        <v>185</v>
      </c>
      <c r="H139" s="6" t="s">
        <v>186</v>
      </c>
      <c r="I139" s="6" t="s">
        <v>187</v>
      </c>
      <c r="J139" s="6" t="s">
        <v>188</v>
      </c>
      <c r="K139" s="6" t="s">
        <v>189</v>
      </c>
      <c r="L139" s="6" t="s">
        <v>190</v>
      </c>
      <c r="M139" s="24" t="s">
        <v>191</v>
      </c>
    </row>
    <row r="140" spans="1:13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24"/>
    </row>
    <row r="141" ht="42.75" spans="1:13">
      <c r="A141" s="4">
        <v>16</v>
      </c>
      <c r="B141" s="6" t="s">
        <v>192</v>
      </c>
      <c r="C141" s="6" t="s">
        <v>193</v>
      </c>
      <c r="D141" s="6" t="s">
        <v>194</v>
      </c>
      <c r="E141" s="6" t="s">
        <v>93</v>
      </c>
      <c r="F141" s="6" t="s">
        <v>195</v>
      </c>
      <c r="G141" s="6" t="s">
        <v>489</v>
      </c>
      <c r="H141" s="6">
        <v>3127</v>
      </c>
      <c r="I141" s="6" t="s">
        <v>197</v>
      </c>
      <c r="J141" s="6" t="s">
        <v>490</v>
      </c>
      <c r="K141" s="6" t="s">
        <v>491</v>
      </c>
      <c r="L141" s="6" t="s">
        <v>492</v>
      </c>
      <c r="M141" s="24"/>
    </row>
    <row r="142" ht="57" spans="1:13">
      <c r="A142" s="4"/>
      <c r="B142" s="6"/>
      <c r="C142" s="6"/>
      <c r="D142" s="6"/>
      <c r="E142" s="6"/>
      <c r="F142" s="6" t="s">
        <v>195</v>
      </c>
      <c r="G142" s="6" t="s">
        <v>493</v>
      </c>
      <c r="H142" s="6">
        <v>1981</v>
      </c>
      <c r="I142" s="6" t="s">
        <v>202</v>
      </c>
      <c r="J142" s="6" t="s">
        <v>494</v>
      </c>
      <c r="K142" s="6" t="s">
        <v>495</v>
      </c>
      <c r="L142" s="6" t="s">
        <v>204</v>
      </c>
      <c r="M142" s="24"/>
    </row>
    <row r="143" ht="42.75" spans="1:13">
      <c r="A143" s="4"/>
      <c r="B143" s="6"/>
      <c r="C143" s="6"/>
      <c r="D143" s="6"/>
      <c r="E143" s="6"/>
      <c r="F143" s="6" t="s">
        <v>205</v>
      </c>
      <c r="G143" s="6" t="s">
        <v>496</v>
      </c>
      <c r="H143" s="6">
        <v>3135</v>
      </c>
      <c r="I143" s="6" t="s">
        <v>197</v>
      </c>
      <c r="J143" s="6" t="s">
        <v>497</v>
      </c>
      <c r="K143" s="6" t="s">
        <v>498</v>
      </c>
      <c r="L143" s="6" t="s">
        <v>492</v>
      </c>
      <c r="M143" s="24"/>
    </row>
    <row r="144" ht="57.75" spans="1:13">
      <c r="A144" s="18"/>
      <c r="B144" s="13"/>
      <c r="C144" s="13"/>
      <c r="D144" s="13"/>
      <c r="E144" s="13"/>
      <c r="F144" s="13" t="s">
        <v>205</v>
      </c>
      <c r="G144" s="13" t="s">
        <v>499</v>
      </c>
      <c r="H144" s="13">
        <v>2003</v>
      </c>
      <c r="I144" s="13" t="s">
        <v>202</v>
      </c>
      <c r="J144" s="13" t="s">
        <v>500</v>
      </c>
      <c r="K144" s="13" t="s">
        <v>501</v>
      </c>
      <c r="L144" s="13" t="s">
        <v>204</v>
      </c>
      <c r="M144" s="25"/>
    </row>
    <row r="145" ht="20.25" spans="1:13">
      <c r="A145" s="16" t="s">
        <v>502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27"/>
    </row>
    <row r="146" spans="1:13">
      <c r="A146" s="4" t="s">
        <v>1</v>
      </c>
      <c r="B146" s="6" t="s">
        <v>180</v>
      </c>
      <c r="C146" s="6" t="s">
        <v>181</v>
      </c>
      <c r="D146" s="6" t="s">
        <v>182</v>
      </c>
      <c r="E146" s="6" t="s">
        <v>183</v>
      </c>
      <c r="F146" s="6" t="s">
        <v>184</v>
      </c>
      <c r="G146" s="6" t="s">
        <v>185</v>
      </c>
      <c r="H146" s="6" t="s">
        <v>186</v>
      </c>
      <c r="I146" s="6" t="s">
        <v>187</v>
      </c>
      <c r="J146" s="6" t="s">
        <v>188</v>
      </c>
      <c r="K146" s="6" t="s">
        <v>189</v>
      </c>
      <c r="L146" s="6" t="s">
        <v>190</v>
      </c>
      <c r="M146" s="24" t="s">
        <v>191</v>
      </c>
    </row>
    <row r="147" spans="1:13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24"/>
    </row>
    <row r="148" ht="42.75" spans="1:13">
      <c r="A148" s="8">
        <v>17</v>
      </c>
      <c r="B148" s="5" t="s">
        <v>192</v>
      </c>
      <c r="C148" s="5" t="s">
        <v>193</v>
      </c>
      <c r="D148" s="5" t="s">
        <v>194</v>
      </c>
      <c r="E148" s="5" t="s">
        <v>98</v>
      </c>
      <c r="F148" s="6" t="s">
        <v>195</v>
      </c>
      <c r="G148" s="6" t="s">
        <v>503</v>
      </c>
      <c r="H148" s="6">
        <f>3472-0</f>
        <v>3472</v>
      </c>
      <c r="I148" s="6" t="s">
        <v>197</v>
      </c>
      <c r="J148" s="6" t="s">
        <v>504</v>
      </c>
      <c r="K148" s="6" t="s">
        <v>505</v>
      </c>
      <c r="L148" s="6" t="s">
        <v>506</v>
      </c>
      <c r="M148" s="24"/>
    </row>
    <row r="149" ht="43.5" spans="1:13">
      <c r="A149" s="9"/>
      <c r="B149" s="10"/>
      <c r="C149" s="10"/>
      <c r="D149" s="10"/>
      <c r="E149" s="10"/>
      <c r="F149" s="5" t="s">
        <v>205</v>
      </c>
      <c r="G149" s="5" t="s">
        <v>507</v>
      </c>
      <c r="H149" s="5">
        <f>3751-0</f>
        <v>3751</v>
      </c>
      <c r="I149" s="5" t="s">
        <v>197</v>
      </c>
      <c r="J149" s="5" t="s">
        <v>508</v>
      </c>
      <c r="K149" s="5" t="s">
        <v>509</v>
      </c>
      <c r="L149" s="5" t="s">
        <v>506</v>
      </c>
      <c r="M149" s="22"/>
    </row>
    <row r="150" ht="20.25" spans="1:13">
      <c r="A150" s="16" t="s">
        <v>510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27"/>
    </row>
    <row r="151" spans="1:13">
      <c r="A151" s="4" t="s">
        <v>1</v>
      </c>
      <c r="B151" s="6" t="s">
        <v>180</v>
      </c>
      <c r="C151" s="6" t="s">
        <v>181</v>
      </c>
      <c r="D151" s="6" t="s">
        <v>182</v>
      </c>
      <c r="E151" s="6" t="s">
        <v>183</v>
      </c>
      <c r="F151" s="6" t="s">
        <v>184</v>
      </c>
      <c r="G151" s="6" t="s">
        <v>185</v>
      </c>
      <c r="H151" s="6" t="s">
        <v>186</v>
      </c>
      <c r="I151" s="6" t="s">
        <v>187</v>
      </c>
      <c r="J151" s="6" t="s">
        <v>188</v>
      </c>
      <c r="K151" s="6" t="s">
        <v>189</v>
      </c>
      <c r="L151" s="6" t="s">
        <v>190</v>
      </c>
      <c r="M151" s="24" t="s">
        <v>191</v>
      </c>
    </row>
    <row r="152" spans="1:13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24"/>
    </row>
    <row r="153" ht="42.75" spans="1:13">
      <c r="A153" s="4">
        <v>18</v>
      </c>
      <c r="B153" s="6" t="s">
        <v>192</v>
      </c>
      <c r="C153" s="6" t="s">
        <v>193</v>
      </c>
      <c r="D153" s="6" t="s">
        <v>194</v>
      </c>
      <c r="E153" s="5" t="s">
        <v>103</v>
      </c>
      <c r="F153" s="6" t="s">
        <v>195</v>
      </c>
      <c r="G153" s="6" t="s">
        <v>511</v>
      </c>
      <c r="H153" s="6">
        <f>3248-0</f>
        <v>3248</v>
      </c>
      <c r="I153" s="6" t="s">
        <v>197</v>
      </c>
      <c r="J153" s="6" t="s">
        <v>512</v>
      </c>
      <c r="K153" s="6" t="s">
        <v>513</v>
      </c>
      <c r="L153" s="6" t="s">
        <v>514</v>
      </c>
      <c r="M153" s="24"/>
    </row>
    <row r="154" ht="43.5" spans="1:13">
      <c r="A154" s="18"/>
      <c r="B154" s="13"/>
      <c r="C154" s="13"/>
      <c r="D154" s="13"/>
      <c r="E154" s="12"/>
      <c r="F154" s="13" t="s">
        <v>205</v>
      </c>
      <c r="G154" s="13" t="s">
        <v>515</v>
      </c>
      <c r="H154" s="13">
        <f>3212-0</f>
        <v>3212</v>
      </c>
      <c r="I154" s="13" t="s">
        <v>197</v>
      </c>
      <c r="J154" s="13" t="s">
        <v>516</v>
      </c>
      <c r="K154" s="13" t="s">
        <v>517</v>
      </c>
      <c r="L154" s="13" t="s">
        <v>514</v>
      </c>
      <c r="M154" s="25"/>
    </row>
    <row r="155" ht="20.25" spans="1:13">
      <c r="A155" s="16" t="s">
        <v>518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27"/>
    </row>
    <row r="156" spans="1:13">
      <c r="A156" s="4" t="s">
        <v>1</v>
      </c>
      <c r="B156" s="6" t="s">
        <v>180</v>
      </c>
      <c r="C156" s="6" t="s">
        <v>181</v>
      </c>
      <c r="D156" s="6" t="s">
        <v>182</v>
      </c>
      <c r="E156" s="6" t="s">
        <v>183</v>
      </c>
      <c r="F156" s="6" t="s">
        <v>184</v>
      </c>
      <c r="G156" s="6" t="s">
        <v>185</v>
      </c>
      <c r="H156" s="6" t="s">
        <v>186</v>
      </c>
      <c r="I156" s="6" t="s">
        <v>187</v>
      </c>
      <c r="J156" s="6" t="s">
        <v>188</v>
      </c>
      <c r="K156" s="6" t="s">
        <v>189</v>
      </c>
      <c r="L156" s="6" t="s">
        <v>190</v>
      </c>
      <c r="M156" s="24" t="s">
        <v>191</v>
      </c>
    </row>
    <row r="157" spans="1:13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24"/>
    </row>
    <row r="158" ht="42.75" spans="1:13">
      <c r="A158" s="4">
        <v>19</v>
      </c>
      <c r="B158" s="6" t="s">
        <v>192</v>
      </c>
      <c r="C158" s="6" t="s">
        <v>193</v>
      </c>
      <c r="D158" s="6" t="s">
        <v>194</v>
      </c>
      <c r="E158" s="6" t="s">
        <v>108</v>
      </c>
      <c r="F158" s="6" t="s">
        <v>195</v>
      </c>
      <c r="G158" s="6" t="s">
        <v>519</v>
      </c>
      <c r="H158" s="6">
        <f>2502-0</f>
        <v>2502</v>
      </c>
      <c r="I158" s="6" t="s">
        <v>197</v>
      </c>
      <c r="J158" s="6" t="s">
        <v>520</v>
      </c>
      <c r="K158" s="6" t="s">
        <v>521</v>
      </c>
      <c r="L158" s="6" t="s">
        <v>522</v>
      </c>
      <c r="M158" s="24"/>
    </row>
    <row r="159" ht="57" spans="1:13">
      <c r="A159" s="4"/>
      <c r="B159" s="6"/>
      <c r="C159" s="6"/>
      <c r="D159" s="6"/>
      <c r="E159" s="6"/>
      <c r="F159" s="6" t="s">
        <v>195</v>
      </c>
      <c r="G159" s="6" t="s">
        <v>523</v>
      </c>
      <c r="H159" s="6">
        <f>2763-2502</f>
        <v>261</v>
      </c>
      <c r="I159" s="6" t="s">
        <v>202</v>
      </c>
      <c r="J159" s="6" t="s">
        <v>524</v>
      </c>
      <c r="K159" s="6" t="s">
        <v>525</v>
      </c>
      <c r="L159" s="6" t="s">
        <v>204</v>
      </c>
      <c r="M159" s="24"/>
    </row>
    <row r="160" ht="42.75" spans="1:13">
      <c r="A160" s="4"/>
      <c r="B160" s="6"/>
      <c r="C160" s="6"/>
      <c r="D160" s="6"/>
      <c r="E160" s="6"/>
      <c r="F160" s="6" t="s">
        <v>205</v>
      </c>
      <c r="G160" s="6" t="s">
        <v>526</v>
      </c>
      <c r="H160" s="6">
        <f>2507-0</f>
        <v>2507</v>
      </c>
      <c r="I160" s="6" t="s">
        <v>197</v>
      </c>
      <c r="J160" s="6" t="s">
        <v>527</v>
      </c>
      <c r="K160" s="6" t="s">
        <v>528</v>
      </c>
      <c r="L160" s="6" t="s">
        <v>522</v>
      </c>
      <c r="M160" s="24"/>
    </row>
    <row r="161" ht="57.75" spans="1:13">
      <c r="A161" s="18"/>
      <c r="B161" s="13"/>
      <c r="C161" s="13"/>
      <c r="D161" s="13"/>
      <c r="E161" s="13"/>
      <c r="F161" s="13" t="s">
        <v>205</v>
      </c>
      <c r="G161" s="13" t="s">
        <v>529</v>
      </c>
      <c r="H161" s="13">
        <f>2769-2507</f>
        <v>262</v>
      </c>
      <c r="I161" s="13" t="s">
        <v>202</v>
      </c>
      <c r="J161" s="13" t="s">
        <v>530</v>
      </c>
      <c r="K161" s="13" t="s">
        <v>531</v>
      </c>
      <c r="L161" s="13" t="s">
        <v>204</v>
      </c>
      <c r="M161" s="25"/>
    </row>
    <row r="162" ht="20.25" spans="1:13">
      <c r="A162" s="16" t="s">
        <v>532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27"/>
    </row>
    <row r="163" spans="1:13">
      <c r="A163" s="4" t="s">
        <v>1</v>
      </c>
      <c r="B163" s="6" t="s">
        <v>180</v>
      </c>
      <c r="C163" s="6" t="s">
        <v>181</v>
      </c>
      <c r="D163" s="6" t="s">
        <v>182</v>
      </c>
      <c r="E163" s="6" t="s">
        <v>183</v>
      </c>
      <c r="F163" s="6" t="s">
        <v>184</v>
      </c>
      <c r="G163" s="6" t="s">
        <v>185</v>
      </c>
      <c r="H163" s="6" t="s">
        <v>186</v>
      </c>
      <c r="I163" s="6" t="s">
        <v>187</v>
      </c>
      <c r="J163" s="6" t="s">
        <v>188</v>
      </c>
      <c r="K163" s="6" t="s">
        <v>189</v>
      </c>
      <c r="L163" s="6" t="s">
        <v>190</v>
      </c>
      <c r="M163" s="24" t="s">
        <v>191</v>
      </c>
    </row>
    <row r="164" spans="1:13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24"/>
    </row>
    <row r="165" ht="42.75" spans="1:13">
      <c r="A165" s="8">
        <v>20</v>
      </c>
      <c r="B165" s="6" t="s">
        <v>192</v>
      </c>
      <c r="C165" s="6" t="s">
        <v>193</v>
      </c>
      <c r="D165" s="6" t="s">
        <v>194</v>
      </c>
      <c r="E165" s="5" t="s">
        <v>112</v>
      </c>
      <c r="F165" s="6" t="s">
        <v>195</v>
      </c>
      <c r="G165" s="6" t="s">
        <v>533</v>
      </c>
      <c r="H165" s="6">
        <f>2564-0</f>
        <v>2564</v>
      </c>
      <c r="I165" s="6" t="s">
        <v>197</v>
      </c>
      <c r="J165" s="6" t="s">
        <v>534</v>
      </c>
      <c r="K165" s="6" t="s">
        <v>535</v>
      </c>
      <c r="L165" s="6" t="s">
        <v>506</v>
      </c>
      <c r="M165" s="24"/>
    </row>
    <row r="166" ht="43.5" spans="1:13">
      <c r="A166" s="9"/>
      <c r="B166" s="5"/>
      <c r="C166" s="5"/>
      <c r="D166" s="5"/>
      <c r="E166" s="10"/>
      <c r="F166" s="5" t="s">
        <v>205</v>
      </c>
      <c r="G166" s="5" t="s">
        <v>536</v>
      </c>
      <c r="H166" s="5">
        <f>2584-0</f>
        <v>2584</v>
      </c>
      <c r="I166" s="5" t="s">
        <v>197</v>
      </c>
      <c r="J166" s="5" t="s">
        <v>537</v>
      </c>
      <c r="K166" s="5" t="s">
        <v>538</v>
      </c>
      <c r="L166" s="5" t="s">
        <v>506</v>
      </c>
      <c r="M166" s="22"/>
    </row>
    <row r="167" ht="20.25" spans="1:13">
      <c r="A167" s="16" t="s">
        <v>539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27"/>
    </row>
    <row r="168" spans="1:13">
      <c r="A168" s="4" t="s">
        <v>1</v>
      </c>
      <c r="B168" s="6" t="s">
        <v>180</v>
      </c>
      <c r="C168" s="6" t="s">
        <v>181</v>
      </c>
      <c r="D168" s="6" t="s">
        <v>182</v>
      </c>
      <c r="E168" s="6" t="s">
        <v>183</v>
      </c>
      <c r="F168" s="6" t="s">
        <v>184</v>
      </c>
      <c r="G168" s="6" t="s">
        <v>185</v>
      </c>
      <c r="H168" s="6" t="s">
        <v>186</v>
      </c>
      <c r="I168" s="6" t="s">
        <v>187</v>
      </c>
      <c r="J168" s="6" t="s">
        <v>188</v>
      </c>
      <c r="K168" s="6" t="s">
        <v>189</v>
      </c>
      <c r="L168" s="6" t="s">
        <v>190</v>
      </c>
      <c r="M168" s="24" t="s">
        <v>191</v>
      </c>
    </row>
    <row r="169" spans="1:13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24"/>
    </row>
    <row r="170" ht="71.25" spans="1:13">
      <c r="A170" s="4">
        <v>21</v>
      </c>
      <c r="B170" s="6" t="s">
        <v>192</v>
      </c>
      <c r="C170" s="6" t="s">
        <v>193</v>
      </c>
      <c r="D170" s="6" t="s">
        <v>194</v>
      </c>
      <c r="E170" s="6" t="s">
        <v>116</v>
      </c>
      <c r="F170" s="6" t="s">
        <v>195</v>
      </c>
      <c r="G170" s="6" t="s">
        <v>540</v>
      </c>
      <c r="H170" s="6">
        <v>5481</v>
      </c>
      <c r="I170" s="6" t="s">
        <v>197</v>
      </c>
      <c r="J170" s="6" t="s">
        <v>541</v>
      </c>
      <c r="K170" s="6" t="s">
        <v>542</v>
      </c>
      <c r="L170" s="6" t="s">
        <v>543</v>
      </c>
      <c r="M170" s="24"/>
    </row>
    <row r="171" ht="42.75" spans="1:13">
      <c r="A171" s="4"/>
      <c r="B171" s="6"/>
      <c r="C171" s="6"/>
      <c r="D171" s="6"/>
      <c r="E171" s="6"/>
      <c r="F171" s="6" t="s">
        <v>195</v>
      </c>
      <c r="G171" s="6" t="s">
        <v>544</v>
      </c>
      <c r="H171" s="6">
        <f>8444-5693</f>
        <v>2751</v>
      </c>
      <c r="I171" s="6" t="s">
        <v>197</v>
      </c>
      <c r="J171" s="6" t="s">
        <v>545</v>
      </c>
      <c r="K171" s="6" t="s">
        <v>546</v>
      </c>
      <c r="L171" s="6" t="s">
        <v>547</v>
      </c>
      <c r="M171" s="24"/>
    </row>
    <row r="172" ht="57" spans="1:13">
      <c r="A172" s="4"/>
      <c r="B172" s="6"/>
      <c r="C172" s="6"/>
      <c r="D172" s="6"/>
      <c r="E172" s="6"/>
      <c r="F172" s="6" t="s">
        <v>195</v>
      </c>
      <c r="G172" s="6" t="s">
        <v>548</v>
      </c>
      <c r="H172" s="6">
        <f>8886-8444</f>
        <v>442</v>
      </c>
      <c r="I172" s="6" t="s">
        <v>344</v>
      </c>
      <c r="J172" s="6" t="s">
        <v>549</v>
      </c>
      <c r="K172" s="6" t="s">
        <v>550</v>
      </c>
      <c r="L172" s="6" t="s">
        <v>551</v>
      </c>
      <c r="M172" s="24"/>
    </row>
    <row r="173" ht="71.25" spans="1:13">
      <c r="A173" s="4"/>
      <c r="B173" s="6"/>
      <c r="C173" s="6"/>
      <c r="D173" s="6"/>
      <c r="E173" s="6"/>
      <c r="F173" s="6" t="s">
        <v>205</v>
      </c>
      <c r="G173" s="6" t="s">
        <v>552</v>
      </c>
      <c r="H173" s="6">
        <v>5441</v>
      </c>
      <c r="I173" s="6" t="s">
        <v>197</v>
      </c>
      <c r="J173" s="6" t="s">
        <v>553</v>
      </c>
      <c r="K173" s="6" t="s">
        <v>554</v>
      </c>
      <c r="L173" s="6" t="s">
        <v>543</v>
      </c>
      <c r="M173" s="24"/>
    </row>
    <row r="174" ht="42.75" spans="1:13">
      <c r="A174" s="4"/>
      <c r="B174" s="6"/>
      <c r="C174" s="6"/>
      <c r="D174" s="6"/>
      <c r="E174" s="6"/>
      <c r="F174" s="6" t="s">
        <v>205</v>
      </c>
      <c r="G174" s="6" t="s">
        <v>555</v>
      </c>
      <c r="H174" s="6">
        <f>8423-5654</f>
        <v>2769</v>
      </c>
      <c r="I174" s="6" t="s">
        <v>197</v>
      </c>
      <c r="J174" s="6" t="s">
        <v>556</v>
      </c>
      <c r="K174" s="6" t="s">
        <v>557</v>
      </c>
      <c r="L174" s="6" t="s">
        <v>547</v>
      </c>
      <c r="M174" s="24"/>
    </row>
    <row r="175" ht="57" spans="1:13">
      <c r="A175" s="4"/>
      <c r="B175" s="6"/>
      <c r="C175" s="6"/>
      <c r="D175" s="6"/>
      <c r="E175" s="6"/>
      <c r="F175" s="6" t="s">
        <v>205</v>
      </c>
      <c r="G175" s="6" t="s">
        <v>558</v>
      </c>
      <c r="H175" s="6">
        <f>8865-8423</f>
        <v>442</v>
      </c>
      <c r="I175" s="6" t="s">
        <v>344</v>
      </c>
      <c r="J175" s="6" t="s">
        <v>559</v>
      </c>
      <c r="K175" s="6" t="s">
        <v>560</v>
      </c>
      <c r="L175" s="6" t="s">
        <v>551</v>
      </c>
      <c r="M175" s="24"/>
    </row>
    <row r="176" ht="57" spans="1:13">
      <c r="A176" s="4"/>
      <c r="B176" s="6"/>
      <c r="C176" s="6"/>
      <c r="D176" s="6"/>
      <c r="E176" s="6"/>
      <c r="F176" s="6" t="s">
        <v>195</v>
      </c>
      <c r="G176" s="6" t="s">
        <v>561</v>
      </c>
      <c r="H176" s="6">
        <f>2350-0</f>
        <v>2350</v>
      </c>
      <c r="I176" s="6" t="s">
        <v>197</v>
      </c>
      <c r="J176" s="6" t="s">
        <v>562</v>
      </c>
      <c r="K176" s="6" t="s">
        <v>563</v>
      </c>
      <c r="L176" s="6" t="s">
        <v>564</v>
      </c>
      <c r="M176" s="24" t="s">
        <v>251</v>
      </c>
    </row>
    <row r="177" ht="57" spans="1:13">
      <c r="A177" s="4"/>
      <c r="B177" s="6"/>
      <c r="C177" s="6"/>
      <c r="D177" s="6"/>
      <c r="E177" s="6"/>
      <c r="F177" s="6" t="s">
        <v>195</v>
      </c>
      <c r="G177" s="6" t="s">
        <v>565</v>
      </c>
      <c r="H177" s="6">
        <f>2818-2350</f>
        <v>468</v>
      </c>
      <c r="I177" s="6" t="s">
        <v>202</v>
      </c>
      <c r="J177" s="6" t="s">
        <v>563</v>
      </c>
      <c r="K177" s="6" t="s">
        <v>566</v>
      </c>
      <c r="L177" s="6" t="s">
        <v>204</v>
      </c>
      <c r="M177" s="24"/>
    </row>
    <row r="178" ht="57" spans="1:13">
      <c r="A178" s="4"/>
      <c r="B178" s="6"/>
      <c r="C178" s="6"/>
      <c r="D178" s="6"/>
      <c r="E178" s="6"/>
      <c r="F178" s="6" t="s">
        <v>205</v>
      </c>
      <c r="G178" s="6" t="s">
        <v>567</v>
      </c>
      <c r="H178" s="6">
        <f>2357-0</f>
        <v>2357</v>
      </c>
      <c r="I178" s="6" t="s">
        <v>197</v>
      </c>
      <c r="J178" s="6" t="s">
        <v>568</v>
      </c>
      <c r="K178" s="6" t="s">
        <v>569</v>
      </c>
      <c r="L178" s="6" t="s">
        <v>564</v>
      </c>
      <c r="M178" s="24"/>
    </row>
    <row r="179" ht="57.75" spans="1:13">
      <c r="A179" s="8"/>
      <c r="B179" s="5"/>
      <c r="C179" s="5"/>
      <c r="D179" s="5"/>
      <c r="E179" s="5"/>
      <c r="F179" s="5" t="s">
        <v>205</v>
      </c>
      <c r="G179" s="5" t="s">
        <v>570</v>
      </c>
      <c r="H179" s="5">
        <f>2816-2357</f>
        <v>459</v>
      </c>
      <c r="I179" s="5" t="s">
        <v>202</v>
      </c>
      <c r="J179" s="5" t="s">
        <v>569</v>
      </c>
      <c r="K179" s="5" t="s">
        <v>571</v>
      </c>
      <c r="L179" s="5" t="s">
        <v>204</v>
      </c>
      <c r="M179" s="22"/>
    </row>
    <row r="180" ht="20.25" spans="1:13">
      <c r="A180" s="16" t="s">
        <v>572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27"/>
    </row>
    <row r="181" spans="1:13">
      <c r="A181" s="4" t="s">
        <v>1</v>
      </c>
      <c r="B181" s="6" t="s">
        <v>180</v>
      </c>
      <c r="C181" s="6" t="s">
        <v>181</v>
      </c>
      <c r="D181" s="6" t="s">
        <v>182</v>
      </c>
      <c r="E181" s="6" t="s">
        <v>183</v>
      </c>
      <c r="F181" s="6" t="s">
        <v>184</v>
      </c>
      <c r="G181" s="6" t="s">
        <v>185</v>
      </c>
      <c r="H181" s="6" t="s">
        <v>186</v>
      </c>
      <c r="I181" s="6" t="s">
        <v>187</v>
      </c>
      <c r="J181" s="6" t="s">
        <v>188</v>
      </c>
      <c r="K181" s="6" t="s">
        <v>189</v>
      </c>
      <c r="L181" s="6" t="s">
        <v>190</v>
      </c>
      <c r="M181" s="24" t="s">
        <v>191</v>
      </c>
    </row>
    <row r="182" spans="1:13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4"/>
    </row>
    <row r="183" ht="42.75" spans="1:13">
      <c r="A183" s="4">
        <v>22</v>
      </c>
      <c r="B183" s="6" t="s">
        <v>192</v>
      </c>
      <c r="C183" s="6" t="s">
        <v>193</v>
      </c>
      <c r="D183" s="6" t="s">
        <v>194</v>
      </c>
      <c r="E183" s="6" t="s">
        <v>123</v>
      </c>
      <c r="F183" s="6" t="s">
        <v>195</v>
      </c>
      <c r="G183" s="6" t="s">
        <v>573</v>
      </c>
      <c r="H183" s="6">
        <v>3894</v>
      </c>
      <c r="I183" s="6" t="s">
        <v>197</v>
      </c>
      <c r="J183" s="6" t="s">
        <v>574</v>
      </c>
      <c r="K183" s="6" t="s">
        <v>575</v>
      </c>
      <c r="L183" s="6" t="s">
        <v>576</v>
      </c>
      <c r="M183" s="24"/>
    </row>
    <row r="184" ht="42.75" spans="1:13">
      <c r="A184" s="4"/>
      <c r="B184" s="6"/>
      <c r="C184" s="6"/>
      <c r="D184" s="6"/>
      <c r="E184" s="6"/>
      <c r="F184" s="6" t="s">
        <v>195</v>
      </c>
      <c r="G184" s="6" t="s">
        <v>577</v>
      </c>
      <c r="H184" s="6">
        <v>653</v>
      </c>
      <c r="I184" s="6" t="s">
        <v>197</v>
      </c>
      <c r="J184" s="6" t="s">
        <v>578</v>
      </c>
      <c r="K184" s="6" t="s">
        <v>579</v>
      </c>
      <c r="L184" s="6" t="s">
        <v>580</v>
      </c>
      <c r="M184" s="24"/>
    </row>
    <row r="185" ht="57" spans="1:13">
      <c r="A185" s="4"/>
      <c r="B185" s="6"/>
      <c r="C185" s="6"/>
      <c r="D185" s="6"/>
      <c r="E185" s="6"/>
      <c r="F185" s="6" t="s">
        <v>195</v>
      </c>
      <c r="G185" s="6" t="s">
        <v>581</v>
      </c>
      <c r="H185" s="6">
        <v>737</v>
      </c>
      <c r="I185" s="6" t="s">
        <v>344</v>
      </c>
      <c r="J185" s="6" t="s">
        <v>582</v>
      </c>
      <c r="K185" s="6" t="s">
        <v>583</v>
      </c>
      <c r="L185" s="6" t="s">
        <v>584</v>
      </c>
      <c r="M185" s="24"/>
    </row>
    <row r="186" ht="42.75" spans="1:13">
      <c r="A186" s="4"/>
      <c r="B186" s="6"/>
      <c r="C186" s="6"/>
      <c r="D186" s="6"/>
      <c r="E186" s="6"/>
      <c r="F186" s="6" t="s">
        <v>205</v>
      </c>
      <c r="G186" s="6" t="s">
        <v>585</v>
      </c>
      <c r="H186" s="6">
        <v>3918</v>
      </c>
      <c r="I186" s="6" t="s">
        <v>197</v>
      </c>
      <c r="J186" s="6" t="s">
        <v>586</v>
      </c>
      <c r="K186" s="6" t="s">
        <v>587</v>
      </c>
      <c r="L186" s="6" t="s">
        <v>576</v>
      </c>
      <c r="M186" s="24"/>
    </row>
    <row r="187" ht="42.75" spans="1:13">
      <c r="A187" s="4"/>
      <c r="B187" s="6"/>
      <c r="C187" s="6"/>
      <c r="D187" s="6"/>
      <c r="E187" s="6"/>
      <c r="F187" s="6" t="s">
        <v>205</v>
      </c>
      <c r="G187" s="6" t="s">
        <v>588</v>
      </c>
      <c r="H187" s="6">
        <v>667</v>
      </c>
      <c r="I187" s="6" t="s">
        <v>197</v>
      </c>
      <c r="J187" s="6" t="s">
        <v>589</v>
      </c>
      <c r="K187" s="6" t="s">
        <v>590</v>
      </c>
      <c r="L187" s="6" t="s">
        <v>580</v>
      </c>
      <c r="M187" s="24"/>
    </row>
    <row r="188" ht="57.75" spans="1:13">
      <c r="A188" s="8"/>
      <c r="B188" s="5"/>
      <c r="C188" s="5"/>
      <c r="D188" s="5"/>
      <c r="E188" s="5"/>
      <c r="F188" s="5" t="s">
        <v>205</v>
      </c>
      <c r="G188" s="5" t="s">
        <v>591</v>
      </c>
      <c r="H188" s="5">
        <v>730</v>
      </c>
      <c r="I188" s="5" t="s">
        <v>344</v>
      </c>
      <c r="J188" s="5" t="s">
        <v>592</v>
      </c>
      <c r="K188" s="5" t="s">
        <v>593</v>
      </c>
      <c r="L188" s="5" t="s">
        <v>584</v>
      </c>
      <c r="M188" s="22"/>
    </row>
    <row r="189" ht="20.25" spans="1:13">
      <c r="A189" s="16" t="s">
        <v>594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27"/>
    </row>
    <row r="190" spans="1:13">
      <c r="A190" s="4" t="s">
        <v>1</v>
      </c>
      <c r="B190" s="6" t="s">
        <v>180</v>
      </c>
      <c r="C190" s="6" t="s">
        <v>181</v>
      </c>
      <c r="D190" s="6" t="s">
        <v>182</v>
      </c>
      <c r="E190" s="6" t="s">
        <v>183</v>
      </c>
      <c r="F190" s="6" t="s">
        <v>184</v>
      </c>
      <c r="G190" s="6" t="s">
        <v>185</v>
      </c>
      <c r="H190" s="6" t="s">
        <v>186</v>
      </c>
      <c r="I190" s="6" t="s">
        <v>187</v>
      </c>
      <c r="J190" s="6" t="s">
        <v>188</v>
      </c>
      <c r="K190" s="6" t="s">
        <v>189</v>
      </c>
      <c r="L190" s="6" t="s">
        <v>190</v>
      </c>
      <c r="M190" s="24" t="s">
        <v>191</v>
      </c>
    </row>
    <row r="191" spans="1:13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4"/>
    </row>
    <row r="192" ht="42.75" spans="1:13">
      <c r="A192" s="4">
        <v>23</v>
      </c>
      <c r="B192" s="6" t="s">
        <v>192</v>
      </c>
      <c r="C192" s="6" t="s">
        <v>193</v>
      </c>
      <c r="D192" s="6" t="s">
        <v>194</v>
      </c>
      <c r="E192" s="6" t="s">
        <v>127</v>
      </c>
      <c r="F192" s="6" t="s">
        <v>195</v>
      </c>
      <c r="G192" s="6" t="s">
        <v>595</v>
      </c>
      <c r="H192" s="6">
        <f>4373-0</f>
        <v>4373</v>
      </c>
      <c r="I192" s="6" t="s">
        <v>197</v>
      </c>
      <c r="J192" s="6" t="s">
        <v>596</v>
      </c>
      <c r="K192" s="6" t="s">
        <v>597</v>
      </c>
      <c r="L192" s="6" t="s">
        <v>598</v>
      </c>
      <c r="M192" s="24"/>
    </row>
    <row r="193" ht="43.5" spans="1:13">
      <c r="A193" s="8"/>
      <c r="B193" s="5"/>
      <c r="C193" s="5"/>
      <c r="D193" s="5"/>
      <c r="E193" s="5"/>
      <c r="F193" s="5" t="s">
        <v>205</v>
      </c>
      <c r="G193" s="5" t="s">
        <v>599</v>
      </c>
      <c r="H193" s="5">
        <f>4225-0</f>
        <v>4225</v>
      </c>
      <c r="I193" s="5" t="s">
        <v>197</v>
      </c>
      <c r="J193" s="5" t="s">
        <v>600</v>
      </c>
      <c r="K193" s="5" t="s">
        <v>601</v>
      </c>
      <c r="L193" s="5" t="s">
        <v>598</v>
      </c>
      <c r="M193" s="22"/>
    </row>
    <row r="194" ht="20.25" spans="1:13">
      <c r="A194" s="16" t="s">
        <v>602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27"/>
    </row>
    <row r="195" spans="1:13">
      <c r="A195" s="4" t="s">
        <v>1</v>
      </c>
      <c r="B195" s="6" t="s">
        <v>180</v>
      </c>
      <c r="C195" s="6" t="s">
        <v>181</v>
      </c>
      <c r="D195" s="6" t="s">
        <v>182</v>
      </c>
      <c r="E195" s="6" t="s">
        <v>183</v>
      </c>
      <c r="F195" s="6" t="s">
        <v>184</v>
      </c>
      <c r="G195" s="6" t="s">
        <v>185</v>
      </c>
      <c r="H195" s="6" t="s">
        <v>186</v>
      </c>
      <c r="I195" s="6" t="s">
        <v>187</v>
      </c>
      <c r="J195" s="6" t="s">
        <v>188</v>
      </c>
      <c r="K195" s="6" t="s">
        <v>189</v>
      </c>
      <c r="L195" s="6" t="s">
        <v>190</v>
      </c>
      <c r="M195" s="24" t="s">
        <v>191</v>
      </c>
    </row>
    <row r="196" spans="1:13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4"/>
    </row>
    <row r="197" ht="57" spans="1:13">
      <c r="A197" s="4">
        <v>24</v>
      </c>
      <c r="B197" s="6" t="s">
        <v>192</v>
      </c>
      <c r="C197" s="6" t="s">
        <v>193</v>
      </c>
      <c r="D197" s="6" t="s">
        <v>194</v>
      </c>
      <c r="E197" s="6" t="s">
        <v>132</v>
      </c>
      <c r="F197" s="6" t="s">
        <v>195</v>
      </c>
      <c r="G197" s="6" t="s">
        <v>603</v>
      </c>
      <c r="H197" s="6">
        <f>3340-0</f>
        <v>3340</v>
      </c>
      <c r="I197" s="6" t="s">
        <v>197</v>
      </c>
      <c r="J197" s="6" t="s">
        <v>604</v>
      </c>
      <c r="K197" s="6" t="s">
        <v>605</v>
      </c>
      <c r="L197" s="6" t="s">
        <v>606</v>
      </c>
      <c r="M197" s="24"/>
    </row>
    <row r="198" ht="57.75" spans="1:13">
      <c r="A198" s="18"/>
      <c r="B198" s="13"/>
      <c r="C198" s="13"/>
      <c r="D198" s="13"/>
      <c r="E198" s="13"/>
      <c r="F198" s="13" t="s">
        <v>205</v>
      </c>
      <c r="G198" s="13" t="s">
        <v>607</v>
      </c>
      <c r="H198" s="13">
        <f>3455-0</f>
        <v>3455</v>
      </c>
      <c r="I198" s="13" t="s">
        <v>197</v>
      </c>
      <c r="J198" s="13" t="s">
        <v>608</v>
      </c>
      <c r="K198" s="13" t="s">
        <v>609</v>
      </c>
      <c r="L198" s="13" t="s">
        <v>606</v>
      </c>
      <c r="M198" s="25"/>
    </row>
    <row r="199" ht="21" spans="1:13">
      <c r="A199" s="33" t="s">
        <v>610</v>
      </c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9"/>
    </row>
    <row r="200" spans="1:13">
      <c r="A200" s="14" t="s">
        <v>1</v>
      </c>
      <c r="B200" s="15" t="s">
        <v>180</v>
      </c>
      <c r="C200" s="15" t="s">
        <v>181</v>
      </c>
      <c r="D200" s="15" t="s">
        <v>182</v>
      </c>
      <c r="E200" s="15" t="s">
        <v>183</v>
      </c>
      <c r="F200" s="15" t="s">
        <v>184</v>
      </c>
      <c r="G200" s="15" t="s">
        <v>185</v>
      </c>
      <c r="H200" s="15" t="s">
        <v>186</v>
      </c>
      <c r="I200" s="15" t="s">
        <v>187</v>
      </c>
      <c r="J200" s="15" t="s">
        <v>188</v>
      </c>
      <c r="K200" s="15" t="s">
        <v>189</v>
      </c>
      <c r="L200" s="15" t="s">
        <v>190</v>
      </c>
      <c r="M200" s="26" t="s">
        <v>191</v>
      </c>
    </row>
    <row r="201" spans="1:13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4"/>
    </row>
    <row r="202" ht="42.75" spans="1:13">
      <c r="A202" s="8">
        <v>25</v>
      </c>
      <c r="B202" s="6" t="s">
        <v>192</v>
      </c>
      <c r="C202" s="6" t="s">
        <v>193</v>
      </c>
      <c r="D202" s="6" t="s">
        <v>194</v>
      </c>
      <c r="E202" s="5" t="s">
        <v>136</v>
      </c>
      <c r="F202" s="6" t="s">
        <v>195</v>
      </c>
      <c r="G202" s="6" t="s">
        <v>611</v>
      </c>
      <c r="H202" s="6">
        <f>3261-0</f>
        <v>3261</v>
      </c>
      <c r="I202" s="6" t="s">
        <v>197</v>
      </c>
      <c r="J202" s="6" t="s">
        <v>612</v>
      </c>
      <c r="K202" s="6" t="s">
        <v>613</v>
      </c>
      <c r="L202" s="6" t="s">
        <v>614</v>
      </c>
      <c r="M202" s="24"/>
    </row>
    <row r="203" ht="43.5" spans="1:13">
      <c r="A203" s="11"/>
      <c r="B203" s="13"/>
      <c r="C203" s="13"/>
      <c r="D203" s="13"/>
      <c r="E203" s="12"/>
      <c r="F203" s="13" t="s">
        <v>205</v>
      </c>
      <c r="G203" s="13" t="s">
        <v>615</v>
      </c>
      <c r="H203" s="13">
        <f>3124-0</f>
        <v>3124</v>
      </c>
      <c r="I203" s="13" t="s">
        <v>197</v>
      </c>
      <c r="J203" s="13" t="s">
        <v>616</v>
      </c>
      <c r="K203" s="13" t="s">
        <v>617</v>
      </c>
      <c r="L203" s="13" t="s">
        <v>614</v>
      </c>
      <c r="M203" s="25"/>
    </row>
    <row r="204" ht="21" spans="1:13">
      <c r="A204" s="35" t="s">
        <v>618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40"/>
    </row>
    <row r="205" spans="1:13">
      <c r="A205" s="14" t="s">
        <v>1</v>
      </c>
      <c r="B205" s="15" t="s">
        <v>180</v>
      </c>
      <c r="C205" s="15" t="s">
        <v>181</v>
      </c>
      <c r="D205" s="15" t="s">
        <v>182</v>
      </c>
      <c r="E205" s="15" t="s">
        <v>183</v>
      </c>
      <c r="F205" s="15" t="s">
        <v>184</v>
      </c>
      <c r="G205" s="15" t="s">
        <v>185</v>
      </c>
      <c r="H205" s="15" t="s">
        <v>186</v>
      </c>
      <c r="I205" s="15" t="s">
        <v>187</v>
      </c>
      <c r="J205" s="15" t="s">
        <v>188</v>
      </c>
      <c r="K205" s="15" t="s">
        <v>189</v>
      </c>
      <c r="L205" s="15" t="s">
        <v>190</v>
      </c>
      <c r="M205" s="26" t="s">
        <v>191</v>
      </c>
    </row>
    <row r="206" spans="1:13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4"/>
    </row>
    <row r="207" ht="42.75" spans="1:13">
      <c r="A207" s="4">
        <v>26</v>
      </c>
      <c r="B207" s="6" t="s">
        <v>192</v>
      </c>
      <c r="C207" s="6" t="s">
        <v>193</v>
      </c>
      <c r="D207" s="6" t="s">
        <v>194</v>
      </c>
      <c r="E207" s="6" t="s">
        <v>141</v>
      </c>
      <c r="F207" s="6" t="s">
        <v>195</v>
      </c>
      <c r="G207" s="6" t="s">
        <v>619</v>
      </c>
      <c r="H207" s="6">
        <f>2367-0</f>
        <v>2367</v>
      </c>
      <c r="I207" s="6" t="s">
        <v>197</v>
      </c>
      <c r="J207" s="6" t="s">
        <v>620</v>
      </c>
      <c r="K207" s="6" t="s">
        <v>621</v>
      </c>
      <c r="L207" s="6" t="s">
        <v>622</v>
      </c>
      <c r="M207" s="24"/>
    </row>
    <row r="208" ht="57" spans="1:13">
      <c r="A208" s="4"/>
      <c r="B208" s="6"/>
      <c r="C208" s="6"/>
      <c r="D208" s="6"/>
      <c r="E208" s="6"/>
      <c r="F208" s="6" t="s">
        <v>195</v>
      </c>
      <c r="G208" s="6" t="s">
        <v>623</v>
      </c>
      <c r="H208" s="6">
        <v>6280</v>
      </c>
      <c r="I208" s="6" t="s">
        <v>202</v>
      </c>
      <c r="J208" s="6" t="s">
        <v>624</v>
      </c>
      <c r="K208" s="6" t="s">
        <v>625</v>
      </c>
      <c r="L208" s="6" t="s">
        <v>204</v>
      </c>
      <c r="M208" s="24"/>
    </row>
    <row r="209" ht="42.75" spans="1:13">
      <c r="A209" s="4"/>
      <c r="B209" s="6"/>
      <c r="C209" s="6"/>
      <c r="D209" s="6"/>
      <c r="E209" s="6"/>
      <c r="F209" s="6" t="s">
        <v>205</v>
      </c>
      <c r="G209" s="6" t="s">
        <v>626</v>
      </c>
      <c r="H209" s="6">
        <f>2351-0</f>
        <v>2351</v>
      </c>
      <c r="I209" s="6" t="s">
        <v>197</v>
      </c>
      <c r="J209" s="6" t="s">
        <v>627</v>
      </c>
      <c r="K209" s="6" t="s">
        <v>628</v>
      </c>
      <c r="L209" s="6" t="s">
        <v>622</v>
      </c>
      <c r="M209" s="24"/>
    </row>
    <row r="210" ht="57.75" spans="1:13">
      <c r="A210" s="8"/>
      <c r="B210" s="5"/>
      <c r="C210" s="5"/>
      <c r="D210" s="5"/>
      <c r="E210" s="5"/>
      <c r="F210" s="5" t="s">
        <v>205</v>
      </c>
      <c r="G210" s="5" t="s">
        <v>629</v>
      </c>
      <c r="H210" s="5">
        <v>6256</v>
      </c>
      <c r="I210" s="5" t="s">
        <v>202</v>
      </c>
      <c r="J210" s="5" t="s">
        <v>630</v>
      </c>
      <c r="K210" s="5" t="s">
        <v>631</v>
      </c>
      <c r="L210" s="5" t="s">
        <v>204</v>
      </c>
      <c r="M210" s="22"/>
    </row>
    <row r="211" ht="20.25" spans="1:13">
      <c r="A211" s="16" t="s">
        <v>632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27"/>
    </row>
    <row r="212" spans="1:13">
      <c r="A212" s="4" t="s">
        <v>1</v>
      </c>
      <c r="B212" s="6" t="s">
        <v>180</v>
      </c>
      <c r="C212" s="6" t="s">
        <v>181</v>
      </c>
      <c r="D212" s="6" t="s">
        <v>182</v>
      </c>
      <c r="E212" s="6" t="s">
        <v>183</v>
      </c>
      <c r="F212" s="6" t="s">
        <v>184</v>
      </c>
      <c r="G212" s="6" t="s">
        <v>185</v>
      </c>
      <c r="H212" s="6" t="s">
        <v>186</v>
      </c>
      <c r="I212" s="6" t="s">
        <v>187</v>
      </c>
      <c r="J212" s="6" t="s">
        <v>188</v>
      </c>
      <c r="K212" s="6" t="s">
        <v>189</v>
      </c>
      <c r="L212" s="6" t="s">
        <v>190</v>
      </c>
      <c r="M212" s="24" t="s">
        <v>191</v>
      </c>
    </row>
    <row r="213" spans="1:13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4"/>
    </row>
    <row r="214" ht="42.75" spans="1:13">
      <c r="A214" s="4">
        <v>27</v>
      </c>
      <c r="B214" s="6" t="s">
        <v>192</v>
      </c>
      <c r="C214" s="6" t="s">
        <v>193</v>
      </c>
      <c r="D214" s="6" t="s">
        <v>194</v>
      </c>
      <c r="E214" s="6" t="s">
        <v>146</v>
      </c>
      <c r="F214" s="6" t="s">
        <v>195</v>
      </c>
      <c r="G214" s="6" t="s">
        <v>633</v>
      </c>
      <c r="H214" s="6">
        <f>5180-0</f>
        <v>5180</v>
      </c>
      <c r="I214" s="6" t="s">
        <v>197</v>
      </c>
      <c r="J214" s="6" t="s">
        <v>634</v>
      </c>
      <c r="K214" s="6" t="s">
        <v>635</v>
      </c>
      <c r="L214" s="6" t="s">
        <v>636</v>
      </c>
      <c r="M214" s="24"/>
    </row>
    <row r="215" ht="57" spans="1:13">
      <c r="A215" s="4"/>
      <c r="B215" s="6"/>
      <c r="C215" s="6"/>
      <c r="D215" s="6"/>
      <c r="E215" s="6"/>
      <c r="F215" s="6" t="s">
        <v>195</v>
      </c>
      <c r="G215" s="6" t="s">
        <v>637</v>
      </c>
      <c r="H215" s="6">
        <f>7056-5180</f>
        <v>1876</v>
      </c>
      <c r="I215" s="6" t="s">
        <v>202</v>
      </c>
      <c r="J215" s="6" t="s">
        <v>635</v>
      </c>
      <c r="K215" s="6" t="s">
        <v>638</v>
      </c>
      <c r="L215" s="6" t="s">
        <v>204</v>
      </c>
      <c r="M215" s="24"/>
    </row>
    <row r="216" ht="42.75" spans="1:13">
      <c r="A216" s="4"/>
      <c r="B216" s="6"/>
      <c r="C216" s="6"/>
      <c r="D216" s="6"/>
      <c r="E216" s="6"/>
      <c r="F216" s="6" t="s">
        <v>195</v>
      </c>
      <c r="G216" s="6" t="s">
        <v>639</v>
      </c>
      <c r="H216" s="6">
        <f>7902-7056</f>
        <v>846</v>
      </c>
      <c r="I216" s="6" t="s">
        <v>197</v>
      </c>
      <c r="J216" s="6" t="s">
        <v>638</v>
      </c>
      <c r="K216" s="6" t="s">
        <v>640</v>
      </c>
      <c r="L216" s="6" t="s">
        <v>641</v>
      </c>
      <c r="M216" s="24"/>
    </row>
    <row r="217" ht="57" spans="1:13">
      <c r="A217" s="4"/>
      <c r="B217" s="6"/>
      <c r="C217" s="6"/>
      <c r="D217" s="6"/>
      <c r="E217" s="6"/>
      <c r="F217" s="6" t="s">
        <v>195</v>
      </c>
      <c r="G217" s="6" t="s">
        <v>642</v>
      </c>
      <c r="H217" s="6">
        <f>8925-7902</f>
        <v>1023</v>
      </c>
      <c r="I217" s="6" t="s">
        <v>202</v>
      </c>
      <c r="J217" s="6" t="s">
        <v>640</v>
      </c>
      <c r="K217" s="6" t="s">
        <v>643</v>
      </c>
      <c r="L217" s="6" t="s">
        <v>204</v>
      </c>
      <c r="M217" s="24"/>
    </row>
    <row r="218" ht="42.75" spans="1:13">
      <c r="A218" s="4"/>
      <c r="B218" s="6"/>
      <c r="C218" s="6"/>
      <c r="D218" s="6"/>
      <c r="E218" s="6"/>
      <c r="F218" s="6" t="s">
        <v>205</v>
      </c>
      <c r="G218" s="6" t="s">
        <v>644</v>
      </c>
      <c r="H218" s="6">
        <f>5196-0</f>
        <v>5196</v>
      </c>
      <c r="I218" s="6" t="s">
        <v>197</v>
      </c>
      <c r="J218" s="6" t="s">
        <v>645</v>
      </c>
      <c r="K218" s="6" t="s">
        <v>646</v>
      </c>
      <c r="L218" s="6" t="s">
        <v>636</v>
      </c>
      <c r="M218" s="24"/>
    </row>
    <row r="219" ht="57" spans="1:13">
      <c r="A219" s="4"/>
      <c r="B219" s="6"/>
      <c r="C219" s="6"/>
      <c r="D219" s="6"/>
      <c r="E219" s="6"/>
      <c r="F219" s="6" t="s">
        <v>205</v>
      </c>
      <c r="G219" s="6" t="s">
        <v>647</v>
      </c>
      <c r="H219" s="6">
        <f>7069-5196</f>
        <v>1873</v>
      </c>
      <c r="I219" s="6" t="s">
        <v>202</v>
      </c>
      <c r="J219" s="6" t="s">
        <v>646</v>
      </c>
      <c r="K219" s="6" t="s">
        <v>648</v>
      </c>
      <c r="L219" s="6" t="s">
        <v>204</v>
      </c>
      <c r="M219" s="24"/>
    </row>
    <row r="220" ht="42.75" spans="1:13">
      <c r="A220" s="4"/>
      <c r="B220" s="6"/>
      <c r="C220" s="6"/>
      <c r="D220" s="6"/>
      <c r="E220" s="6"/>
      <c r="F220" s="6" t="s">
        <v>205</v>
      </c>
      <c r="G220" s="6" t="s">
        <v>649</v>
      </c>
      <c r="H220" s="6">
        <f>7913-7069</f>
        <v>844</v>
      </c>
      <c r="I220" s="6" t="s">
        <v>197</v>
      </c>
      <c r="J220" s="6" t="s">
        <v>648</v>
      </c>
      <c r="K220" s="6" t="s">
        <v>650</v>
      </c>
      <c r="L220" s="6" t="s">
        <v>641</v>
      </c>
      <c r="M220" s="24"/>
    </row>
    <row r="221" ht="57.75" spans="1:13">
      <c r="A221" s="8"/>
      <c r="B221" s="5"/>
      <c r="C221" s="5"/>
      <c r="D221" s="5"/>
      <c r="E221" s="5"/>
      <c r="F221" s="5" t="s">
        <v>205</v>
      </c>
      <c r="G221" s="5" t="s">
        <v>651</v>
      </c>
      <c r="H221" s="5">
        <f>8931-7913</f>
        <v>1018</v>
      </c>
      <c r="I221" s="5" t="s">
        <v>202</v>
      </c>
      <c r="J221" s="5" t="s">
        <v>650</v>
      </c>
      <c r="K221" s="5" t="s">
        <v>652</v>
      </c>
      <c r="L221" s="5" t="s">
        <v>204</v>
      </c>
      <c r="M221" s="22"/>
    </row>
    <row r="222" ht="20.25" spans="1:13">
      <c r="A222" s="16" t="s">
        <v>653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27"/>
    </row>
    <row r="223" spans="1:13">
      <c r="A223" s="4" t="s">
        <v>1</v>
      </c>
      <c r="B223" s="6" t="s">
        <v>180</v>
      </c>
      <c r="C223" s="6" t="s">
        <v>181</v>
      </c>
      <c r="D223" s="6" t="s">
        <v>182</v>
      </c>
      <c r="E223" s="6" t="s">
        <v>183</v>
      </c>
      <c r="F223" s="6" t="s">
        <v>184</v>
      </c>
      <c r="G223" s="6" t="s">
        <v>185</v>
      </c>
      <c r="H223" s="6" t="s">
        <v>186</v>
      </c>
      <c r="I223" s="6" t="s">
        <v>187</v>
      </c>
      <c r="J223" s="6" t="s">
        <v>188</v>
      </c>
      <c r="K223" s="6" t="s">
        <v>189</v>
      </c>
      <c r="L223" s="6" t="s">
        <v>190</v>
      </c>
      <c r="M223" s="24" t="s">
        <v>191</v>
      </c>
    </row>
    <row r="224" spans="1:13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4"/>
    </row>
    <row r="225" ht="57" spans="1:13">
      <c r="A225" s="4">
        <v>28</v>
      </c>
      <c r="B225" s="6" t="s">
        <v>192</v>
      </c>
      <c r="C225" s="6" t="s">
        <v>193</v>
      </c>
      <c r="D225" s="6" t="s">
        <v>194</v>
      </c>
      <c r="E225" s="6" t="s">
        <v>151</v>
      </c>
      <c r="F225" s="6" t="s">
        <v>195</v>
      </c>
      <c r="G225" s="6" t="s">
        <v>654</v>
      </c>
      <c r="H225" s="6">
        <f>5137-0</f>
        <v>5137</v>
      </c>
      <c r="I225" s="6" t="s">
        <v>202</v>
      </c>
      <c r="J225" s="6" t="s">
        <v>655</v>
      </c>
      <c r="K225" s="6" t="s">
        <v>656</v>
      </c>
      <c r="L225" s="6" t="s">
        <v>204</v>
      </c>
      <c r="M225" s="24"/>
    </row>
    <row r="226" ht="57.75" spans="1:13">
      <c r="A226" s="8"/>
      <c r="B226" s="5"/>
      <c r="C226" s="5"/>
      <c r="D226" s="5"/>
      <c r="E226" s="5"/>
      <c r="F226" s="5" t="s">
        <v>205</v>
      </c>
      <c r="G226" s="5" t="s">
        <v>657</v>
      </c>
      <c r="H226" s="5">
        <f>5095-0</f>
        <v>5095</v>
      </c>
      <c r="I226" s="5" t="s">
        <v>202</v>
      </c>
      <c r="J226" s="5" t="s">
        <v>658</v>
      </c>
      <c r="K226" s="5" t="s">
        <v>659</v>
      </c>
      <c r="L226" s="5" t="s">
        <v>204</v>
      </c>
      <c r="M226" s="22"/>
    </row>
    <row r="227" ht="20.25" spans="1:13">
      <c r="A227" s="16" t="s">
        <v>660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27"/>
    </row>
    <row r="228" spans="1:13">
      <c r="A228" s="4" t="s">
        <v>1</v>
      </c>
      <c r="B228" s="6" t="s">
        <v>180</v>
      </c>
      <c r="C228" s="6" t="s">
        <v>181</v>
      </c>
      <c r="D228" s="6" t="s">
        <v>182</v>
      </c>
      <c r="E228" s="6" t="s">
        <v>183</v>
      </c>
      <c r="F228" s="6" t="s">
        <v>184</v>
      </c>
      <c r="G228" s="6" t="s">
        <v>185</v>
      </c>
      <c r="H228" s="6" t="s">
        <v>186</v>
      </c>
      <c r="I228" s="6" t="s">
        <v>187</v>
      </c>
      <c r="J228" s="6" t="s">
        <v>188</v>
      </c>
      <c r="K228" s="6" t="s">
        <v>189</v>
      </c>
      <c r="L228" s="6" t="s">
        <v>190</v>
      </c>
      <c r="M228" s="24" t="s">
        <v>191</v>
      </c>
    </row>
    <row r="229" spans="1:13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4"/>
    </row>
    <row r="230" ht="42.75" spans="1:13">
      <c r="A230" s="4">
        <v>29</v>
      </c>
      <c r="B230" s="6" t="s">
        <v>192</v>
      </c>
      <c r="C230" s="6" t="s">
        <v>193</v>
      </c>
      <c r="D230" s="6" t="s">
        <v>194</v>
      </c>
      <c r="E230" s="6" t="s">
        <v>156</v>
      </c>
      <c r="F230" s="6" t="s">
        <v>195</v>
      </c>
      <c r="G230" s="6" t="s">
        <v>661</v>
      </c>
      <c r="H230" s="37">
        <f>1629-0</f>
        <v>1629</v>
      </c>
      <c r="I230" s="6" t="s">
        <v>197</v>
      </c>
      <c r="J230" s="6" t="s">
        <v>662</v>
      </c>
      <c r="K230" s="6" t="s">
        <v>663</v>
      </c>
      <c r="L230" s="37" t="s">
        <v>664</v>
      </c>
      <c r="M230" s="41"/>
    </row>
    <row r="231" ht="57" spans="1:13">
      <c r="A231" s="4"/>
      <c r="B231" s="6"/>
      <c r="C231" s="6"/>
      <c r="D231" s="6"/>
      <c r="E231" s="6"/>
      <c r="F231" s="6" t="s">
        <v>195</v>
      </c>
      <c r="G231" s="6" t="s">
        <v>665</v>
      </c>
      <c r="H231" s="37">
        <f>2508-1629</f>
        <v>879</v>
      </c>
      <c r="I231" s="6" t="s">
        <v>202</v>
      </c>
      <c r="J231" s="6" t="s">
        <v>666</v>
      </c>
      <c r="K231" s="6" t="s">
        <v>667</v>
      </c>
      <c r="L231" s="6" t="s">
        <v>204</v>
      </c>
      <c r="M231" s="41"/>
    </row>
    <row r="232" ht="42.75" spans="1:13">
      <c r="A232" s="4"/>
      <c r="B232" s="6"/>
      <c r="C232" s="6"/>
      <c r="D232" s="6"/>
      <c r="E232" s="6"/>
      <c r="F232" s="6" t="s">
        <v>205</v>
      </c>
      <c r="G232" s="6" t="s">
        <v>668</v>
      </c>
      <c r="H232" s="37">
        <f>1612-0</f>
        <v>1612</v>
      </c>
      <c r="I232" s="6" t="s">
        <v>197</v>
      </c>
      <c r="J232" s="6" t="s">
        <v>669</v>
      </c>
      <c r="K232" s="6" t="s">
        <v>670</v>
      </c>
      <c r="L232" s="37" t="s">
        <v>664</v>
      </c>
      <c r="M232" s="41"/>
    </row>
    <row r="233" ht="57.75" spans="1:13">
      <c r="A233" s="18"/>
      <c r="B233" s="13"/>
      <c r="C233" s="13"/>
      <c r="D233" s="13"/>
      <c r="E233" s="13"/>
      <c r="F233" s="13" t="s">
        <v>205</v>
      </c>
      <c r="G233" s="13" t="s">
        <v>671</v>
      </c>
      <c r="H233" s="38">
        <f>2490-1612</f>
        <v>878</v>
      </c>
      <c r="I233" s="13" t="s">
        <v>202</v>
      </c>
      <c r="J233" s="13" t="s">
        <v>672</v>
      </c>
      <c r="K233" s="13" t="s">
        <v>673</v>
      </c>
      <c r="L233" s="13" t="s">
        <v>204</v>
      </c>
      <c r="M233" s="42"/>
    </row>
    <row r="234" ht="21" spans="1:13">
      <c r="A234" s="33" t="s">
        <v>674</v>
      </c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9"/>
    </row>
    <row r="235" spans="1:13">
      <c r="A235" s="14" t="s">
        <v>1</v>
      </c>
      <c r="B235" s="15" t="s">
        <v>180</v>
      </c>
      <c r="C235" s="15" t="s">
        <v>181</v>
      </c>
      <c r="D235" s="15" t="s">
        <v>182</v>
      </c>
      <c r="E235" s="15" t="s">
        <v>183</v>
      </c>
      <c r="F235" s="15" t="s">
        <v>184</v>
      </c>
      <c r="G235" s="15" t="s">
        <v>185</v>
      </c>
      <c r="H235" s="15" t="s">
        <v>186</v>
      </c>
      <c r="I235" s="15" t="s">
        <v>187</v>
      </c>
      <c r="J235" s="15" t="s">
        <v>188</v>
      </c>
      <c r="K235" s="15" t="s">
        <v>189</v>
      </c>
      <c r="L235" s="15" t="s">
        <v>190</v>
      </c>
      <c r="M235" s="26" t="s">
        <v>191</v>
      </c>
    </row>
    <row r="236" spans="1:13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4"/>
    </row>
    <row r="237" ht="42.75" spans="1:13">
      <c r="A237" s="4">
        <v>30</v>
      </c>
      <c r="B237" s="6" t="s">
        <v>192</v>
      </c>
      <c r="C237" s="6" t="s">
        <v>193</v>
      </c>
      <c r="D237" s="6" t="s">
        <v>194</v>
      </c>
      <c r="E237" s="6" t="s">
        <v>160</v>
      </c>
      <c r="F237" s="6" t="s">
        <v>195</v>
      </c>
      <c r="G237" s="6" t="s">
        <v>675</v>
      </c>
      <c r="H237" s="6">
        <f>2960-0</f>
        <v>2960</v>
      </c>
      <c r="I237" s="6" t="s">
        <v>197</v>
      </c>
      <c r="J237" s="6" t="s">
        <v>676</v>
      </c>
      <c r="K237" s="6" t="s">
        <v>677</v>
      </c>
      <c r="L237" s="6" t="s">
        <v>678</v>
      </c>
      <c r="M237" s="41"/>
    </row>
    <row r="238" ht="57" spans="1:13">
      <c r="A238" s="4"/>
      <c r="B238" s="6"/>
      <c r="C238" s="6"/>
      <c r="D238" s="6"/>
      <c r="E238" s="6"/>
      <c r="F238" s="6" t="s">
        <v>195</v>
      </c>
      <c r="G238" s="6" t="s">
        <v>679</v>
      </c>
      <c r="H238" s="6">
        <f>3656-2960</f>
        <v>696</v>
      </c>
      <c r="I238" s="6" t="s">
        <v>202</v>
      </c>
      <c r="J238" s="6" t="s">
        <v>677</v>
      </c>
      <c r="K238" s="6" t="s">
        <v>680</v>
      </c>
      <c r="L238" s="6" t="s">
        <v>204</v>
      </c>
      <c r="M238" s="41"/>
    </row>
    <row r="239" ht="42.75" spans="1:13">
      <c r="A239" s="4"/>
      <c r="B239" s="6"/>
      <c r="C239" s="6"/>
      <c r="D239" s="6"/>
      <c r="E239" s="6"/>
      <c r="F239" s="6" t="s">
        <v>205</v>
      </c>
      <c r="G239" s="6" t="s">
        <v>681</v>
      </c>
      <c r="H239" s="6">
        <f>2960-0</f>
        <v>2960</v>
      </c>
      <c r="I239" s="6" t="s">
        <v>197</v>
      </c>
      <c r="J239" s="6" t="s">
        <v>682</v>
      </c>
      <c r="K239" s="6" t="s">
        <v>683</v>
      </c>
      <c r="L239" s="6" t="s">
        <v>678</v>
      </c>
      <c r="M239" s="41"/>
    </row>
    <row r="240" ht="57.75" spans="1:13">
      <c r="A240" s="8"/>
      <c r="B240" s="5"/>
      <c r="C240" s="5"/>
      <c r="D240" s="5"/>
      <c r="E240" s="5"/>
      <c r="F240" s="5" t="s">
        <v>205</v>
      </c>
      <c r="G240" s="5" t="s">
        <v>684</v>
      </c>
      <c r="H240" s="5">
        <f>3651-2960</f>
        <v>691</v>
      </c>
      <c r="I240" s="5" t="s">
        <v>202</v>
      </c>
      <c r="J240" s="5" t="s">
        <v>683</v>
      </c>
      <c r="K240" s="5" t="s">
        <v>685</v>
      </c>
      <c r="L240" s="5" t="s">
        <v>204</v>
      </c>
      <c r="M240" s="43"/>
    </row>
    <row r="241" ht="20.25" spans="1:13">
      <c r="A241" s="16" t="s">
        <v>686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27"/>
    </row>
    <row r="242" spans="1:13">
      <c r="A242" s="4" t="s">
        <v>1</v>
      </c>
      <c r="B242" s="6" t="s">
        <v>180</v>
      </c>
      <c r="C242" s="6" t="s">
        <v>181</v>
      </c>
      <c r="D242" s="6" t="s">
        <v>182</v>
      </c>
      <c r="E242" s="6" t="s">
        <v>183</v>
      </c>
      <c r="F242" s="6" t="s">
        <v>184</v>
      </c>
      <c r="G242" s="6" t="s">
        <v>185</v>
      </c>
      <c r="H242" s="6" t="s">
        <v>186</v>
      </c>
      <c r="I242" s="6" t="s">
        <v>187</v>
      </c>
      <c r="J242" s="6" t="s">
        <v>188</v>
      </c>
      <c r="K242" s="6" t="s">
        <v>189</v>
      </c>
      <c r="L242" s="6" t="s">
        <v>190</v>
      </c>
      <c r="M242" s="24" t="s">
        <v>191</v>
      </c>
    </row>
    <row r="243" spans="1:13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4"/>
    </row>
    <row r="244" ht="71.25" spans="1:13">
      <c r="A244" s="4">
        <v>31</v>
      </c>
      <c r="B244" s="6" t="s">
        <v>192</v>
      </c>
      <c r="C244" s="6" t="s">
        <v>193</v>
      </c>
      <c r="D244" s="6" t="s">
        <v>194</v>
      </c>
      <c r="E244" s="6" t="s">
        <v>165</v>
      </c>
      <c r="F244" s="6" t="s">
        <v>195</v>
      </c>
      <c r="G244" s="6" t="s">
        <v>687</v>
      </c>
      <c r="H244" s="6">
        <f>1738-0</f>
        <v>1738</v>
      </c>
      <c r="I244" s="6" t="s">
        <v>197</v>
      </c>
      <c r="J244" s="6" t="s">
        <v>688</v>
      </c>
      <c r="K244" s="6" t="s">
        <v>689</v>
      </c>
      <c r="L244" s="6" t="s">
        <v>690</v>
      </c>
      <c r="M244" s="41"/>
    </row>
    <row r="245" ht="57" spans="1:13">
      <c r="A245" s="4"/>
      <c r="B245" s="6"/>
      <c r="C245" s="6"/>
      <c r="D245" s="6"/>
      <c r="E245" s="6"/>
      <c r="F245" s="6" t="s">
        <v>195</v>
      </c>
      <c r="G245" s="6" t="s">
        <v>691</v>
      </c>
      <c r="H245" s="6">
        <f>2575-1738</f>
        <v>837</v>
      </c>
      <c r="I245" s="6" t="s">
        <v>202</v>
      </c>
      <c r="J245" s="6" t="s">
        <v>689</v>
      </c>
      <c r="K245" s="6" t="s">
        <v>692</v>
      </c>
      <c r="L245" s="6" t="s">
        <v>204</v>
      </c>
      <c r="M245" s="41"/>
    </row>
    <row r="246" ht="71.25" spans="1:13">
      <c r="A246" s="4"/>
      <c r="B246" s="6"/>
      <c r="C246" s="6"/>
      <c r="D246" s="6"/>
      <c r="E246" s="6"/>
      <c r="F246" s="6" t="s">
        <v>205</v>
      </c>
      <c r="G246" s="6" t="s">
        <v>693</v>
      </c>
      <c r="H246" s="6">
        <f>1764-0</f>
        <v>1764</v>
      </c>
      <c r="I246" s="6" t="s">
        <v>197</v>
      </c>
      <c r="J246" s="6" t="s">
        <v>694</v>
      </c>
      <c r="K246" s="6" t="s">
        <v>695</v>
      </c>
      <c r="L246" s="6" t="s">
        <v>690</v>
      </c>
      <c r="M246" s="41"/>
    </row>
    <row r="247" ht="57.75" spans="1:13">
      <c r="A247" s="8"/>
      <c r="B247" s="5"/>
      <c r="C247" s="5"/>
      <c r="D247" s="5"/>
      <c r="E247" s="5"/>
      <c r="F247" s="5" t="s">
        <v>205</v>
      </c>
      <c r="G247" s="5" t="s">
        <v>696</v>
      </c>
      <c r="H247" s="5">
        <f>2596-1764</f>
        <v>832</v>
      </c>
      <c r="I247" s="5" t="s">
        <v>202</v>
      </c>
      <c r="J247" s="5" t="s">
        <v>695</v>
      </c>
      <c r="K247" s="5" t="s">
        <v>697</v>
      </c>
      <c r="L247" s="5" t="s">
        <v>204</v>
      </c>
      <c r="M247" s="43"/>
    </row>
    <row r="248" ht="20.25" spans="1:13">
      <c r="A248" s="16" t="s">
        <v>698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27"/>
    </row>
    <row r="249" spans="1:13">
      <c r="A249" s="4" t="s">
        <v>1</v>
      </c>
      <c r="B249" s="6" t="s">
        <v>180</v>
      </c>
      <c r="C249" s="6" t="s">
        <v>181</v>
      </c>
      <c r="D249" s="6" t="s">
        <v>182</v>
      </c>
      <c r="E249" s="6" t="s">
        <v>183</v>
      </c>
      <c r="F249" s="6" t="s">
        <v>184</v>
      </c>
      <c r="G249" s="6" t="s">
        <v>185</v>
      </c>
      <c r="H249" s="6" t="s">
        <v>186</v>
      </c>
      <c r="I249" s="6" t="s">
        <v>187</v>
      </c>
      <c r="J249" s="6" t="s">
        <v>188</v>
      </c>
      <c r="K249" s="6" t="s">
        <v>189</v>
      </c>
      <c r="L249" s="6" t="s">
        <v>190</v>
      </c>
      <c r="M249" s="24" t="s">
        <v>191</v>
      </c>
    </row>
    <row r="250" spans="1:13">
      <c r="A250" s="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4"/>
    </row>
    <row r="251" ht="71.25" spans="1:13">
      <c r="A251" s="4">
        <v>32</v>
      </c>
      <c r="B251" s="6" t="s">
        <v>192</v>
      </c>
      <c r="C251" s="6" t="s">
        <v>193</v>
      </c>
      <c r="D251" s="6" t="s">
        <v>194</v>
      </c>
      <c r="E251" s="6" t="s">
        <v>71</v>
      </c>
      <c r="F251" s="6" t="s">
        <v>195</v>
      </c>
      <c r="G251" s="6" t="s">
        <v>699</v>
      </c>
      <c r="H251" s="6">
        <v>4937</v>
      </c>
      <c r="I251" s="6" t="s">
        <v>197</v>
      </c>
      <c r="J251" s="6" t="s">
        <v>700</v>
      </c>
      <c r="K251" s="6" t="s">
        <v>701</v>
      </c>
      <c r="L251" s="6" t="s">
        <v>702</v>
      </c>
      <c r="M251" s="41"/>
    </row>
    <row r="252" ht="57" spans="1:13">
      <c r="A252" s="4"/>
      <c r="B252" s="6"/>
      <c r="C252" s="6"/>
      <c r="D252" s="6"/>
      <c r="E252" s="6"/>
      <c r="F252" s="6" t="s">
        <v>195</v>
      </c>
      <c r="G252" s="6" t="s">
        <v>703</v>
      </c>
      <c r="H252" s="6">
        <v>2079</v>
      </c>
      <c r="I252" s="6" t="s">
        <v>202</v>
      </c>
      <c r="J252" s="6" t="s">
        <v>701</v>
      </c>
      <c r="K252" s="6" t="s">
        <v>704</v>
      </c>
      <c r="L252" s="6" t="s">
        <v>204</v>
      </c>
      <c r="M252" s="41"/>
    </row>
    <row r="253" ht="71.25" spans="1:13">
      <c r="A253" s="4"/>
      <c r="B253" s="6"/>
      <c r="C253" s="6"/>
      <c r="D253" s="6"/>
      <c r="E253" s="6"/>
      <c r="F253" s="6" t="s">
        <v>205</v>
      </c>
      <c r="G253" s="6" t="s">
        <v>705</v>
      </c>
      <c r="H253" s="6">
        <v>4826</v>
      </c>
      <c r="I253" s="6" t="s">
        <v>197</v>
      </c>
      <c r="J253" s="6" t="s">
        <v>706</v>
      </c>
      <c r="K253" s="6" t="s">
        <v>707</v>
      </c>
      <c r="L253" s="6" t="s">
        <v>702</v>
      </c>
      <c r="M253" s="41"/>
    </row>
    <row r="254" ht="57.75" spans="1:13">
      <c r="A254" s="8"/>
      <c r="B254" s="5"/>
      <c r="C254" s="5"/>
      <c r="D254" s="5"/>
      <c r="E254" s="5"/>
      <c r="F254" s="5" t="s">
        <v>205</v>
      </c>
      <c r="G254" s="5" t="s">
        <v>708</v>
      </c>
      <c r="H254" s="5">
        <v>2020</v>
      </c>
      <c r="I254" s="5" t="s">
        <v>202</v>
      </c>
      <c r="J254" s="5" t="s">
        <v>707</v>
      </c>
      <c r="K254" s="5" t="s">
        <v>709</v>
      </c>
      <c r="L254" s="5" t="s">
        <v>204</v>
      </c>
      <c r="M254" s="43"/>
    </row>
    <row r="255" ht="20.25" spans="1:13">
      <c r="A255" s="16" t="s">
        <v>710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27"/>
    </row>
    <row r="256" spans="1:13">
      <c r="A256" s="4" t="s">
        <v>1</v>
      </c>
      <c r="B256" s="6" t="s">
        <v>180</v>
      </c>
      <c r="C256" s="6" t="s">
        <v>181</v>
      </c>
      <c r="D256" s="6" t="s">
        <v>182</v>
      </c>
      <c r="E256" s="6" t="s">
        <v>183</v>
      </c>
      <c r="F256" s="6" t="s">
        <v>184</v>
      </c>
      <c r="G256" s="6" t="s">
        <v>185</v>
      </c>
      <c r="H256" s="6" t="s">
        <v>186</v>
      </c>
      <c r="I256" s="6" t="s">
        <v>187</v>
      </c>
      <c r="J256" s="6" t="s">
        <v>188</v>
      </c>
      <c r="K256" s="6" t="s">
        <v>189</v>
      </c>
      <c r="L256" s="6" t="s">
        <v>190</v>
      </c>
      <c r="M256" s="24" t="s">
        <v>191</v>
      </c>
    </row>
    <row r="257" spans="1:13">
      <c r="A257" s="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4"/>
    </row>
    <row r="258" ht="42.75" spans="1:13">
      <c r="A258" s="8">
        <v>33</v>
      </c>
      <c r="B258" s="6" t="s">
        <v>192</v>
      </c>
      <c r="C258" s="6" t="s">
        <v>193</v>
      </c>
      <c r="D258" s="6" t="s">
        <v>194</v>
      </c>
      <c r="E258" s="5" t="s">
        <v>174</v>
      </c>
      <c r="F258" s="6" t="s">
        <v>195</v>
      </c>
      <c r="G258" s="6" t="s">
        <v>711</v>
      </c>
      <c r="H258" s="6">
        <f>2826-0</f>
        <v>2826</v>
      </c>
      <c r="I258" s="6" t="s">
        <v>197</v>
      </c>
      <c r="J258" s="6" t="s">
        <v>712</v>
      </c>
      <c r="K258" s="6" t="s">
        <v>713</v>
      </c>
      <c r="L258" s="6" t="s">
        <v>714</v>
      </c>
      <c r="M258" s="24"/>
    </row>
    <row r="259" ht="43.5" spans="1:13">
      <c r="A259" s="11"/>
      <c r="B259" s="13"/>
      <c r="C259" s="13"/>
      <c r="D259" s="13"/>
      <c r="E259" s="12"/>
      <c r="F259" s="13" t="s">
        <v>205</v>
      </c>
      <c r="G259" s="13" t="s">
        <v>715</v>
      </c>
      <c r="H259" s="13">
        <f>2837-0</f>
        <v>2837</v>
      </c>
      <c r="I259" s="13" t="s">
        <v>197</v>
      </c>
      <c r="J259" s="13" t="s">
        <v>716</v>
      </c>
      <c r="K259" s="13" t="s">
        <v>717</v>
      </c>
      <c r="L259" s="13" t="s">
        <v>714</v>
      </c>
      <c r="M259" s="25"/>
    </row>
  </sheetData>
  <mergeCells count="634">
    <mergeCell ref="A1:M1"/>
    <mergeCell ref="A2:M2"/>
    <mergeCell ref="A9:M9"/>
    <mergeCell ref="A20:M20"/>
    <mergeCell ref="A36:M36"/>
    <mergeCell ref="A41:M41"/>
    <mergeCell ref="A54:M54"/>
    <mergeCell ref="A61:M61"/>
    <mergeCell ref="A68:M68"/>
    <mergeCell ref="A77:M77"/>
    <mergeCell ref="A94:M94"/>
    <mergeCell ref="A99:M99"/>
    <mergeCell ref="A106:M106"/>
    <mergeCell ref="A111:M111"/>
    <mergeCell ref="A118:M118"/>
    <mergeCell ref="A131:M131"/>
    <mergeCell ref="A138:M138"/>
    <mergeCell ref="A145:M145"/>
    <mergeCell ref="A150:M150"/>
    <mergeCell ref="A155:M155"/>
    <mergeCell ref="A162:M162"/>
    <mergeCell ref="A167:M167"/>
    <mergeCell ref="A180:M180"/>
    <mergeCell ref="A189:M189"/>
    <mergeCell ref="A194:M194"/>
    <mergeCell ref="A199:M199"/>
    <mergeCell ref="A204:M204"/>
    <mergeCell ref="A211:M211"/>
    <mergeCell ref="A222:M222"/>
    <mergeCell ref="A227:M227"/>
    <mergeCell ref="A234:M234"/>
    <mergeCell ref="A241:M241"/>
    <mergeCell ref="A248:M248"/>
    <mergeCell ref="A255:M255"/>
    <mergeCell ref="A3:A4"/>
    <mergeCell ref="A5:A8"/>
    <mergeCell ref="A10:A11"/>
    <mergeCell ref="A12:A19"/>
    <mergeCell ref="A21:A22"/>
    <mergeCell ref="A23:A35"/>
    <mergeCell ref="A37:A38"/>
    <mergeCell ref="A39:A40"/>
    <mergeCell ref="A42:A43"/>
    <mergeCell ref="A44:A53"/>
    <mergeCell ref="A55:A56"/>
    <mergeCell ref="A57:A60"/>
    <mergeCell ref="A62:A63"/>
    <mergeCell ref="A64:A67"/>
    <mergeCell ref="A69:A70"/>
    <mergeCell ref="A71:A76"/>
    <mergeCell ref="A78:A79"/>
    <mergeCell ref="A80:A93"/>
    <mergeCell ref="A95:A96"/>
    <mergeCell ref="A97:A98"/>
    <mergeCell ref="A100:A101"/>
    <mergeCell ref="A102:A105"/>
    <mergeCell ref="A107:A108"/>
    <mergeCell ref="A109:A110"/>
    <mergeCell ref="A112:A113"/>
    <mergeCell ref="A114:A117"/>
    <mergeCell ref="A119:A120"/>
    <mergeCell ref="A121:A130"/>
    <mergeCell ref="A132:A133"/>
    <mergeCell ref="A134:A137"/>
    <mergeCell ref="A139:A140"/>
    <mergeCell ref="A141:A144"/>
    <mergeCell ref="A146:A147"/>
    <mergeCell ref="A148:A149"/>
    <mergeCell ref="A151:A152"/>
    <mergeCell ref="A153:A154"/>
    <mergeCell ref="A156:A157"/>
    <mergeCell ref="A158:A161"/>
    <mergeCell ref="A163:A164"/>
    <mergeCell ref="A165:A166"/>
    <mergeCell ref="A168:A169"/>
    <mergeCell ref="A170:A179"/>
    <mergeCell ref="A181:A182"/>
    <mergeCell ref="A183:A188"/>
    <mergeCell ref="A190:A191"/>
    <mergeCell ref="A192:A193"/>
    <mergeCell ref="A195:A196"/>
    <mergeCell ref="A197:A198"/>
    <mergeCell ref="A200:A201"/>
    <mergeCell ref="A202:A203"/>
    <mergeCell ref="A205:A206"/>
    <mergeCell ref="A207:A210"/>
    <mergeCell ref="A212:A213"/>
    <mergeCell ref="A214:A221"/>
    <mergeCell ref="A223:A224"/>
    <mergeCell ref="A225:A226"/>
    <mergeCell ref="A228:A229"/>
    <mergeCell ref="A230:A233"/>
    <mergeCell ref="A235:A236"/>
    <mergeCell ref="A237:A240"/>
    <mergeCell ref="A242:A243"/>
    <mergeCell ref="A244:A247"/>
    <mergeCell ref="A249:A250"/>
    <mergeCell ref="A251:A254"/>
    <mergeCell ref="A256:A257"/>
    <mergeCell ref="A258:A259"/>
    <mergeCell ref="B3:B4"/>
    <mergeCell ref="B5:B8"/>
    <mergeCell ref="B10:B11"/>
    <mergeCell ref="B12:B19"/>
    <mergeCell ref="B21:B22"/>
    <mergeCell ref="B23:B35"/>
    <mergeCell ref="B37:B38"/>
    <mergeCell ref="B39:B40"/>
    <mergeCell ref="B42:B43"/>
    <mergeCell ref="B44:B53"/>
    <mergeCell ref="B55:B56"/>
    <mergeCell ref="B57:B60"/>
    <mergeCell ref="B62:B63"/>
    <mergeCell ref="B64:B67"/>
    <mergeCell ref="B69:B70"/>
    <mergeCell ref="B71:B76"/>
    <mergeCell ref="B78:B79"/>
    <mergeCell ref="B80:B93"/>
    <mergeCell ref="B95:B96"/>
    <mergeCell ref="B97:B98"/>
    <mergeCell ref="B100:B101"/>
    <mergeCell ref="B102:B105"/>
    <mergeCell ref="B107:B108"/>
    <mergeCell ref="B109:B110"/>
    <mergeCell ref="B112:B113"/>
    <mergeCell ref="B114:B117"/>
    <mergeCell ref="B119:B120"/>
    <mergeCell ref="B121:B130"/>
    <mergeCell ref="B132:B133"/>
    <mergeCell ref="B134:B137"/>
    <mergeCell ref="B139:B140"/>
    <mergeCell ref="B141:B144"/>
    <mergeCell ref="B146:B147"/>
    <mergeCell ref="B148:B149"/>
    <mergeCell ref="B151:B152"/>
    <mergeCell ref="B153:B154"/>
    <mergeCell ref="B156:B157"/>
    <mergeCell ref="B158:B161"/>
    <mergeCell ref="B163:B164"/>
    <mergeCell ref="B165:B166"/>
    <mergeCell ref="B168:B169"/>
    <mergeCell ref="B170:B179"/>
    <mergeCell ref="B181:B182"/>
    <mergeCell ref="B183:B188"/>
    <mergeCell ref="B190:B191"/>
    <mergeCell ref="B192:B193"/>
    <mergeCell ref="B195:B196"/>
    <mergeCell ref="B197:B198"/>
    <mergeCell ref="B200:B201"/>
    <mergeCell ref="B202:B203"/>
    <mergeCell ref="B205:B206"/>
    <mergeCell ref="B207:B210"/>
    <mergeCell ref="B212:B213"/>
    <mergeCell ref="B214:B221"/>
    <mergeCell ref="B223:B224"/>
    <mergeCell ref="B225:B226"/>
    <mergeCell ref="B228:B229"/>
    <mergeCell ref="B230:B233"/>
    <mergeCell ref="B235:B236"/>
    <mergeCell ref="B237:B240"/>
    <mergeCell ref="B242:B243"/>
    <mergeCell ref="B244:B247"/>
    <mergeCell ref="B249:B250"/>
    <mergeCell ref="B251:B254"/>
    <mergeCell ref="B256:B257"/>
    <mergeCell ref="B258:B259"/>
    <mergeCell ref="C3:C4"/>
    <mergeCell ref="C5:C8"/>
    <mergeCell ref="C10:C11"/>
    <mergeCell ref="C12:C19"/>
    <mergeCell ref="C21:C22"/>
    <mergeCell ref="C23:C35"/>
    <mergeCell ref="C37:C38"/>
    <mergeCell ref="C39:C40"/>
    <mergeCell ref="C42:C43"/>
    <mergeCell ref="C44:C53"/>
    <mergeCell ref="C55:C56"/>
    <mergeCell ref="C57:C60"/>
    <mergeCell ref="C62:C63"/>
    <mergeCell ref="C64:C67"/>
    <mergeCell ref="C69:C70"/>
    <mergeCell ref="C71:C76"/>
    <mergeCell ref="C78:C79"/>
    <mergeCell ref="C80:C93"/>
    <mergeCell ref="C95:C96"/>
    <mergeCell ref="C97:C98"/>
    <mergeCell ref="C100:C101"/>
    <mergeCell ref="C102:C105"/>
    <mergeCell ref="C107:C108"/>
    <mergeCell ref="C109:C110"/>
    <mergeCell ref="C112:C113"/>
    <mergeCell ref="C114:C117"/>
    <mergeCell ref="C119:C120"/>
    <mergeCell ref="C121:C130"/>
    <mergeCell ref="C132:C133"/>
    <mergeCell ref="C134:C137"/>
    <mergeCell ref="C139:C140"/>
    <mergeCell ref="C141:C144"/>
    <mergeCell ref="C146:C147"/>
    <mergeCell ref="C148:C149"/>
    <mergeCell ref="C151:C152"/>
    <mergeCell ref="C153:C154"/>
    <mergeCell ref="C156:C157"/>
    <mergeCell ref="C158:C161"/>
    <mergeCell ref="C163:C164"/>
    <mergeCell ref="C165:C166"/>
    <mergeCell ref="C168:C169"/>
    <mergeCell ref="C170:C179"/>
    <mergeCell ref="C181:C182"/>
    <mergeCell ref="C183:C188"/>
    <mergeCell ref="C190:C191"/>
    <mergeCell ref="C192:C193"/>
    <mergeCell ref="C195:C196"/>
    <mergeCell ref="C197:C198"/>
    <mergeCell ref="C200:C201"/>
    <mergeCell ref="C202:C203"/>
    <mergeCell ref="C205:C206"/>
    <mergeCell ref="C207:C210"/>
    <mergeCell ref="C212:C213"/>
    <mergeCell ref="C214:C221"/>
    <mergeCell ref="C223:C224"/>
    <mergeCell ref="C225:C226"/>
    <mergeCell ref="C228:C229"/>
    <mergeCell ref="C230:C233"/>
    <mergeCell ref="C235:C236"/>
    <mergeCell ref="C237:C240"/>
    <mergeCell ref="C242:C243"/>
    <mergeCell ref="C244:C247"/>
    <mergeCell ref="C249:C250"/>
    <mergeCell ref="C251:C254"/>
    <mergeCell ref="C256:C257"/>
    <mergeCell ref="C258:C259"/>
    <mergeCell ref="D3:D4"/>
    <mergeCell ref="D5:D8"/>
    <mergeCell ref="D10:D11"/>
    <mergeCell ref="D12:D19"/>
    <mergeCell ref="D21:D22"/>
    <mergeCell ref="D23:D35"/>
    <mergeCell ref="D37:D38"/>
    <mergeCell ref="D39:D40"/>
    <mergeCell ref="D42:D43"/>
    <mergeCell ref="D44:D53"/>
    <mergeCell ref="D55:D56"/>
    <mergeCell ref="D57:D60"/>
    <mergeCell ref="D62:D63"/>
    <mergeCell ref="D64:D67"/>
    <mergeCell ref="D69:D70"/>
    <mergeCell ref="D71:D76"/>
    <mergeCell ref="D78:D79"/>
    <mergeCell ref="D80:D93"/>
    <mergeCell ref="D95:D96"/>
    <mergeCell ref="D97:D98"/>
    <mergeCell ref="D100:D101"/>
    <mergeCell ref="D102:D105"/>
    <mergeCell ref="D107:D108"/>
    <mergeCell ref="D109:D110"/>
    <mergeCell ref="D112:D113"/>
    <mergeCell ref="D114:D117"/>
    <mergeCell ref="D119:D120"/>
    <mergeCell ref="D121:D130"/>
    <mergeCell ref="D132:D133"/>
    <mergeCell ref="D134:D137"/>
    <mergeCell ref="D139:D140"/>
    <mergeCell ref="D141:D144"/>
    <mergeCell ref="D146:D147"/>
    <mergeCell ref="D148:D149"/>
    <mergeCell ref="D151:D152"/>
    <mergeCell ref="D153:D154"/>
    <mergeCell ref="D156:D157"/>
    <mergeCell ref="D158:D161"/>
    <mergeCell ref="D163:D164"/>
    <mergeCell ref="D165:D166"/>
    <mergeCell ref="D168:D169"/>
    <mergeCell ref="D170:D179"/>
    <mergeCell ref="D181:D182"/>
    <mergeCell ref="D183:D188"/>
    <mergeCell ref="D190:D191"/>
    <mergeCell ref="D192:D193"/>
    <mergeCell ref="D195:D196"/>
    <mergeCell ref="D197:D198"/>
    <mergeCell ref="D200:D201"/>
    <mergeCell ref="D202:D203"/>
    <mergeCell ref="D205:D206"/>
    <mergeCell ref="D207:D210"/>
    <mergeCell ref="D212:D213"/>
    <mergeCell ref="D214:D221"/>
    <mergeCell ref="D223:D224"/>
    <mergeCell ref="D225:D226"/>
    <mergeCell ref="D228:D229"/>
    <mergeCell ref="D230:D233"/>
    <mergeCell ref="D235:D236"/>
    <mergeCell ref="D237:D240"/>
    <mergeCell ref="D242:D243"/>
    <mergeCell ref="D244:D247"/>
    <mergeCell ref="D249:D250"/>
    <mergeCell ref="D251:D254"/>
    <mergeCell ref="D256:D257"/>
    <mergeCell ref="D258:D259"/>
    <mergeCell ref="E3:E4"/>
    <mergeCell ref="E5:E8"/>
    <mergeCell ref="E10:E11"/>
    <mergeCell ref="E12:E19"/>
    <mergeCell ref="E21:E22"/>
    <mergeCell ref="E23:E35"/>
    <mergeCell ref="E37:E38"/>
    <mergeCell ref="E39:E40"/>
    <mergeCell ref="E42:E43"/>
    <mergeCell ref="E44:E53"/>
    <mergeCell ref="E55:E56"/>
    <mergeCell ref="E57:E60"/>
    <mergeCell ref="E62:E63"/>
    <mergeCell ref="E64:E67"/>
    <mergeCell ref="E69:E70"/>
    <mergeCell ref="E71:E76"/>
    <mergeCell ref="E78:E79"/>
    <mergeCell ref="E80:E93"/>
    <mergeCell ref="E95:E96"/>
    <mergeCell ref="E97:E98"/>
    <mergeCell ref="E100:E101"/>
    <mergeCell ref="E102:E105"/>
    <mergeCell ref="E107:E108"/>
    <mergeCell ref="E109:E110"/>
    <mergeCell ref="E112:E113"/>
    <mergeCell ref="E114:E115"/>
    <mergeCell ref="E116:E117"/>
    <mergeCell ref="E119:E120"/>
    <mergeCell ref="E121:E130"/>
    <mergeCell ref="E132:E133"/>
    <mergeCell ref="E134:E137"/>
    <mergeCell ref="E139:E140"/>
    <mergeCell ref="E141:E144"/>
    <mergeCell ref="E146:E147"/>
    <mergeCell ref="E148:E149"/>
    <mergeCell ref="E151:E152"/>
    <mergeCell ref="E153:E154"/>
    <mergeCell ref="E156:E157"/>
    <mergeCell ref="E158:E161"/>
    <mergeCell ref="E163:E164"/>
    <mergeCell ref="E165:E166"/>
    <mergeCell ref="E168:E169"/>
    <mergeCell ref="E170:E179"/>
    <mergeCell ref="E181:E182"/>
    <mergeCell ref="E183:E188"/>
    <mergeCell ref="E190:E191"/>
    <mergeCell ref="E192:E193"/>
    <mergeCell ref="E195:E196"/>
    <mergeCell ref="E197:E198"/>
    <mergeCell ref="E200:E201"/>
    <mergeCell ref="E202:E203"/>
    <mergeCell ref="E205:E206"/>
    <mergeCell ref="E207:E210"/>
    <mergeCell ref="E212:E213"/>
    <mergeCell ref="E214:E221"/>
    <mergeCell ref="E223:E224"/>
    <mergeCell ref="E225:E226"/>
    <mergeCell ref="E228:E229"/>
    <mergeCell ref="E230:E233"/>
    <mergeCell ref="E235:E236"/>
    <mergeCell ref="E237:E240"/>
    <mergeCell ref="E242:E243"/>
    <mergeCell ref="E244:E247"/>
    <mergeCell ref="E249:E250"/>
    <mergeCell ref="E251:E254"/>
    <mergeCell ref="E256:E257"/>
    <mergeCell ref="E258:E259"/>
    <mergeCell ref="F3:F4"/>
    <mergeCell ref="F10:F11"/>
    <mergeCell ref="F21:F22"/>
    <mergeCell ref="F37:F38"/>
    <mergeCell ref="F42:F43"/>
    <mergeCell ref="F55:F56"/>
    <mergeCell ref="F62:F63"/>
    <mergeCell ref="F69:F70"/>
    <mergeCell ref="F78:F79"/>
    <mergeCell ref="F95:F96"/>
    <mergeCell ref="F100:F101"/>
    <mergeCell ref="F107:F108"/>
    <mergeCell ref="F112:F113"/>
    <mergeCell ref="F119:F120"/>
    <mergeCell ref="F132:F133"/>
    <mergeCell ref="F139:F140"/>
    <mergeCell ref="F146:F147"/>
    <mergeCell ref="F151:F152"/>
    <mergeCell ref="F156:F157"/>
    <mergeCell ref="F163:F164"/>
    <mergeCell ref="F168:F169"/>
    <mergeCell ref="F181:F182"/>
    <mergeCell ref="F190:F191"/>
    <mergeCell ref="F195:F196"/>
    <mergeCell ref="F200:F201"/>
    <mergeCell ref="F205:F206"/>
    <mergeCell ref="F212:F213"/>
    <mergeCell ref="F223:F224"/>
    <mergeCell ref="F228:F229"/>
    <mergeCell ref="F235:F236"/>
    <mergeCell ref="F242:F243"/>
    <mergeCell ref="F249:F250"/>
    <mergeCell ref="F256:F257"/>
    <mergeCell ref="G3:G4"/>
    <mergeCell ref="G10:G11"/>
    <mergeCell ref="G21:G22"/>
    <mergeCell ref="G37:G38"/>
    <mergeCell ref="G42:G43"/>
    <mergeCell ref="G55:G56"/>
    <mergeCell ref="G62:G63"/>
    <mergeCell ref="G69:G70"/>
    <mergeCell ref="G78:G79"/>
    <mergeCell ref="G95:G96"/>
    <mergeCell ref="G100:G101"/>
    <mergeCell ref="G107:G108"/>
    <mergeCell ref="G112:G113"/>
    <mergeCell ref="G119:G120"/>
    <mergeCell ref="G132:G133"/>
    <mergeCell ref="G139:G140"/>
    <mergeCell ref="G146:G147"/>
    <mergeCell ref="G151:G152"/>
    <mergeCell ref="G156:G157"/>
    <mergeCell ref="G163:G164"/>
    <mergeCell ref="G168:G169"/>
    <mergeCell ref="G181:G182"/>
    <mergeCell ref="G190:G191"/>
    <mergeCell ref="G195:G196"/>
    <mergeCell ref="G200:G201"/>
    <mergeCell ref="G205:G206"/>
    <mergeCell ref="G212:G213"/>
    <mergeCell ref="G223:G224"/>
    <mergeCell ref="G228:G229"/>
    <mergeCell ref="G235:G236"/>
    <mergeCell ref="G242:G243"/>
    <mergeCell ref="G249:G250"/>
    <mergeCell ref="G256:G257"/>
    <mergeCell ref="H3:H4"/>
    <mergeCell ref="H10:H11"/>
    <mergeCell ref="H21:H22"/>
    <mergeCell ref="H37:H38"/>
    <mergeCell ref="H42:H43"/>
    <mergeCell ref="H55:H56"/>
    <mergeCell ref="H62:H63"/>
    <mergeCell ref="H69:H70"/>
    <mergeCell ref="H78:H79"/>
    <mergeCell ref="H95:H96"/>
    <mergeCell ref="H100:H101"/>
    <mergeCell ref="H107:H108"/>
    <mergeCell ref="H112:H113"/>
    <mergeCell ref="H119:H120"/>
    <mergeCell ref="H132:H133"/>
    <mergeCell ref="H139:H140"/>
    <mergeCell ref="H146:H147"/>
    <mergeCell ref="H151:H152"/>
    <mergeCell ref="H156:H157"/>
    <mergeCell ref="H163:H164"/>
    <mergeCell ref="H168:H169"/>
    <mergeCell ref="H181:H182"/>
    <mergeCell ref="H190:H191"/>
    <mergeCell ref="H195:H196"/>
    <mergeCell ref="H200:H201"/>
    <mergeCell ref="H205:H206"/>
    <mergeCell ref="H212:H213"/>
    <mergeCell ref="H223:H224"/>
    <mergeCell ref="H228:H229"/>
    <mergeCell ref="H235:H236"/>
    <mergeCell ref="H242:H243"/>
    <mergeCell ref="H249:H250"/>
    <mergeCell ref="H256:H257"/>
    <mergeCell ref="I3:I4"/>
    <mergeCell ref="I10:I11"/>
    <mergeCell ref="I21:I22"/>
    <mergeCell ref="I37:I38"/>
    <mergeCell ref="I42:I43"/>
    <mergeCell ref="I55:I56"/>
    <mergeCell ref="I62:I63"/>
    <mergeCell ref="I69:I70"/>
    <mergeCell ref="I78:I79"/>
    <mergeCell ref="I95:I96"/>
    <mergeCell ref="I100:I101"/>
    <mergeCell ref="I107:I108"/>
    <mergeCell ref="I112:I113"/>
    <mergeCell ref="I119:I120"/>
    <mergeCell ref="I132:I133"/>
    <mergeCell ref="I139:I140"/>
    <mergeCell ref="I146:I147"/>
    <mergeCell ref="I151:I152"/>
    <mergeCell ref="I156:I157"/>
    <mergeCell ref="I163:I164"/>
    <mergeCell ref="I168:I169"/>
    <mergeCell ref="I181:I182"/>
    <mergeCell ref="I190:I191"/>
    <mergeCell ref="I195:I196"/>
    <mergeCell ref="I200:I201"/>
    <mergeCell ref="I205:I206"/>
    <mergeCell ref="I212:I213"/>
    <mergeCell ref="I223:I224"/>
    <mergeCell ref="I228:I229"/>
    <mergeCell ref="I235:I236"/>
    <mergeCell ref="I242:I243"/>
    <mergeCell ref="I249:I250"/>
    <mergeCell ref="I256:I257"/>
    <mergeCell ref="J3:J4"/>
    <mergeCell ref="J10:J11"/>
    <mergeCell ref="J21:J22"/>
    <mergeCell ref="J37:J38"/>
    <mergeCell ref="J42:J43"/>
    <mergeCell ref="J55:J56"/>
    <mergeCell ref="J62:J63"/>
    <mergeCell ref="J69:J70"/>
    <mergeCell ref="J78:J79"/>
    <mergeCell ref="J95:J96"/>
    <mergeCell ref="J100:J101"/>
    <mergeCell ref="J107:J108"/>
    <mergeCell ref="J112:J113"/>
    <mergeCell ref="J119:J120"/>
    <mergeCell ref="J132:J133"/>
    <mergeCell ref="J139:J140"/>
    <mergeCell ref="J146:J147"/>
    <mergeCell ref="J151:J152"/>
    <mergeCell ref="J156:J157"/>
    <mergeCell ref="J163:J164"/>
    <mergeCell ref="J168:J169"/>
    <mergeCell ref="J181:J182"/>
    <mergeCell ref="J190:J191"/>
    <mergeCell ref="J195:J196"/>
    <mergeCell ref="J200:J201"/>
    <mergeCell ref="J205:J206"/>
    <mergeCell ref="J212:J213"/>
    <mergeCell ref="J223:J224"/>
    <mergeCell ref="J228:J229"/>
    <mergeCell ref="J235:J236"/>
    <mergeCell ref="J242:J243"/>
    <mergeCell ref="J249:J250"/>
    <mergeCell ref="J256:J257"/>
    <mergeCell ref="K3:K4"/>
    <mergeCell ref="K10:K11"/>
    <mergeCell ref="K21:K22"/>
    <mergeCell ref="K37:K38"/>
    <mergeCell ref="K42:K43"/>
    <mergeCell ref="K55:K56"/>
    <mergeCell ref="K62:K63"/>
    <mergeCell ref="K69:K70"/>
    <mergeCell ref="K78:K79"/>
    <mergeCell ref="K95:K96"/>
    <mergeCell ref="K100:K101"/>
    <mergeCell ref="K107:K108"/>
    <mergeCell ref="K112:K113"/>
    <mergeCell ref="K119:K120"/>
    <mergeCell ref="K132:K133"/>
    <mergeCell ref="K139:K140"/>
    <mergeCell ref="K146:K147"/>
    <mergeCell ref="K151:K152"/>
    <mergeCell ref="K156:K157"/>
    <mergeCell ref="K163:K164"/>
    <mergeCell ref="K168:K169"/>
    <mergeCell ref="K181:K182"/>
    <mergeCell ref="K190:K191"/>
    <mergeCell ref="K195:K196"/>
    <mergeCell ref="K200:K201"/>
    <mergeCell ref="K205:K206"/>
    <mergeCell ref="K212:K213"/>
    <mergeCell ref="K223:K224"/>
    <mergeCell ref="K228:K229"/>
    <mergeCell ref="K235:K236"/>
    <mergeCell ref="K242:K243"/>
    <mergeCell ref="K249:K250"/>
    <mergeCell ref="K256:K257"/>
    <mergeCell ref="L3:L4"/>
    <mergeCell ref="L10:L11"/>
    <mergeCell ref="L21:L22"/>
    <mergeCell ref="L37:L38"/>
    <mergeCell ref="L42:L43"/>
    <mergeCell ref="L55:L56"/>
    <mergeCell ref="L62:L63"/>
    <mergeCell ref="L69:L70"/>
    <mergeCell ref="L78:L79"/>
    <mergeCell ref="L95:L96"/>
    <mergeCell ref="L100:L101"/>
    <mergeCell ref="L107:L108"/>
    <mergeCell ref="L112:L113"/>
    <mergeCell ref="L119:L120"/>
    <mergeCell ref="L132:L133"/>
    <mergeCell ref="L139:L140"/>
    <mergeCell ref="L146:L147"/>
    <mergeCell ref="L151:L152"/>
    <mergeCell ref="L156:L157"/>
    <mergeCell ref="L163:L164"/>
    <mergeCell ref="L168:L169"/>
    <mergeCell ref="L181:L182"/>
    <mergeCell ref="L190:L191"/>
    <mergeCell ref="L195:L196"/>
    <mergeCell ref="L200:L201"/>
    <mergeCell ref="L205:L206"/>
    <mergeCell ref="L212:L213"/>
    <mergeCell ref="L223:L224"/>
    <mergeCell ref="L228:L229"/>
    <mergeCell ref="L235:L236"/>
    <mergeCell ref="L242:L243"/>
    <mergeCell ref="L249:L250"/>
    <mergeCell ref="L256:L257"/>
    <mergeCell ref="M3:M4"/>
    <mergeCell ref="M10:M11"/>
    <mergeCell ref="M21:M22"/>
    <mergeCell ref="M37:M38"/>
    <mergeCell ref="M42:M43"/>
    <mergeCell ref="M48:M53"/>
    <mergeCell ref="M55:M56"/>
    <mergeCell ref="M62:M63"/>
    <mergeCell ref="M69:M70"/>
    <mergeCell ref="M78:M79"/>
    <mergeCell ref="M86:M89"/>
    <mergeCell ref="M90:M93"/>
    <mergeCell ref="M95:M96"/>
    <mergeCell ref="M100:M101"/>
    <mergeCell ref="M107:M108"/>
    <mergeCell ref="M112:M113"/>
    <mergeCell ref="M119:M120"/>
    <mergeCell ref="M129:M130"/>
    <mergeCell ref="M132:M133"/>
    <mergeCell ref="M139:M140"/>
    <mergeCell ref="M146:M147"/>
    <mergeCell ref="M151:M152"/>
    <mergeCell ref="M156:M157"/>
    <mergeCell ref="M163:M164"/>
    <mergeCell ref="M168:M169"/>
    <mergeCell ref="M176:M179"/>
    <mergeCell ref="M181:M182"/>
    <mergeCell ref="M190:M191"/>
    <mergeCell ref="M195:M196"/>
    <mergeCell ref="M200:M201"/>
    <mergeCell ref="M205:M206"/>
    <mergeCell ref="M212:M213"/>
    <mergeCell ref="M223:M224"/>
    <mergeCell ref="M228:M229"/>
    <mergeCell ref="M235:M236"/>
    <mergeCell ref="M242:M243"/>
    <mergeCell ref="M249:M250"/>
    <mergeCell ref="M256:M2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河道管理范围线划定成</vt:lpstr>
      <vt:lpstr>河道岸线功能区规划成果表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2024-12-27T01:49:00Z</dcterms:created>
  <dcterms:modified xsi:type="dcterms:W3CDTF">2024-12-31T08:26:21Z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432C34F6BF9A47F8A7C8AC79FAD9329B_11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false</vt:bool>
  </property>
</Properties>
</file>