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690" tabRatio="862" firstSheet="11" activeTab="11"/>
  </bookViews>
  <sheets>
    <sheet name="分镇街20150103" sheetId="1" state="hidden" r:id="rId1"/>
    <sheet name="分行业" sheetId="2" state="hidden" r:id="rId2"/>
    <sheet name="2016年分行业" sheetId="3" state="hidden" r:id="rId3"/>
    <sheet name="肖志雄" sheetId="4" state="hidden" r:id="rId4"/>
    <sheet name="张伟国" sheetId="5" state="hidden" r:id="rId5"/>
    <sheet name="刘金杉" sheetId="6" state="hidden" r:id="rId6"/>
    <sheet name="郑锦权" sheetId="7" state="hidden" r:id="rId7"/>
    <sheet name="黄美光" sheetId="8" state="hidden" r:id="rId8"/>
    <sheet name="于晓栋" sheetId="9" state="hidden" r:id="rId9"/>
    <sheet name="陈志挺" sheetId="10" state="hidden" r:id="rId10"/>
    <sheet name="叶茂盛" sheetId="11" state="hidden" r:id="rId11"/>
    <sheet name="凤办项目表发改进度" sheetId="12" r:id="rId12"/>
  </sheets>
  <externalReferences>
    <externalReference r:id="rId14"/>
    <externalReference r:id="rId15"/>
    <externalReference r:id="rId16"/>
  </externalReferences>
  <definedNames>
    <definedName name="_xlnm._FilterDatabase" localSheetId="0" hidden="1">分镇街20150103!$A$4:$HD$384</definedName>
    <definedName name="_xlnm._FilterDatabase" localSheetId="1" hidden="1">分行业!$A$4:$FP$360</definedName>
    <definedName name="_xlnm._FilterDatabase" localSheetId="2" hidden="1">'2016年分行业'!$A$3:$HE$337</definedName>
    <definedName name="_xlnm.Print_Area" localSheetId="0">分镇街20150103!$A$1:S371</definedName>
    <definedName name="_xlnm.Print_Titles" localSheetId="0">分镇街20150103!$3:4</definedName>
    <definedName name="_xlnm.Print_Area" localSheetId="1">分行业!$A$1:S354</definedName>
    <definedName name="_xlnm.Print_Titles" localSheetId="1">分行业!$3:4</definedName>
    <definedName name="_xlnm.Print_Area" localSheetId="2">'2016年分行业'!$A$1:N337</definedName>
    <definedName name="_xlnm.Print_Titles" localSheetId="2">'2016年分行业'!$2:3</definedName>
    <definedName name="_xlnm.Print_Area" localSheetId="3">肖志雄!$A$1:N124</definedName>
    <definedName name="_xlnm.Print_Titles" localSheetId="3">肖志雄!$2:3</definedName>
    <definedName name="_xlnm.Print_Area" localSheetId="4">张伟国!$A$1:N62</definedName>
    <definedName name="_xlnm.Print_Titles" localSheetId="4">张伟国!$2:3</definedName>
    <definedName name="_xlnm.Print_Area" localSheetId="5">刘金杉!$A$1:N43</definedName>
    <definedName name="_xlnm.Print_Titles" localSheetId="5">刘金杉!$2:3</definedName>
    <definedName name="_xlnm.Print_Area" localSheetId="6">郑锦权!$1:48</definedName>
    <definedName name="_xlnm.Print_Titles" localSheetId="6">郑锦权!$2:3</definedName>
    <definedName name="_xlnm.Print_Area" localSheetId="7">黄美光!$A$1:N28</definedName>
    <definedName name="_xlnm.Print_Titles" localSheetId="7">黄美光!$2:3</definedName>
    <definedName name="_xlnm.Print_Area" localSheetId="8">于晓栋!$A$1:N34</definedName>
    <definedName name="_xlnm.Print_Titles" localSheetId="8">于晓栋!$2:3</definedName>
    <definedName name="_xlnm.Print_Area" localSheetId="9">陈志挺!$1:13</definedName>
    <definedName name="_xlnm.Print_Titles" localSheetId="9">陈志挺!$2:3</definedName>
    <definedName name="_xlnm.Print_Area" localSheetId="10">叶茂盛!$1:34</definedName>
    <definedName name="_xlnm.Print_Titles" localSheetId="10">叶茂盛!$2:3</definedName>
    <definedName name="AREA">[1]Sheet2!$A$1:$K$1</definedName>
    <definedName name="CompleteAndStart">[2]Sheet2!$E$35:$I$35</definedName>
    <definedName name="VOCATION">[3]关联表!$A$17:$G$17</definedName>
  </definedNames>
  <calcPr calcId="144525"/>
</workbook>
</file>

<file path=xl/sharedStrings.xml><?xml version="1.0" encoding="utf-8"?>
<sst xmlns="http://schemas.openxmlformats.org/spreadsheetml/2006/main" count="15433" uniqueCount="2024">
  <si>
    <t>城厢区2016年重点项目一览表（分镇街）</t>
  </si>
  <si>
    <t>序
号</t>
  </si>
  <si>
    <t>项目名称</t>
  </si>
  <si>
    <t>是否为15年重点</t>
  </si>
  <si>
    <t>行业</t>
  </si>
  <si>
    <t xml:space="preserve">
项目所在地</t>
  </si>
  <si>
    <t>建设内容及规模</t>
  </si>
  <si>
    <t>建设
年限</t>
  </si>
  <si>
    <t>总投资
(万元)</t>
  </si>
  <si>
    <t>至2015年底预计进展</t>
  </si>
  <si>
    <t>2016年工作目标</t>
  </si>
  <si>
    <t>其中：当年计划
开竣工项目</t>
  </si>
  <si>
    <t>项目业主/筹建单位</t>
  </si>
  <si>
    <t>责任单位</t>
  </si>
  <si>
    <t>区级
挂钩
领导</t>
  </si>
  <si>
    <t>至2015年累计完成投资
（万元）</t>
  </si>
  <si>
    <t>工作或工程进展情况</t>
  </si>
  <si>
    <t>计划投资
(万元)</t>
  </si>
  <si>
    <t>进    度</t>
  </si>
  <si>
    <t>开工
月份</t>
  </si>
  <si>
    <t>建成或部分建成月份</t>
  </si>
  <si>
    <t>单位名称</t>
  </si>
  <si>
    <t>责任人及
联系电话</t>
  </si>
  <si>
    <t>属地或区直单位</t>
  </si>
  <si>
    <t>一</t>
  </si>
  <si>
    <t>恒大御景半岛</t>
  </si>
  <si>
    <t>15年
预备</t>
  </si>
  <si>
    <t>房地产</t>
  </si>
  <si>
    <t>龙办</t>
  </si>
  <si>
    <t>占地260亩，总建筑面积32万平方米，规划建设学校、商业街、江滨景观长廊、花园洋房、顶级名品店、罗马喷泉广场等五大活动广场，集都市休闲、旅游、文化、登山、摄影、美食、酒店、购物等多功能于一体，以时尚文化体验消费为核心的都市商业文化综合体。</t>
  </si>
  <si>
    <r>
      <rPr>
        <sz val="9"/>
        <rFont val="宋体"/>
        <charset val="134"/>
      </rPr>
      <t>201</t>
    </r>
    <r>
      <rPr>
        <sz val="9"/>
        <rFont val="宋体"/>
        <charset val="134"/>
      </rPr>
      <t>5</t>
    </r>
    <r>
      <rPr>
        <sz val="9"/>
        <rFont val="宋体"/>
        <charset val="134"/>
      </rPr>
      <t>-2018</t>
    </r>
  </si>
  <si>
    <t>目前商住楼正在桩基施工，别墅桩基完成4栋地下墙柱钢筋绑扎。</t>
  </si>
  <si>
    <t>完成别墅区建设，高层主体施工。</t>
  </si>
  <si>
    <t>无</t>
  </si>
  <si>
    <t>12月</t>
  </si>
  <si>
    <t>金碧置业有限公司</t>
  </si>
  <si>
    <t>邓满连</t>
  </si>
  <si>
    <t>龙桥街道
办事处</t>
  </si>
  <si>
    <t>陈俊成13559389099</t>
  </si>
  <si>
    <t>黄美光</t>
  </si>
  <si>
    <t>电商·未来城</t>
  </si>
  <si>
    <t>商贸服务</t>
  </si>
  <si>
    <t>占地248亩，规划建设莆田市电子商务总部产业园，发展莆田电商产业总部经济。产业园按产业发展功能规划总部运营、展示会展、创业孵化、物流服务、云计算及数据处理、培训营销中心等配套。</t>
  </si>
  <si>
    <t>2015-2018</t>
  </si>
  <si>
    <t>招商中心主体建设至第二层，一期土地平整，现场试桩。</t>
  </si>
  <si>
    <t>一期部分封顶。</t>
  </si>
  <si>
    <t>区城建前期办
安福电商管委会</t>
  </si>
  <si>
    <t>陈  敏
13808573555
施飞雄
13959525119</t>
  </si>
  <si>
    <t>李俊13559800066</t>
  </si>
  <si>
    <t>泗华滨溪二期安置房</t>
  </si>
  <si>
    <t>15年
在建</t>
  </si>
  <si>
    <t>棚户区</t>
  </si>
  <si>
    <t>占地130亩，总建筑面积29万平方米，建设15幢安置房和一座幼儿园。</t>
  </si>
  <si>
    <t>2015-2017</t>
  </si>
  <si>
    <t>正在进行地下室施工。</t>
  </si>
  <si>
    <t>部分建筑封顶。</t>
  </si>
  <si>
    <t>中建美嘉房地产有限公司</t>
  </si>
  <si>
    <t>陈雨仁</t>
  </si>
  <si>
    <t>雅颂居</t>
  </si>
  <si>
    <t>建设20幢高层商住楼，总建筑面积353348平方米。</t>
  </si>
  <si>
    <t>2014-2016</t>
  </si>
  <si>
    <t>年底20幢全面封顶，小区景观园林、管网等配套建设。</t>
  </si>
  <si>
    <t>完成外墙装修及进行配套设施建设。</t>
  </si>
  <si>
    <t>富安置业有限公司</t>
  </si>
  <si>
    <t>陈万全1379966986</t>
  </si>
  <si>
    <t>陈建华13599898001</t>
  </si>
  <si>
    <t>骏欧龙盘（含鲤鱼山片区二期安置房）</t>
  </si>
  <si>
    <t>占地56.3亩,其中安置房30亩，出让地26.3亩，安置地块建筑面积约为8.95万平方米，拟建6幢高层安置房及商品房。</t>
  </si>
  <si>
    <t>1-8#已主体封顶并外墙装修。9-12#主体建设中。13#投入使用。</t>
  </si>
  <si>
    <t>全面封顶，进行外墙装修并投入使用。</t>
  </si>
  <si>
    <t>10月</t>
  </si>
  <si>
    <t>莆田骏欧置业有限公司</t>
  </si>
  <si>
    <t>杨常青
13808581200
欧国义
13860958111</t>
  </si>
  <si>
    <t>宋朝阳13859895959</t>
  </si>
  <si>
    <t>香格里拉酒店及配套设施</t>
  </si>
  <si>
    <t>总建筑面积100517平方米，酒店开发及建设配套设施。</t>
  </si>
  <si>
    <r>
      <rPr>
        <sz val="9"/>
        <rFont val="宋体"/>
        <charset val="134"/>
      </rPr>
      <t>201</t>
    </r>
    <r>
      <rPr>
        <sz val="9"/>
        <rFont val="宋体"/>
        <charset val="134"/>
      </rPr>
      <t>6</t>
    </r>
    <r>
      <rPr>
        <sz val="9"/>
        <rFont val="宋体"/>
        <charset val="134"/>
      </rPr>
      <t>-2019</t>
    </r>
  </si>
  <si>
    <t>正在进行地质勘察，报送概念性方案到市规划局。</t>
  </si>
  <si>
    <t>完成基建手续办理，6月份动工建设。</t>
  </si>
  <si>
    <t>6月</t>
  </si>
  <si>
    <t>裕安置业有限公司</t>
  </si>
  <si>
    <t>东圳库区安置房建设（洋西五期）</t>
  </si>
  <si>
    <t>占地163.1亩，安置房建设面积23.25万平方米，预计建设套数1700套。</t>
  </si>
  <si>
    <t>2016-2019</t>
  </si>
  <si>
    <t>基本完成征迁工作，9月底净地挂牌。</t>
  </si>
  <si>
    <t>区城建前期办</t>
  </si>
  <si>
    <t>黄捷男13607539891</t>
  </si>
  <si>
    <t>世全·时尚国际电商城</t>
  </si>
  <si>
    <t>占地约12.27亩，总建筑面积约52813㎡，建设2幢22层商住楼，六层裙楼。作为安福电商市场的形象旗舰商城及电商配套。</t>
  </si>
  <si>
    <t>2016-2018</t>
  </si>
  <si>
    <t>正在进行地质钻探。正在办理总平等手续。</t>
  </si>
  <si>
    <t>3月份动工建设。</t>
  </si>
  <si>
    <t>3月</t>
  </si>
  <si>
    <t>世全房地产开发有限公司</t>
  </si>
  <si>
    <t>吴国煌
13338500580</t>
  </si>
  <si>
    <t>翁朝晖13808585109</t>
  </si>
  <si>
    <t>凤凰城</t>
  </si>
  <si>
    <t>占地71.3亩，总建筑面积18.36万平方米。</t>
  </si>
  <si>
    <t>完成开炸石头及土方清运。年内完成。</t>
  </si>
  <si>
    <t>上半年动工建设。</t>
  </si>
  <si>
    <t>莆田市凤达房地产有限公司</t>
  </si>
  <si>
    <t>林凤鸣13905041868</t>
  </si>
  <si>
    <t>电商未来城周边配套道路建设工程</t>
  </si>
  <si>
    <t>新申报</t>
  </si>
  <si>
    <t>市政设施</t>
  </si>
  <si>
    <t>城常路北侧（洋西四期）周边道路配套工程：书院路、山兜路、规划路一路（山兜路-荔涵大道段）、规划路二路（书院路-城常路）4条道路及周边绿化配套工程建设，道路总长约2公里。洋西电商城至整村改造项目安置地周边配套工程建设。</t>
  </si>
  <si>
    <t>2016-2017</t>
  </si>
  <si>
    <t>正在规划设计。</t>
  </si>
  <si>
    <t>龙办城市慢道系统建设</t>
  </si>
  <si>
    <t>1、东圳渠道凤凰山至市政府段西侧慢道建设：长1.2公里、宽3米的步行慢道建设。2、泗华老叶树至东圳水库坝头慢道：拟扩宽征地,建设长约0.8公里、宽3米的步行慢道。</t>
  </si>
  <si>
    <t>前期规划。</t>
  </si>
  <si>
    <t>宋朝阳13859895959陈俊成13559389099</t>
  </si>
  <si>
    <t>泗华滨溪小区一期配套道路建设工程</t>
  </si>
  <si>
    <t>规划一路、规划二路两条路全长约1083米。其中规划一路北起泗华安置区（二期）北侧，南至泗华路，道路全长880.596米，规划道路红线宽度24米；规划二路西起规划二路，东至荔涵大道，道路全长203.418米，规划道路红线宽度24米。</t>
  </si>
  <si>
    <t>1月份动工建设。</t>
  </si>
  <si>
    <t>1月</t>
  </si>
  <si>
    <t>洋西溪整治工程</t>
  </si>
  <si>
    <t>水利</t>
  </si>
  <si>
    <t>整治河道1.2公里护岸、截污、绿化。</t>
  </si>
  <si>
    <t>2015-2016</t>
  </si>
  <si>
    <t>9月份完成施工图预算财审并挂标；10月份开始进场施工。</t>
  </si>
  <si>
    <t>争取5月份完工。</t>
  </si>
  <si>
    <t>5月</t>
  </si>
  <si>
    <t>洋西公交配套设施始末站</t>
  </si>
  <si>
    <t>交通</t>
  </si>
  <si>
    <t>拟征地10亩，在洋西建设公交始末站。</t>
  </si>
  <si>
    <t>正在征地并进行前期规划。</t>
  </si>
  <si>
    <t>争取6月份动工建设。</t>
  </si>
  <si>
    <t>凤凰山农业观光园</t>
  </si>
  <si>
    <t>农林牧渔</t>
  </si>
  <si>
    <t>征地350亩，涉及征迁户50多户，拟建设长约3公里、宽8米的登山道，建设集旅游、观光、休闲于一体的综合园。</t>
  </si>
  <si>
    <r>
      <rPr>
        <sz val="9"/>
        <rFont val="宋体"/>
        <charset val="134"/>
      </rPr>
      <t>201</t>
    </r>
    <r>
      <rPr>
        <sz val="9"/>
        <rFont val="宋体"/>
        <charset val="134"/>
      </rPr>
      <t>6</t>
    </r>
    <r>
      <rPr>
        <sz val="9"/>
        <rFont val="宋体"/>
        <charset val="134"/>
      </rPr>
      <t>-2018</t>
    </r>
  </si>
  <si>
    <t>龙办公园提升、扩建工程</t>
  </si>
  <si>
    <t>文化旅游</t>
  </si>
  <si>
    <t>绶溪公园、天马山公园等提升、扩建。</t>
  </si>
  <si>
    <t>2016-2020</t>
  </si>
  <si>
    <t>文献中学宿舍楼建设</t>
  </si>
  <si>
    <t>教育</t>
  </si>
  <si>
    <t>新建学生宿舍楼4200平方米。</t>
  </si>
  <si>
    <t>图纸设计。</t>
  </si>
  <si>
    <t>基本完工。</t>
  </si>
  <si>
    <r>
      <rPr>
        <sz val="9"/>
        <rFont val="宋体"/>
        <charset val="134"/>
      </rPr>
      <t>1</t>
    </r>
    <r>
      <rPr>
        <sz val="9"/>
        <rFont val="宋体"/>
        <charset val="134"/>
      </rPr>
      <t>2月</t>
    </r>
  </si>
  <si>
    <t>文献中学</t>
  </si>
  <si>
    <t>陈国勇13859836362</t>
  </si>
  <si>
    <t>太平小学教学综合楼</t>
  </si>
  <si>
    <t>新建学生宿舍楼4650平方米，及配套工程。</t>
  </si>
  <si>
    <t>太平小学</t>
  </si>
  <si>
    <t>郑玉贞13850239819</t>
  </si>
  <si>
    <t>逸夫实小教学综合楼</t>
  </si>
  <si>
    <t>新建学生宿舍楼5500平方米，及配套工程。</t>
  </si>
  <si>
    <t>逸夫小学</t>
  </si>
  <si>
    <t>林雨娇13959509081</t>
  </si>
  <si>
    <t>京都国际金融中心</t>
  </si>
  <si>
    <t>占地33亩，建筑面积约15万平方米，建设2幢商住房。</t>
  </si>
  <si>
    <t>场地平整、地质勘查等前期已完成，现正在进行方案设计调整。</t>
  </si>
  <si>
    <t>京都房地产开发有限公司</t>
  </si>
  <si>
    <t>潘志明13950760629</t>
  </si>
  <si>
    <t>苏顺琪13706099798</t>
  </si>
  <si>
    <t>龙桥环卫作业基地</t>
  </si>
  <si>
    <t>拟在洋西征地10亩，建设垃圾转运站、环卫机械车辆停放场地。</t>
  </si>
  <si>
    <r>
      <rPr>
        <sz val="9"/>
        <rFont val="宋体"/>
        <charset val="134"/>
      </rPr>
      <t>201</t>
    </r>
    <r>
      <rPr>
        <sz val="9"/>
        <rFont val="宋体"/>
        <charset val="134"/>
      </rPr>
      <t>6</t>
    </r>
    <r>
      <rPr>
        <sz val="9"/>
        <rFont val="宋体"/>
        <charset val="134"/>
      </rPr>
      <t>-2017</t>
    </r>
  </si>
  <si>
    <t>正在征地并办理前期手续。</t>
  </si>
  <si>
    <t>下磨溪整治工程</t>
  </si>
  <si>
    <t>整治河道1.2KM。</t>
  </si>
  <si>
    <t>河道清淤整治。</t>
  </si>
  <si>
    <t>完成1公里河道整治。</t>
  </si>
  <si>
    <t>二</t>
  </si>
  <si>
    <t>动漫文化综合体</t>
  </si>
  <si>
    <t>占地200亩，规划建设：教育类（IT、动漫、游戏）和动漫电影游戏开发、游戏发行运维、动漫影院、莆仙妈祖游戏体验馆、妈祖影视基地及莆仙文化娱乐度假村、支付、APP、摄影、休闲旅游、文化体验消费为核心的文化综合体。</t>
  </si>
  <si>
    <r>
      <rPr>
        <sz val="9"/>
        <rFont val="宋体"/>
        <charset val="134"/>
      </rPr>
      <t>2</t>
    </r>
    <r>
      <rPr>
        <sz val="9"/>
        <rFont val="宋体"/>
        <charset val="134"/>
      </rPr>
      <t>016-2020</t>
    </r>
  </si>
  <si>
    <t>0</t>
  </si>
  <si>
    <t>项目前期规划，手续办理。</t>
  </si>
  <si>
    <t>规划选址和前期手续办理。争取上半年土地出让，下半年动工建设。</t>
  </si>
  <si>
    <t>8月</t>
  </si>
  <si>
    <t>景祥山片区</t>
  </si>
  <si>
    <t>占地299亩，配套设施建设，总建筑面积21万平方米。</t>
  </si>
  <si>
    <t>已完成净地，争取成功挂牌出让。</t>
  </si>
  <si>
    <t>上半年出让，10月份动工建设。</t>
  </si>
  <si>
    <t>9月</t>
  </si>
  <si>
    <t>陈  敏
13808573555</t>
  </si>
  <si>
    <t>林少敏</t>
  </si>
  <si>
    <t>电商未来城洋西安置房</t>
  </si>
  <si>
    <t>占地93亩，总建筑面积20万平方米，建设12幢安置房及配套设施。</t>
  </si>
  <si>
    <t>总平规划正在报批。</t>
  </si>
  <si>
    <t>完成基建手续办理，9月份动工建设。</t>
  </si>
  <si>
    <t>龙桥街道
安福电商管委会</t>
  </si>
  <si>
    <t>李俊13559800066
施飞雄
13959525119</t>
  </si>
  <si>
    <t>龙桥诗山片区地灾点建设</t>
  </si>
  <si>
    <t>15年
前期</t>
  </si>
  <si>
    <t>民政</t>
  </si>
  <si>
    <t>占地50亩，建筑面积3.6万平方米。</t>
  </si>
  <si>
    <t>前期规划，手续办理。</t>
  </si>
  <si>
    <t>完成各项前期手续报批，农转用手续报批，9月份动工建设。</t>
  </si>
  <si>
    <t xml:space="preserve">城厢区经济开发公司   </t>
  </si>
  <si>
    <t>陈元培13808583565</t>
  </si>
  <si>
    <t>九华学校新建工程</t>
  </si>
  <si>
    <t>拟在洋西新征用地75亩，总建筑面积40200平方米，及基础设施配套建设。</t>
  </si>
  <si>
    <t>上半年前期手续办理，10月份动工建设。</t>
  </si>
  <si>
    <t>九华学校</t>
  </si>
  <si>
    <t>王洪锦13860960903</t>
  </si>
  <si>
    <t>延寿小学新建</t>
  </si>
  <si>
    <t>新征用地6亩，总建筑面积4000平方米，及基础设施配套建设。</t>
  </si>
  <si>
    <t>正在征地并前期规划。</t>
  </si>
  <si>
    <t>延寿小学</t>
  </si>
  <si>
    <t>郭明海13666922122</t>
  </si>
  <si>
    <t>澳门广场</t>
  </si>
  <si>
    <t>占地60亩。</t>
  </si>
  <si>
    <t>正在修编地块控规。</t>
  </si>
  <si>
    <t>完成征占用林地手续报省林业厅审批，土地挂牌出让，下半年开始动工建设。</t>
  </si>
  <si>
    <t>彭俊英18850900597</t>
  </si>
  <si>
    <t>田尾新村片区项目</t>
  </si>
  <si>
    <t>占地17亩，建设2栋商住楼，总建筑面积4.2万平方米。</t>
  </si>
  <si>
    <t>已办理安置房建筑工程施工许可证。</t>
  </si>
  <si>
    <t>下半年开始动工建设。</t>
  </si>
  <si>
    <t>福建省鑫焱建筑工程有限公司</t>
  </si>
  <si>
    <t>邱  迅13850281819</t>
  </si>
  <si>
    <t>曾秋泉13859832206</t>
  </si>
  <si>
    <t>三</t>
  </si>
  <si>
    <t>延寿村整村改造</t>
  </si>
  <si>
    <t>拆迁面积约1100亩，涉及560户，安置面积约25万平米。</t>
  </si>
  <si>
    <t>2017-2022</t>
  </si>
  <si>
    <t>莆田市电商创客园区</t>
  </si>
  <si>
    <t>拟在洋西征地500亩，筹建电商创客园区，为创业者提供电子商务、互联网+，以及为电商提供技术服务、信息服务、营销服务等的创新创业平台。</t>
  </si>
  <si>
    <t>2017-2020</t>
  </si>
  <si>
    <t>洋西城中村改造</t>
  </si>
  <si>
    <t>项目占地1000多亩，其中二期140亩，三期60亩，四期93亩，五期163亩，六期200亩，七期77亩，八期112亩，九期45亩，十期70亩，十一期240亩，建筑面积共180万平方米。</t>
  </si>
  <si>
    <t>2017-2021</t>
  </si>
  <si>
    <t>九华路停车场</t>
  </si>
  <si>
    <t>占地28亩，利用洋西三角地建设停车场和地下综合广场。</t>
  </si>
  <si>
    <t>2017-2019</t>
  </si>
  <si>
    <t>北磨百胜停车场建设</t>
  </si>
  <si>
    <t>建设面积约1000平方米，200个车位立体式停车场。</t>
  </si>
  <si>
    <t>莆田学院二期收储地</t>
  </si>
  <si>
    <t>占地120亩。</t>
  </si>
  <si>
    <t>北磨下斜危旧村改造</t>
  </si>
  <si>
    <t>占地170亩，总建筑面积6万平方米。</t>
  </si>
  <si>
    <t>三和广场</t>
  </si>
  <si>
    <t>占地17亩。</t>
  </si>
  <si>
    <t>三和集团</t>
  </si>
  <si>
    <t>陈广开
13905949298</t>
  </si>
  <si>
    <t>兴安梅山片区改造（含西门巷）</t>
  </si>
  <si>
    <t>占地300亩，拆除旧房面积30万平方米。</t>
  </si>
  <si>
    <t>2019-2024</t>
  </si>
  <si>
    <t>石特炼13799680577</t>
  </si>
  <si>
    <t>泗华村整村改造</t>
  </si>
  <si>
    <t>涉及泗华孔湾－土地厝片区和老叶树片区，共500亩。</t>
  </si>
  <si>
    <t>2017-2025</t>
  </si>
  <si>
    <t>东圳路安福天桥环岛建设及周边片区改造项目</t>
  </si>
  <si>
    <t>修建道路及周边片区改造。</t>
  </si>
  <si>
    <t>泗华小学新建</t>
  </si>
  <si>
    <t>新征用地50亩，一二期总建筑面积25600平方米及基础设施配套建设。</t>
  </si>
  <si>
    <t>2017-2018</t>
  </si>
  <si>
    <t>少年宫片区小学新建</t>
  </si>
  <si>
    <t>新征用地20亩，总建筑面积11700平方米，及基础设施配套建设。</t>
  </si>
  <si>
    <t>天龟线—石室岩连接线</t>
  </si>
  <si>
    <t>建设长约6公里、宽4米的三级水泥硬化公路。</t>
  </si>
  <si>
    <t>小区配套提升工程</t>
  </si>
  <si>
    <t>对老旧小区的电梯、道路、电网、排污、排水等基础设施进行改造提升。</t>
  </si>
  <si>
    <t>避灾点建设</t>
  </si>
  <si>
    <t>建设地质灾害避灾点若干个。</t>
  </si>
  <si>
    <t>社区服务中心建设</t>
  </si>
  <si>
    <t>改善提升社区服务中心。</t>
  </si>
  <si>
    <t>延寿山庄三期</t>
  </si>
  <si>
    <t>占地400亩。</t>
  </si>
  <si>
    <t>莆田市第一医院扩建工程</t>
  </si>
  <si>
    <t>是</t>
  </si>
  <si>
    <t>医疗卫生</t>
  </si>
  <si>
    <t>凤办</t>
  </si>
  <si>
    <t>占地9.85亩，总建筑面积9.39万平方米，新建门诊大楼和病房大楼扩建。</t>
  </si>
  <si>
    <t>2011-2016</t>
  </si>
  <si>
    <t>病房楼和门诊楼主体已完成，正在内部装修。</t>
  </si>
  <si>
    <t>6月份投入使用。</t>
  </si>
  <si>
    <t>莆田市第一医院</t>
  </si>
  <si>
    <t>彭德群13706060599</t>
  </si>
  <si>
    <t>陈志挺</t>
  </si>
  <si>
    <t>凤凰山铂郡</t>
  </si>
  <si>
    <t>占地70亩，总建筑面积约为42563.99平方米，建设46幢多层住宅及公共配套设施、绿化、道路等。</t>
  </si>
  <si>
    <t>凤凰山铂郡共46栋，已经动工的有28栋，15栋已封顶。</t>
  </si>
  <si>
    <t>12月份全部竣工。</t>
  </si>
  <si>
    <t>聚昌置业</t>
  </si>
  <si>
    <t>张桂花13599555451</t>
  </si>
  <si>
    <t>新塘南景安置房建设</t>
  </si>
  <si>
    <t>涉及拆迁户157户，涉及拆迁面积约6万平方米，建设安置房10栋，建筑面积10万平方米。</t>
  </si>
  <si>
    <t>总平及建筑方案修改完善。</t>
  </si>
  <si>
    <t>6月份动工建设。</t>
  </si>
  <si>
    <t>吴文恩</t>
  </si>
  <si>
    <t>广化路至旅游路连接线</t>
  </si>
  <si>
    <t>长3.8公里，宽11.5米。</t>
  </si>
  <si>
    <t>4月份动工建设。</t>
  </si>
  <si>
    <t>4月</t>
  </si>
  <si>
    <t>城厢区华太基础设施投资有限公司</t>
  </si>
  <si>
    <t>沈益国
13599026667</t>
  </si>
  <si>
    <t>区交通局</t>
  </si>
  <si>
    <t>苏啟泰
13808562896</t>
  </si>
  <si>
    <t>广化路延伸段</t>
  </si>
  <si>
    <t>路长2.5公里，宽28米，包括人行道、绿化带、桥梁、照明建设等。</t>
  </si>
  <si>
    <t>钟潭至广化寺慢道建设</t>
  </si>
  <si>
    <t>钟潭至广化寺慢道建设全长约3.5公里。</t>
  </si>
  <si>
    <t>广化寺停车场</t>
  </si>
  <si>
    <t>占地面积8亩。</t>
  </si>
  <si>
    <t>2016-2016</t>
  </si>
  <si>
    <t>广化寺西塔公园建设</t>
  </si>
  <si>
    <t>占地面积约25亩。</t>
  </si>
  <si>
    <t>正在征地拆迁。</t>
  </si>
  <si>
    <t>南门白改黑改造工程</t>
  </si>
  <si>
    <t>南门路、南园路、壶山路、胜利路等道路白改黑工程，及改造两污水管约5000米及雨水收集井等配套设施建设。</t>
  </si>
  <si>
    <t>5月份动工建设。</t>
  </si>
  <si>
    <t>区八达市政建设有限公司</t>
  </si>
  <si>
    <t>陈建新13607510153</t>
  </si>
  <si>
    <t>城厢区人民政府</t>
  </si>
  <si>
    <t>三塘白改黑改造工程</t>
  </si>
  <si>
    <t>筱塘南街、广化路、新梅路、新季路等路段白改黑工程。</t>
  </si>
  <si>
    <t>古城美食一条街</t>
  </si>
  <si>
    <t>美食一条街全长约500米。</t>
  </si>
  <si>
    <t>湄洲日报社文化创客空间</t>
  </si>
  <si>
    <t>建设路两边双创基地建设。</t>
  </si>
  <si>
    <t>白洋幸福家园</t>
  </si>
  <si>
    <t>美丽乡村</t>
  </si>
  <si>
    <t>白洋村旧村改造及基础设施配套建设等。</t>
  </si>
  <si>
    <t>正在摸底丈量。</t>
  </si>
  <si>
    <t>山区村道路硬化工程</t>
  </si>
  <si>
    <t>对山区村道路进行硬化提升。</t>
  </si>
  <si>
    <t>南湖公园提升改造</t>
  </si>
  <si>
    <t>占地面积约65亩。</t>
  </si>
  <si>
    <t>10月份动工建设。</t>
  </si>
  <si>
    <t>崇福寺配套公园建设</t>
  </si>
  <si>
    <t>占地面积约30亩。</t>
  </si>
  <si>
    <t>12月份动工建设。</t>
  </si>
  <si>
    <t>白洋观音山栈道改造</t>
  </si>
  <si>
    <t>栈道建设全长约2.5公里。</t>
  </si>
  <si>
    <t>9月份动工建设。</t>
  </si>
  <si>
    <t>鸡角鬓生态茶场</t>
  </si>
  <si>
    <t>300亩茶场建设。</t>
  </si>
  <si>
    <t>8月份动工建设。</t>
  </si>
  <si>
    <t>观音山名贵林场</t>
  </si>
  <si>
    <t>名贵树木种植及周边景点配套设施建设。</t>
  </si>
  <si>
    <t>7月份动工建设。</t>
  </si>
  <si>
    <t>7月</t>
  </si>
  <si>
    <t>白洋曾坪咖啡园</t>
  </si>
  <si>
    <t>种植100亩台湾咖啡。</t>
  </si>
  <si>
    <t>文献小区片区改造</t>
  </si>
  <si>
    <t>项目占地130亩，涉及拆迁户约1100户，建筑面积19万平方米。</t>
  </si>
  <si>
    <t>寻求意向业主。</t>
  </si>
  <si>
    <t>完成出让，基建手续办理，争取年底动工建设。</t>
  </si>
  <si>
    <t>龙德井片区改造</t>
  </si>
  <si>
    <t>项目涉及拆迁户2178户；拆迁面积55万平方米。</t>
  </si>
  <si>
    <t>总平及建筑方案调整。</t>
  </si>
  <si>
    <t>总平及建筑方案获批，地块出让，力争年底动工建设。</t>
  </si>
  <si>
    <t>天妃酒店三旧改造</t>
  </si>
  <si>
    <t>对酒店红线范围内进行拆旧建新。</t>
  </si>
  <si>
    <t>总平及建筑方案获批，完成旧房拆除，争取年底动工建设。</t>
  </si>
  <si>
    <t>城厢区前期办</t>
  </si>
  <si>
    <t>陈  敏13808573555</t>
  </si>
  <si>
    <t>南门天九湾市场改造项目</t>
  </si>
  <si>
    <t>项目涉及占地面积1.8万平方米，总建筑面积11.2平方米。</t>
  </si>
  <si>
    <t>前期规划，寻求意向业主。</t>
  </si>
  <si>
    <t>完成征迁，地块出让，基建手续办理，争取年底动工建设。</t>
  </si>
  <si>
    <t>广化寺全国佛经交流中心</t>
  </si>
  <si>
    <t>占地面积约18亩,建设成为全国佛经交易中心，完善配套设施。</t>
  </si>
  <si>
    <t>油画城二期佛教用品交易中心</t>
  </si>
  <si>
    <t>占地面积约23亩,建设成为全国佛教产品交易中心。</t>
  </si>
  <si>
    <t>佛教素食文化城</t>
  </si>
  <si>
    <t>占地面积约30亩,建成佛教素食文化城。</t>
  </si>
  <si>
    <t>南门社区排水工程</t>
  </si>
  <si>
    <t>对南门社区的排水工程进行改善提升。</t>
  </si>
  <si>
    <t>排水方案优化。</t>
  </si>
  <si>
    <t>周燕英</t>
  </si>
  <si>
    <t>三个山区村登山健身路建设</t>
  </si>
  <si>
    <t>广化寺至朱坑、石室岩至林桥、龟山至白洋三个村的登山道连接线全长约20公里。</t>
  </si>
  <si>
    <t>侨雄片区改造</t>
  </si>
  <si>
    <t>奇嘉礼品有限公司占地面积约60亩。</t>
  </si>
  <si>
    <t>正在报批三旧改造方案。</t>
  </si>
  <si>
    <t>莆田金融汇中心</t>
  </si>
  <si>
    <t>筹建金融服务中心，引进银行、保险、证券、公募基金、私募基金、股权投资公司、资产管卡、资产管理公司、担保公司、资产评估公司等，引进外地优质总部型金融企业，建设莆田金融集聚中心。</t>
  </si>
  <si>
    <t>南门农贸市场升级改造</t>
  </si>
  <si>
    <t>占地约45亩，含凤凰百货超市。</t>
  </si>
  <si>
    <t>小区基础设施升级改造</t>
  </si>
  <si>
    <t>新塘小区集资房开放式升级为封闭式小区、网格化及电子警察等。</t>
  </si>
  <si>
    <t>正在摸底。</t>
  </si>
  <si>
    <t>林桥休闲农业乐园</t>
  </si>
  <si>
    <t>太子山、寨里山约1000亩的果树新品种种植、名贵树木种植、及旅游休闲、农家乐。</t>
  </si>
  <si>
    <t>11月份动工建设。</t>
  </si>
  <si>
    <t>11月</t>
  </si>
  <si>
    <t>林桥太子山景点建设</t>
  </si>
  <si>
    <t>太子山、寨里山周边景点及旅游配套设施建设。</t>
  </si>
  <si>
    <t>力争年底动工建设。</t>
  </si>
  <si>
    <t>荔枝公园提升改造</t>
  </si>
  <si>
    <t>荔枝公园景观改造。</t>
  </si>
  <si>
    <t>朱坑现代农业观光园</t>
  </si>
  <si>
    <t>农业建设及景点建设春看桃花、夏看荷花、秋看枫叶。</t>
  </si>
  <si>
    <t>凤凰山公园提升改造</t>
  </si>
  <si>
    <t>动物园扩建、增设娱乐场所设备等。</t>
  </si>
  <si>
    <t>龙脊山公园提升改造</t>
  </si>
  <si>
    <t>龙脊山公园景观改造。</t>
  </si>
  <si>
    <t>南门长途汽车站改造</t>
  </si>
  <si>
    <t>总用地面积24亩。建设用地面积：18043.03㎡，建筑总面积：131810.48㎡；设置停车位：机动车877个，非机动车901个。</t>
  </si>
  <si>
    <t>前期规划手续办理。</t>
  </si>
  <si>
    <t>南门企业集团城厢区前期办</t>
  </si>
  <si>
    <t>下磨溪新塘溪综合治理工程</t>
  </si>
  <si>
    <t>综合整治河道3.2km。</t>
  </si>
  <si>
    <t>才子印务片区改造</t>
  </si>
  <si>
    <t>旅游鞋厂片区改造</t>
  </si>
  <si>
    <t>占地面积约35亩。</t>
  </si>
  <si>
    <t>溪南片区改造</t>
  </si>
  <si>
    <t>70亩，涉及拆迁户387户，拆迁面积约13万平方米，建筑面积13.16万平方米，其中住宅7.55万平方米。</t>
  </si>
  <si>
    <t>2018-2022</t>
  </si>
  <si>
    <t>建设路片区改造</t>
  </si>
  <si>
    <t>建设路片区改造包含市图书馆、市交通，占地面积约20亩。</t>
  </si>
  <si>
    <t>区汽运公司片区改造</t>
  </si>
  <si>
    <t>占地50亩。</t>
  </si>
  <si>
    <t>2018-2021</t>
  </si>
  <si>
    <t>筱塘小学片区改造（筱塘小学扩建）</t>
  </si>
  <si>
    <t>占地70亩，东至学园路、西至区府路、北至建设路、南至顶社路。</t>
  </si>
  <si>
    <t>2019-2023</t>
  </si>
  <si>
    <t>朱坑枫林水库水上游乐园</t>
  </si>
  <si>
    <t>枫林水库周边种植枫树及水上游乐园建设。</t>
  </si>
  <si>
    <t>山区村自来水厂建设</t>
  </si>
  <si>
    <t>林桥、朱坑自来水建设及白洋村自来提升工程。</t>
  </si>
  <si>
    <t>佛教文化交流中心</t>
  </si>
  <si>
    <t>占地约32亩，佛学院建设，佛教文化交流、佛教佛事活动及佛教研究。</t>
  </si>
  <si>
    <t>朱坑幸福家园</t>
  </si>
  <si>
    <t>朱坑村旧村改造及基础设施配套建设等。</t>
  </si>
  <si>
    <t>林桥幸福家园</t>
  </si>
  <si>
    <t>林桥村旧村改造及基础设施配套建设等。</t>
  </si>
  <si>
    <t>钟潭至朱坑村栈道建设</t>
  </si>
  <si>
    <t>新塘老年人活动中心</t>
  </si>
  <si>
    <t>占地约45亩。</t>
  </si>
  <si>
    <t>2018-2020</t>
  </si>
  <si>
    <t>油画城三期（南湖山庄）</t>
  </si>
  <si>
    <t>占地约32亩。</t>
  </si>
  <si>
    <t>市公交客运站改造（南门）</t>
  </si>
  <si>
    <t>占地约15亩，建筑面积约4万平米。</t>
  </si>
  <si>
    <t>南门五金交电城项目</t>
  </si>
  <si>
    <t>工业</t>
  </si>
  <si>
    <t>飞达不锈钢旧厂房改造，占地约20亩。</t>
  </si>
  <si>
    <t>凤凰山社区服务中心</t>
  </si>
  <si>
    <t>改造提升辖区社区服务中心。</t>
  </si>
  <si>
    <t>凤凰山避灾点建设项目</t>
  </si>
  <si>
    <t>中央商务区-肖厝安置房</t>
  </si>
  <si>
    <t>霞办</t>
  </si>
  <si>
    <t>占地65.43亩，总建筑面积18.71万平方米；分两期建设,其中一期安置房1#-6#楼建筑总面积约13.38万平方米，1-3#32层、4#26层、5#22层。</t>
  </si>
  <si>
    <t>1－6#楼竣工验收并完成配套设施；
7－9#楼主体工程建设。</t>
  </si>
  <si>
    <t>年底主体封顶。</t>
  </si>
  <si>
    <t>城厢区经济发展有限公司</t>
  </si>
  <si>
    <t>霞林街道
办事处</t>
  </si>
  <si>
    <t>周东明13859820368</t>
  </si>
  <si>
    <t>肖志雄</t>
  </si>
  <si>
    <t>中央商务区-下黄安置区</t>
  </si>
  <si>
    <t>占地43亩，建筑面积9.96万平方米，共建设5幢安置房，其中14#-17#32层、18#18层。</t>
  </si>
  <si>
    <t>2012-2016</t>
  </si>
  <si>
    <t>14#、15#、16#、17#完成主体工程，18#A区至8层；B区2主体施工。</t>
  </si>
  <si>
    <t>主体建设。</t>
  </si>
  <si>
    <t>林朝阳13706058998</t>
  </si>
  <si>
    <t>顶墩片区改造安置房（7#-8#）</t>
  </si>
  <si>
    <t>建筑面积5万平方米，共建设2幢安置房。</t>
  </si>
  <si>
    <t>2010-2016</t>
  </si>
  <si>
    <t>7#、8#主体施工。</t>
  </si>
  <si>
    <t>柳军勇
13959590911</t>
  </si>
  <si>
    <t>霞林片区改造安置房</t>
  </si>
  <si>
    <t>占地219亩，建筑面积58.58万平方米，其中住宅建筑面积约42.5万平方米。共建26幢安置房。</t>
  </si>
  <si>
    <t>2013-2016</t>
  </si>
  <si>
    <t>A区封顶B区7#-14#楼地下室桩基施工完成。C区桩基施工基本完成。</t>
  </si>
  <si>
    <t>福建新元投资有限公司</t>
  </si>
  <si>
    <t>左浩杰    18650202551</t>
  </si>
  <si>
    <t>杨  勇
18159003150</t>
  </si>
  <si>
    <t>坂头10#经济适用房</t>
  </si>
  <si>
    <t>占地8亩，总建筑面积30000平方米，建设2幢经济适用房，以及配套设施。</t>
  </si>
  <si>
    <t>施工至8层板面。</t>
  </si>
  <si>
    <t>封顶装修。</t>
  </si>
  <si>
    <t>福建省宇威房地产有限公司</t>
  </si>
  <si>
    <t>张承宏
18039096609</t>
  </si>
  <si>
    <t>霞林街道
办事处
区住建局</t>
  </si>
  <si>
    <t>周东明13859820368李晓忠
13706068600</t>
  </si>
  <si>
    <t>北渠慢道建设工程</t>
  </si>
  <si>
    <t>两侧各5.5公里，建设步行慢道、休闲亭等配套设施，新增绿地面积17公顷。</t>
  </si>
  <si>
    <t>一期工程建设完工。</t>
  </si>
  <si>
    <t>2016年完成5.5公里慢道建设。</t>
  </si>
  <si>
    <t>区住建局</t>
  </si>
  <si>
    <t>徐一鸣
13860989166</t>
  </si>
  <si>
    <t>黄顺华18206002001</t>
  </si>
  <si>
    <t>城厢商务楼</t>
  </si>
  <si>
    <t>占地7.5亩，总建筑面积3万平方米，建设1幢总部商务大楼。</t>
  </si>
  <si>
    <t>完成基建手续办理，年底动工建设。</t>
  </si>
  <si>
    <t>凤翔城</t>
  </si>
  <si>
    <t>占地55亩，总建筑面积13.28万平方米，建设10幢商住楼。</t>
  </si>
  <si>
    <t>完成主体建设。</t>
  </si>
  <si>
    <t>2016年完工投入使用。</t>
  </si>
  <si>
    <t>黄光明</t>
  </si>
  <si>
    <t>富邦学苑</t>
  </si>
  <si>
    <t>占地100亩,建设14栋商住楼，建筑面积约31万平方米。</t>
  </si>
  <si>
    <t>2009-2016</t>
  </si>
  <si>
    <t>1#-5#楼投入使用，6#-9#上半年实现动工，11#-14#主体建设。</t>
  </si>
  <si>
    <t>主体完工。</t>
  </si>
  <si>
    <t>莆田市富邦房地产开发有限公司</t>
  </si>
  <si>
    <t>林凤飞        13905948223</t>
  </si>
  <si>
    <t>陈 扬13950729944</t>
  </si>
  <si>
    <t>莆田市海峡广场</t>
  </si>
  <si>
    <t>占地145亩，总建筑面积30万平方米，地下室2层。共建设10幢30层商住楼，1幢18层廉租房，1幢4层综合体。</t>
  </si>
  <si>
    <t>完成桩基施工。</t>
  </si>
  <si>
    <t>莆田市海峡置业房地产有限公司</t>
  </si>
  <si>
    <t>林茂苍
18805045366</t>
  </si>
  <si>
    <t>胡洪九13850293039</t>
  </si>
  <si>
    <t>凤达飞跃楼</t>
  </si>
  <si>
    <t>占地12.21亩,建筑面积2.98万平方米，建设2幢18层商住楼。</t>
  </si>
  <si>
    <t>主体建设，部分建成。</t>
  </si>
  <si>
    <t>完工投入使用。</t>
  </si>
  <si>
    <t>莆田市凤达房地产开发有限公司</t>
  </si>
  <si>
    <t>杨  勇
18950795178</t>
  </si>
  <si>
    <t>木兰(联创）国际广场</t>
  </si>
  <si>
    <t>占地140亩，总建筑面积37万平方米，建设国际名品酒店、标准真冰溜冰场、五星级豪华影城等，集都市休闲、旅游、文化、运动、娱乐、美食、酒店、购物等多功能于一体的商业文化综合体。</t>
  </si>
  <si>
    <t>A区一季度交房，B区上半年商业验收，C区下半年主体封顶。</t>
  </si>
  <si>
    <t>莆田联创世纪投资有限公司</t>
  </si>
  <si>
    <t>陈  健
13950189232</t>
  </si>
  <si>
    <t>木兰金融财富中心</t>
  </si>
  <si>
    <t>占地300亩，建设大型购物中心、5A级写字楼、商业街、SOHO公寓及住宅等一体的城市综合体。</t>
  </si>
  <si>
    <t>四个地块，其中商业两个、住宅两个，二期12月份交付使用。商业年底开业。</t>
  </si>
  <si>
    <t>主体工程完工。</t>
  </si>
  <si>
    <t>莆田市城市投资开发有限公司</t>
  </si>
  <si>
    <t>叶志加
15860073991</t>
  </si>
  <si>
    <t>柳军勇
13959590911
林朝阳13706058998</t>
  </si>
  <si>
    <t>延寿路南伸工程</t>
  </si>
  <si>
    <t>延寿路顶墩段全长940米，路幅40米，6车道。</t>
  </si>
  <si>
    <t>完成征迁，前期手续办理。</t>
  </si>
  <si>
    <t>八二一街南伸工程</t>
  </si>
  <si>
    <t>南兴国贸中心</t>
  </si>
  <si>
    <t>占地21.5亩，片区改造，建设商贸城、大型百货、城市综合体,2幢33F。</t>
  </si>
  <si>
    <t>完成土方清运，基础动工。</t>
  </si>
  <si>
    <t>主体工程建设。</t>
  </si>
  <si>
    <t>区城建前期办
城厢区经济发展有限公司</t>
  </si>
  <si>
    <t>陈  敏
13808573555
陈元培13808583565</t>
  </si>
  <si>
    <t>陈元兴
13959530533</t>
  </si>
  <si>
    <t>棠坡安置房（万达指挥部）</t>
  </si>
  <si>
    <t>占地11亩，总建筑面积2.8万平方米，建设2幢安置房。</t>
  </si>
  <si>
    <t>征迁扫尾；四季度基建手续办理。</t>
  </si>
  <si>
    <t>陈建新
13607510153</t>
  </si>
  <si>
    <t xml:space="preserve">周东明13859820368
</t>
  </si>
  <si>
    <t>胜利路（荔园路——城港大道）市政工程</t>
  </si>
  <si>
    <t>全长763米，道路宽度40米，按城市主干道、双向六车道设计，设计行车速度为40千米/小时，沿线设3个平面交叉口，一个立面交叉口。主要进行路基工程、路面工程、雨污管道、电缆沟、道路照明工程和道路配套设施等建设。</t>
  </si>
  <si>
    <t>完成设计。</t>
  </si>
  <si>
    <t>莆田市城市建设投资开发集团有限公司</t>
  </si>
  <si>
    <t>学园路（荔园路——木兰溪）市政工程</t>
  </si>
  <si>
    <t>全长544米，道路宽度40米，按城市主干道、双向六车道设计，设计行车速度为40千米/小时，沿线设3个平面交叉口。主要进行路基工程、路面工程、雨污管道、电缆沟、道路照明工程和道路配套设施等建设。</t>
  </si>
  <si>
    <t>滨溪北路</t>
  </si>
  <si>
    <t>自木兰水闸至江边排涝闸，长8公里，宽24米，包括公交停靠站、街头广场等。</t>
  </si>
  <si>
    <t>完成征迁及前期手续办理。</t>
  </si>
  <si>
    <t>钟潭溪中桥</t>
  </si>
  <si>
    <t>建设1座中桥，全长450米。</t>
  </si>
  <si>
    <t>完成桥梁设计及预算财审招投标。</t>
  </si>
  <si>
    <t>别克4S店</t>
  </si>
  <si>
    <t>利用博艺轻工的闲置土地，建设面积约3200平米的别克4S销售展厅。</t>
  </si>
  <si>
    <t>拆除地面物。</t>
  </si>
  <si>
    <t>于晓栋</t>
  </si>
  <si>
    <t>区医院二次装修项目</t>
  </si>
  <si>
    <t>15年 在建</t>
  </si>
  <si>
    <t>区医院新址配套设施和门诊大楼、医技楼装修工程。</t>
  </si>
  <si>
    <t>2015－2016</t>
  </si>
  <si>
    <t>工程于5月份动工，完成配套设施的部分工程。</t>
  </si>
  <si>
    <t>二季度完成工程。</t>
  </si>
  <si>
    <t>区医院</t>
  </si>
  <si>
    <t>刘华山13860929899</t>
  </si>
  <si>
    <t>区卫计局</t>
  </si>
  <si>
    <t>蔡开福：13706092835</t>
  </si>
  <si>
    <t>小区基础设施改造提升</t>
  </si>
  <si>
    <t>嘉新建材市场、下黄安置区等小区提升改造。</t>
  </si>
  <si>
    <t>前期摸底排查。</t>
  </si>
  <si>
    <t>工程建设。</t>
  </si>
  <si>
    <t>霞林街道
办事处
区水务局</t>
  </si>
  <si>
    <t>杨  勇
18159003150
龚  勇
13615999588</t>
  </si>
  <si>
    <t>坂头东一期安置房
（地块一）</t>
  </si>
  <si>
    <t>占地29亩，建设安置房。</t>
  </si>
  <si>
    <t>征迁扫尾。</t>
  </si>
  <si>
    <t>前期手续办理，争取年底动工。</t>
  </si>
  <si>
    <t>霞林街道
办事处
区城建前期办</t>
  </si>
  <si>
    <t>陈元兴
13959530533
林朝军
13706099669</t>
  </si>
  <si>
    <t>李德茂</t>
  </si>
  <si>
    <t>坂头东一期片区改造（地块二、三、四）</t>
  </si>
  <si>
    <t>占地300亩，规划建设办公楼、酒店、商业住宅楼、安置房等，集旅游、文化、娱乐、酒店、购物于一体的多功能商业文化综合体。</t>
  </si>
  <si>
    <t>坂头东A1地块</t>
  </si>
  <si>
    <t>占地63亩。</t>
  </si>
  <si>
    <t>前期手续办理。</t>
  </si>
  <si>
    <t>莆田西一期安置房（霞林地块A）</t>
  </si>
  <si>
    <t>占地120亩，拟建安置房3幢，建筑面积32万平方米。</t>
  </si>
  <si>
    <t>基建手续办理。</t>
  </si>
  <si>
    <t>莆田西钟潭片区
（霞林地块B、C、D、E）</t>
  </si>
  <si>
    <t>占地374亩。</t>
  </si>
  <si>
    <t>杨  勇
18159003150
何  铮13959599556</t>
  </si>
  <si>
    <t>莆田西屿上地块</t>
  </si>
  <si>
    <t>占地14.8亩，拆迁面积约3.3万平方米。</t>
  </si>
  <si>
    <t>手续办理，征地拆迁。</t>
  </si>
  <si>
    <t>胡洪九13850293039
官美忠13599009598</t>
  </si>
  <si>
    <t>莆田西南片区霞林地块八</t>
  </si>
  <si>
    <t>占地23亩。</t>
  </si>
  <si>
    <t xml:space="preserve"> 征迁扫尾，前期手续办理。</t>
  </si>
  <si>
    <t>杨  勇
18159003150
官美忠13599009598</t>
  </si>
  <si>
    <t>木兰陂除险加固及配套景观工程</t>
  </si>
  <si>
    <t>木兰坡除险加固、滩地改造、广场改造、南渠周边生态治理。</t>
  </si>
  <si>
    <t>国艺文创城立体停车场建设</t>
  </si>
  <si>
    <t>建设立体停车场1座。</t>
  </si>
  <si>
    <r>
      <rPr>
        <sz val="9"/>
        <rFont val="宋体"/>
        <charset val="134"/>
      </rPr>
      <t>2</t>
    </r>
    <r>
      <rPr>
        <sz val="9"/>
        <rFont val="宋体"/>
        <charset val="134"/>
      </rPr>
      <t>016-2017</t>
    </r>
  </si>
  <si>
    <t>11月份开工建设。</t>
  </si>
  <si>
    <r>
      <rPr>
        <sz val="9"/>
        <rFont val="宋体"/>
        <charset val="134"/>
      </rPr>
      <t>1</t>
    </r>
    <r>
      <rPr>
        <sz val="9"/>
        <rFont val="宋体"/>
        <charset val="134"/>
      </rPr>
      <t>1月</t>
    </r>
  </si>
  <si>
    <t>北渠二期</t>
  </si>
  <si>
    <t>包换两侧各3公里，建设步行慢道、休闲亭等配套设施，新增绿地面积。</t>
  </si>
  <si>
    <t>东南纸业三旧改造</t>
  </si>
  <si>
    <t>占地20亩，旧厂房改造。</t>
  </si>
  <si>
    <t>珍奥核酸片区三旧改造</t>
  </si>
  <si>
    <t>在厂区旧址基础上，实施周边片区改造。</t>
  </si>
  <si>
    <t>完成丈量摸底和前期手续办理。</t>
  </si>
  <si>
    <t>杨  勇
18159003150
林朝军13706099669</t>
  </si>
  <si>
    <t>坂头东二期片区改造</t>
  </si>
  <si>
    <t>项目共拆迁约763户，涉及拆迁面积约60万平方米；预计建设安置房建设面积约56万平方米。</t>
  </si>
  <si>
    <t>征迁等前期手续办理。</t>
  </si>
  <si>
    <t>重庆富洲房地产开发有限公司
区城建前期办</t>
  </si>
  <si>
    <t>陈元兴
13959530533
林朝军13706099669</t>
  </si>
  <si>
    <t>顶墩柳桥片区改造</t>
  </si>
  <si>
    <t>占地108亩，片区改造。</t>
  </si>
  <si>
    <t>沟头片区二期改造</t>
  </si>
  <si>
    <t>占地约392亩，拆迁面积49万平方米，涉及拆迁户1500多户，新建安置房43万平方米。</t>
  </si>
  <si>
    <t>丈量评估，征迁工作。</t>
  </si>
  <si>
    <t>黄顺华
13905042918
林朝军          13706099669</t>
  </si>
  <si>
    <t>钟潭儿童乐园</t>
  </si>
  <si>
    <t>在钟潭风景区规划建设儿童乐园。</t>
  </si>
  <si>
    <t>招商洽谈，寻求意向业主，土地林地报批。</t>
  </si>
  <si>
    <t>荔景小学及幼儿园</t>
  </si>
  <si>
    <t>新征用地37亩，总建筑面积16000平方米，及基础设施配套建设。</t>
  </si>
  <si>
    <t>下黄小学改建</t>
  </si>
  <si>
    <t>占地15亩，建筑面积8000平方米。</t>
  </si>
  <si>
    <t>下黄小学</t>
  </si>
  <si>
    <t>洪少铿13799630616</t>
  </si>
  <si>
    <t>顶墩学校</t>
  </si>
  <si>
    <t>占地50亩，建筑面积15000平方米。</t>
  </si>
  <si>
    <t>南门教育集团</t>
  </si>
  <si>
    <t>俞越林
13905049996</t>
  </si>
  <si>
    <t>10</t>
  </si>
  <si>
    <t>IT城市综合体</t>
  </si>
  <si>
    <t>占地6.4亩，建筑面积3.5万平方米，其中商业面积1.5万平方米，办公面积2万平方米；建设IT城市综合体。</t>
  </si>
  <si>
    <t>莆田市圣恒通建材公司
颐高集团</t>
  </si>
  <si>
    <t>吴文和
18650419099</t>
  </si>
  <si>
    <t>木兰陂公园</t>
  </si>
  <si>
    <t>拟在屿上村，东木兰陂虹吸管、南至江滨北路，北至御庄园输水渠道，建设一个占地500亩的山体公园。</t>
  </si>
  <si>
    <t>前期规划方案设计，土地林地报批。</t>
  </si>
  <si>
    <t>华亭云峰加油站建设</t>
  </si>
  <si>
    <t>华亭镇</t>
  </si>
  <si>
    <t>在濑榜路新建和改建加油站1个。</t>
  </si>
  <si>
    <t>已完成加油站土地收储报批手续。</t>
  </si>
  <si>
    <t>6月动工建设。</t>
  </si>
  <si>
    <t>华亭镇人民政府</t>
  </si>
  <si>
    <t>沈耀森
18650255266</t>
  </si>
  <si>
    <t>华亭镇
人民政府</t>
  </si>
  <si>
    <t>王乌妹</t>
  </si>
  <si>
    <t>利农（莆田华亭）现代农业综合园区</t>
  </si>
  <si>
    <t>一期1100亩，建设无土栽培、产学研中心与观光农业相结合的现代农业综合园区。</t>
  </si>
  <si>
    <t>完成第一、第二平台的大棚搭建，目前正在第三和第四平台护坡及道路施工。</t>
  </si>
  <si>
    <t>建设成品加工厂，办公大楼和人工智能化管理大楼。第三平台高档大棚搭建。</t>
  </si>
  <si>
    <t>利农集团福建公司</t>
  </si>
  <si>
    <t>刘  炜18605914911</t>
  </si>
  <si>
    <t>陈攀13615992228</t>
  </si>
  <si>
    <t>陆建琪</t>
  </si>
  <si>
    <t>华亭镇水毁修复工程</t>
  </si>
  <si>
    <t>8个村13个点的水毁工程修复工作。</t>
  </si>
  <si>
    <t>前期规划方案设计。</t>
  </si>
  <si>
    <t>3月动工建设。</t>
  </si>
  <si>
    <t>胡彬伟13905943526</t>
  </si>
  <si>
    <t>小农水西湖溪、前柳溪整治</t>
  </si>
  <si>
    <t>以西湖溪、埔柳溪为主的小流域综合治理。</t>
  </si>
  <si>
    <t>县级土地整理开发项目</t>
  </si>
  <si>
    <t>以隆兴、埔柳、五云三个村共整理开发土地600亩。</t>
  </si>
  <si>
    <t>木兰溪防洪工程华林段</t>
  </si>
  <si>
    <t>华林段新建堤防9.3公里，主槽护岸1.96公里；堤基防渗处理1.87公里，防汛道路9.3公里，新建水（涵）闸7座、旱闸1座等。</t>
  </si>
  <si>
    <t>基本完成征迁，完成部分土方填筑、基础开挖等土方工程。</t>
  </si>
  <si>
    <t>主槽护岸施工，完成堤上路及绿化配套设施。</t>
  </si>
  <si>
    <t>莆田市木兰溪防洪管理处</t>
  </si>
  <si>
    <t>陈金枝
13905041211</t>
  </si>
  <si>
    <t>溪滨路道路工程</t>
  </si>
  <si>
    <t>城市二级主干路，计算行车速度40kn/h，规划道路宽度30m，路面结构计算荷载BZZ-100标准轴载，路线全长为3.359km，道路设施等。</t>
  </si>
  <si>
    <t>2012-2017</t>
  </si>
  <si>
    <t>启动后山段征迁，和1.2千米路面硬化。</t>
  </si>
  <si>
    <t>一季度打通后山段。</t>
  </si>
  <si>
    <t>莆田市华亭城市投资开发有限公司</t>
  </si>
  <si>
    <t>木兰大道</t>
  </si>
  <si>
    <t>建设起点从324国道开始，终点至城港大道，道路全长10.9km，路幅为60m，双向6车道，采用沥青混凝土路面；建设内容主要包括路基、路面、人行道、绿化带、桥梁、交通安全设施、雨污水管道、电力、电信、照明建设等。</t>
  </si>
  <si>
    <t>基本完成地面坟墓迁移，房屋共丈量确认5.7万平方米；5个安置区完成建筑方案设计及4个安置区丈量。</t>
  </si>
  <si>
    <t>樟塘段6月动工建设，完成桥涵下部结构的施工，路基工程及管线工程完成30%。</t>
  </si>
  <si>
    <t>莆田市城市建设投资开发有限公司</t>
  </si>
  <si>
    <t>黄剑辉        13860952645</t>
  </si>
  <si>
    <t>刘国文13959502585</t>
  </si>
  <si>
    <t>华亭镇小城镇市政道路设施建设</t>
  </si>
  <si>
    <t>建设镇区的万圳路、华前路、濑华路、南庄尾厝路等华亭小城镇集镇区的路网设施建设。</t>
  </si>
  <si>
    <t>县道X281城厢区环山旅游路</t>
  </si>
  <si>
    <t>起点位于城厢区常太镇松峰村（东圳水库管理局），与县道X223线平交， 终点位于龟山寺，全长19.710公里，路基宽11.5米，设计行车时速30km/h按三级公路标准建设。</t>
  </si>
  <si>
    <t>已完成地面物清理，施工便道。</t>
  </si>
  <si>
    <t>完成华亭龟山示范段道路建设</t>
  </si>
  <si>
    <t>城厢区交通工程有限公司</t>
  </si>
  <si>
    <t>郑黎明13706061588</t>
  </si>
  <si>
    <t>城厢区
交运局</t>
  </si>
  <si>
    <t>陈志杰
13859899222</t>
  </si>
  <si>
    <t>龟山路（X281龟山至濑榜路）</t>
  </si>
  <si>
    <t>起点位于K0+000龟山，终点为华亭镇人民政府西侧。路线全长14.88公里，采用三级公路标准设计，路基宽度为9.5m，行车速度为30km/h，双向两车道。</t>
  </si>
  <si>
    <t>各项前期手续正在办理，规划选址意见书编制中。</t>
  </si>
  <si>
    <t>完成各项前期手续报批，农转用手续报批，6月份动工建设。</t>
  </si>
  <si>
    <t>区交通运输局</t>
  </si>
  <si>
    <t>苏启泰
13808562896</t>
  </si>
  <si>
    <t>华亭镇幸福家园-云峰村试点建设</t>
  </si>
  <si>
    <t>旧村拆除约17万平方米，拆迁户675户398座旧房3092人，拆旧面积22.8万平方米，整理土地279亩，其中复垦271亩，新增增减挂钩指标256.7亩。新村占地168亩，其中过山60亩、马园108亩，共建设8万多平方米安置房新区和基础设施配套工程，村庄整治、立面改造，建设生态文化公园、登山步道。</t>
  </si>
  <si>
    <r>
      <rPr>
        <sz val="9"/>
        <rFont val="宋体"/>
        <charset val="134"/>
      </rPr>
      <t>2013-201</t>
    </r>
    <r>
      <rPr>
        <sz val="9"/>
        <rFont val="宋体"/>
        <charset val="134"/>
      </rPr>
      <t>6</t>
    </r>
  </si>
  <si>
    <t>1过山安置区224户楼房正在内外墙等配套设施建设。2、马园新区正在办理林业用地审批。
3、委托市建筑设计院进行建筑方案设计。</t>
  </si>
  <si>
    <t>完成村庄整治、立面改造，过山小区配套基础设施建设。马园安置房年底部分建成。</t>
  </si>
  <si>
    <t>华亭镇云峰村委会</t>
  </si>
  <si>
    <t>高国泉
13905046133</t>
  </si>
  <si>
    <t>黄雪峰13860906233</t>
  </si>
  <si>
    <t>华亭镇幸福家园-隆兴村试点村建设</t>
  </si>
  <si>
    <t>拆旧300多户，约8万平方米；新建区占地41亩，共建设105幢安置房；新增增减挂钩指标约136亩。</t>
  </si>
  <si>
    <t>24幢全部封顶，已完成50%外墙装修，市政配套设施正在完善设计；复垦土地120亩完成初验。</t>
  </si>
  <si>
    <t>完成村庄环境整治，绿化提升。</t>
  </si>
  <si>
    <t>华亭镇隆兴村委会</t>
  </si>
  <si>
    <t>王丽香
13656993186</t>
  </si>
  <si>
    <t>华亭镇幸福家园-园头村试点村建设</t>
  </si>
  <si>
    <t>旧村拆除、村庄整治、公园建设。</t>
  </si>
  <si>
    <t>9幢全部封顶，正在外墙装修，配套设施已委托设计。</t>
  </si>
  <si>
    <t>完成村庄古民居修缮工作。</t>
  </si>
  <si>
    <t>华亭镇园头村委会</t>
  </si>
  <si>
    <t>龚以松18059509559</t>
  </si>
  <si>
    <t>华亭镇幸福家园-五云村试点村建设</t>
  </si>
  <si>
    <t>新建区面积约20亩，计划建房100套，拆除旧房，土地流转约80亩；建设五院桥从五云至院后桥约长55m，桥面宽8m，征地面积约为3亩；云顶路从新建区至岭顶道路约长1000m，宽6m；建设官帽山农民休闲公园面积约为165亩；6层综合大楼面积约为1440平方米。</t>
  </si>
  <si>
    <t>已拆除房屋建筑面积37982平方米，新增占地面积52亩，平整土地45亩，拆旧复垦正在预算。新建区地基建设中。</t>
  </si>
  <si>
    <t>上半年完成新建区主体建设，下半年完成市政配套设施建设。</t>
  </si>
  <si>
    <t>华亭镇五云村委会</t>
  </si>
  <si>
    <t>林玉满
13808586916</t>
  </si>
  <si>
    <t>华亭镇幸福家园-埔柳村试点村建设</t>
  </si>
  <si>
    <t>土地整理（拆旧复垦约50亩，兰溪支流西湖溪埔柳段进行护岸建设，长2.2公里，护岸整治后两岸将新增耕地约100亩）；新建社区服务中心项目，建筑面积750平方米。</t>
  </si>
  <si>
    <t>正在建设方案报批中。</t>
  </si>
  <si>
    <t>6月份完成拆旧复垦并上报验收；服务中心及配套设施12月份完工。</t>
  </si>
  <si>
    <t>华亭镇幸福家园-西许村试点村建设</t>
  </si>
  <si>
    <t>完成3条村道的硬化、建设木兰溪西许支流沿岸的景观绿岛，配套激情广场，完成三紫路两侧绿化，完成将军岩公园、农家乐、公测、停车场、公交停靠站等。</t>
  </si>
  <si>
    <t>完成建设方案报批。</t>
  </si>
  <si>
    <t>6月开工建设。</t>
  </si>
  <si>
    <t>西许村委会</t>
  </si>
  <si>
    <t>刘国枝13799665315</t>
  </si>
  <si>
    <t>吴国良
13607537555</t>
  </si>
  <si>
    <t>华亭镇幸福家园-万坂村试点村建设</t>
  </si>
  <si>
    <t>旧村拆除面积约6万平方米，新增耕地面积约64亩。新村建设占地35亩，可安置121户复式套房户，其余的多层套房安置。</t>
  </si>
  <si>
    <t>新建区已完成土地平整。</t>
  </si>
  <si>
    <t>上半年完成拆旧复垦工作，12月份新建区封顶。</t>
  </si>
  <si>
    <t>万坂村委会</t>
  </si>
  <si>
    <t>蔡建政1379965272</t>
  </si>
  <si>
    <t>万信星城</t>
  </si>
  <si>
    <t>占地25.8亩，建筑面积3.5万平方米，商业面积6900平方米。</t>
  </si>
  <si>
    <t>2014-2015</t>
  </si>
  <si>
    <t>3栋住宅楼已封顶，并完成外装，正在落架，商业楼主体已完工，正在外墙装修。</t>
  </si>
  <si>
    <t>上半年竣工验收，并交房。</t>
  </si>
  <si>
    <t>福建万兴伟业房地产开发有限公司</t>
  </si>
  <si>
    <t>纪正敏
13559110808</t>
  </si>
  <si>
    <t>林根13850250059</t>
  </si>
  <si>
    <t>信和源—华庭</t>
  </si>
  <si>
    <t>占地17.4亩，建筑面积约2.7万平方米。</t>
  </si>
  <si>
    <t>已封顶，完成90%的外墙装饰。</t>
  </si>
  <si>
    <t>上半年完成配套设施，并交付使用。</t>
  </si>
  <si>
    <t>信和源（福建）置业有限公司</t>
  </si>
  <si>
    <t>李荣清13305048888</t>
  </si>
  <si>
    <t>祥和·木兰印象</t>
  </si>
  <si>
    <t>占地60亩，总建筑面积129958.33平方米，建设商业、住宅楼，以及配套设施。</t>
  </si>
  <si>
    <t>2014-1016</t>
  </si>
  <si>
    <t>7月底已动工，正在桩基建设。</t>
  </si>
  <si>
    <t>三季度完成封顶80%，年底部分外墙装修完成。</t>
  </si>
  <si>
    <t>莆田市祥和房地产开发有限公司</t>
  </si>
  <si>
    <t>陈国祥
13905042662</t>
  </si>
  <si>
    <t>三紫片区改造建设</t>
  </si>
  <si>
    <t>占地296亩，三紫路周边改造项目。新建建筑面积40万平方米。</t>
  </si>
  <si>
    <t>已基本完成一期约30亩安置区的征地和清树，房屋、厂房正在丈量和评估。</t>
  </si>
  <si>
    <t>完成部分土地挂牌出让，房屋拆迁,安置房6月动工建设。</t>
  </si>
  <si>
    <t>连益斌
13599003031</t>
  </si>
  <si>
    <t>山牌片区改造安置区</t>
  </si>
  <si>
    <t>建设3幢，占地面积约17亩，建筑面积约7.8万平方米。</t>
  </si>
  <si>
    <t>濑榜路拓宽整治圳头安置区</t>
  </si>
  <si>
    <t>位于圳头村，建筑面积约9.8万平方米。</t>
  </si>
  <si>
    <t>华亭镇溪滨路后山安置区</t>
  </si>
  <si>
    <t>占地20亩，新建建筑面积3万平方米。</t>
  </si>
  <si>
    <t>已完成征地15亩。</t>
  </si>
  <si>
    <t>莆田市马涨山陵园建设项目</t>
  </si>
  <si>
    <t>共建设2.6万个公墓，建设接待服务、殡仪服务、骨灰楼堂及其他配套建设面积1.4万平方米。</t>
  </si>
  <si>
    <t>已完成征地400余亩，正在洽谈坟墓迁移方案。</t>
  </si>
  <si>
    <t>部分建成。</t>
  </si>
  <si>
    <t>莆田市民生实业有限公司</t>
  </si>
  <si>
    <t>李明泰
13599883939</t>
  </si>
  <si>
    <t>华亭镇
市国资委</t>
  </si>
  <si>
    <t>城厢区花卉世界二期</t>
  </si>
  <si>
    <t>二期100亩，在华亭镇濑榜路沿线建设花卉产业示范基地。</t>
  </si>
  <si>
    <t>二期征地已完成80亩和16座坟墓迁移。</t>
  </si>
  <si>
    <t>城厢区华侨医院建设</t>
  </si>
  <si>
    <t>占地33.3亩，总建筑面积25000万平方米，新建项目：门诊楼、病房楼、公共卫生楼、养老院、华林园区社区卫生服务中心等。</t>
  </si>
  <si>
    <t>2016－2020</t>
  </si>
  <si>
    <t>已完成医院总平面设计，年底拆迁公共卫生楼、宿舍楼及土地平整。</t>
  </si>
  <si>
    <t>一季度门诊楼和医技楼动工建设。</t>
  </si>
  <si>
    <t>华亭镇卫生院</t>
  </si>
  <si>
    <t>黄玉旺13860912321</t>
  </si>
  <si>
    <t>木兰溪防洪工程华亭段</t>
  </si>
  <si>
    <t>华亭段新建堤防长度16.27km（土堤12.29km，土石复合堤3.98km），加高加固堤防长度0.26km；护坡共16.53km；新建水（涵）闸共11座。概算5.1亿元。</t>
  </si>
  <si>
    <t>元月动工建设。</t>
  </si>
  <si>
    <t>华亭环卫设施建设</t>
  </si>
  <si>
    <t>建设埔柳村垃圾消纳厂、垃圾中转站；配备垃圾压缩运输车6部，主干道配置垃圾箱等环卫设施。</t>
  </si>
  <si>
    <t>华亭镇地灾点搬迁加固工作</t>
  </si>
  <si>
    <t>华亭镇后角村、宫利村地灾点搬迁工程。</t>
  </si>
  <si>
    <t>11月动工建设。</t>
  </si>
  <si>
    <t>木兰大道安置区</t>
  </si>
  <si>
    <t>木兰大道沿线涉及四个村、四个安置区（坪坂20.45亩、兴沙26.6亩、西许13.5亩、后枫二12.04亩），总建筑面积7万多平方米。</t>
  </si>
  <si>
    <t>已完成4个安置区选址、丈量及征地款发放。2个安置区已完成地质钻探。</t>
  </si>
  <si>
    <t>7月动工建设。</t>
  </si>
  <si>
    <t>华亭旧集镇片区改造</t>
  </si>
  <si>
    <t>占地约70亩，建筑面积约12万平方米。</t>
  </si>
  <si>
    <t>前期土地报批。</t>
  </si>
  <si>
    <t>上半年完成征迁，9月份挂牌出让，11月动工建设。</t>
  </si>
  <si>
    <t>木兰溪防洪工程华林段安置区</t>
  </si>
  <si>
    <t>木兰溪防洪工程华林段的安置区濑溪1个，建筑面积约2.5万平方米，樟塘1个，建筑面积约1.2万平方米。</t>
  </si>
  <si>
    <t>前期手续报批。</t>
  </si>
  <si>
    <t>木兰溪防洪工程指挥部</t>
  </si>
  <si>
    <t>西许片区改造</t>
  </si>
  <si>
    <t>占地49亩。</t>
  </si>
  <si>
    <t>土地报批等前期手续。</t>
  </si>
  <si>
    <t>上半年实现净地出让，10月份动工建设。</t>
  </si>
  <si>
    <t>木兰溪濑溪-园头段景观生态廊道工程</t>
  </si>
  <si>
    <t>全长26.3公里的河道两岸绿岛、生态休闲公园、溪水景观工程。</t>
  </si>
  <si>
    <t>9月启动招投标设计。</t>
  </si>
  <si>
    <t>华亭镇幸福家园-前黄村试点村建设</t>
  </si>
  <si>
    <t>新建3层的综合服务楼及配套设施，建筑用地面积约160平米，溪滨路前黄至万坂景观提升工程。建设连接镇区前黄段的污水管网等。</t>
  </si>
  <si>
    <t>完成闲置征地和综合商务楼建设以及污水管网征地和建设。</t>
  </si>
  <si>
    <t>前黄村委会会</t>
  </si>
  <si>
    <t>吴美泉13860998986</t>
  </si>
  <si>
    <t>郑英杰18159531588</t>
  </si>
  <si>
    <t>华亭第二中心幼儿园</t>
  </si>
  <si>
    <t>建设幼儿园综合楼，建筑面积4000平方米。</t>
  </si>
  <si>
    <t>华亭第二中心小学</t>
  </si>
  <si>
    <t>方丽云13859815880</t>
  </si>
  <si>
    <t>云峰小学搬迁工程</t>
  </si>
  <si>
    <t>完小搬迁，占地约20亩，新建教学楼、校舍等基础设施。</t>
  </si>
  <si>
    <t>9月动工建设。</t>
  </si>
  <si>
    <t>华亭第一中心小学</t>
  </si>
  <si>
    <t>林元富13860361258</t>
  </si>
  <si>
    <t>木兰溪防洪工程华亭段配套水土项目</t>
  </si>
  <si>
    <t>西起濑溪大桥，东至东圳灌渠倒虹吸管桥河段，总长度约7.4公里，陆域景观总面积约为126万平方米，水域面积约为98万平方米，左岸为霞皋片区，右岸为樟林片区。</t>
  </si>
  <si>
    <t>碧水园生态旅游开发建设项目</t>
  </si>
  <si>
    <t>农林</t>
  </si>
  <si>
    <t>规划占地2418亩，主要用于生态旅游开发、建设；苗圃、果树、中草药种植销售；木材、农副产品加工、销售；园林绿化工程规划、设计、施工，会务活动，工业品研发制作及养老院建设和管理。</t>
  </si>
  <si>
    <t>完成方案编制。</t>
  </si>
  <si>
    <t>10月动工建设。</t>
  </si>
  <si>
    <t>碧水园生态旅游开发有限公司</t>
  </si>
  <si>
    <t>方碧娟13850261266</t>
  </si>
  <si>
    <t>华亭镇镇区水库除险加固工程</t>
  </si>
  <si>
    <t>完成朝阳、后寺、霞皋、院里、长里溪五个水库的加固工作。</t>
  </si>
  <si>
    <t>完成前期手续办理。</t>
  </si>
  <si>
    <t>木兰溪防洪工程华亭段安置区</t>
  </si>
  <si>
    <t>木兰溪防洪工程华林段的安置区顶宅、西许各1个，总建筑面积约4万平方米。</t>
  </si>
  <si>
    <t>华亭11万伏变电站及配套设施建设</t>
  </si>
  <si>
    <t>能源</t>
  </si>
  <si>
    <t>建设1座11万伏变电站及配套设施。</t>
  </si>
  <si>
    <t>省电力公司</t>
  </si>
  <si>
    <t>吴建华13808580589</t>
  </si>
  <si>
    <t>蔡剑鸣18950708599</t>
  </si>
  <si>
    <t>光纤元器件产业化项目</t>
  </si>
  <si>
    <t>否</t>
  </si>
  <si>
    <t>建设10条光纤器件生产线，主要产品有光纤隔离器、光纤连接器、光纤耦合器、光纤头、光纤准直器、衰减器、高隔离度非互异性集成分光功率探测器；超级小型化CWDM模组等光纤元器件，年产值5亿元以上，税收1000万元以上。</t>
  </si>
  <si>
    <t>招商洽谈，争取落地。</t>
  </si>
  <si>
    <t>杰讯光电(福建)有限公司</t>
  </si>
  <si>
    <t>电子印刷线路板高精密模具项目</t>
  </si>
  <si>
    <t>年生产电子线路板模具5000副以上，年产值近6000万元，年税收200万元以上。</t>
  </si>
  <si>
    <t>莆田市城厢区星华模具有限公司</t>
  </si>
  <si>
    <t>称重测力扭矩传感器生产项目</t>
  </si>
  <si>
    <t>建设专业化的传感器生产基地，预计投资3000万元，项目完成投产后年产值将达到3000万元以上，净利润300万元以上，创税将达到150万元以上。</t>
  </si>
  <si>
    <t>莆田市衡力传感器有限公司</t>
  </si>
  <si>
    <t>车用尿素及配套加注设备生产项目</t>
  </si>
  <si>
    <t>一期新建2条车用尿素生产线，年产12万吨车用尿素。项目总建筑面积为16600㎡，年产值2.5亿元，预计创税达2000万元以上。</t>
  </si>
  <si>
    <t>溢通环保科技（莆田）有限公司</t>
  </si>
  <si>
    <t>濑溪汽贸城及建筑企业总部</t>
  </si>
  <si>
    <t>建设建筑企业总部区，占地约100亩和先行规划建设汽贸城，启动片区改造，占地约150亩。</t>
  </si>
  <si>
    <t>华亭镇山牌移民村建设项目</t>
  </si>
  <si>
    <t>村庄整治、基础设施配套提升。</t>
  </si>
  <si>
    <t>三迪山庄二期</t>
  </si>
  <si>
    <t>占地160亩，建设医疗康复中心等配套设施。</t>
  </si>
  <si>
    <t>莆田市三迪置业有限公司</t>
  </si>
  <si>
    <t>邱德新
13808584823</t>
  </si>
  <si>
    <t>莆田科技职业技术学校</t>
  </si>
  <si>
    <t>新征用地150亩，总建筑面积50000平方米，及基础设施配套建设。</t>
  </si>
  <si>
    <t>2019-2020</t>
  </si>
  <si>
    <t>前期规划寻址。</t>
  </si>
  <si>
    <t>陈少伟
18659479090</t>
  </si>
  <si>
    <t>快乐农庄·动漫文化创意园</t>
  </si>
  <si>
    <t>在快乐农庄及周边规划200多亩的文化创意产业园项目。</t>
  </si>
  <si>
    <t>2017-2017</t>
  </si>
  <si>
    <t>91助手公司</t>
  </si>
  <si>
    <t>一汽大众汽车4S店项目</t>
  </si>
  <si>
    <t>原百祥车饰地块，占地11亩，拟建设汽车展厅、车库、维修大楼等。</t>
  </si>
  <si>
    <r>
      <rPr>
        <sz val="9"/>
        <rFont val="宋体"/>
        <charset val="134"/>
      </rPr>
      <t>201</t>
    </r>
    <r>
      <rPr>
        <sz val="9"/>
        <rFont val="宋体"/>
        <charset val="134"/>
      </rPr>
      <t>7</t>
    </r>
    <r>
      <rPr>
        <sz val="9"/>
        <rFont val="宋体"/>
        <charset val="134"/>
      </rPr>
      <t>-201</t>
    </r>
    <r>
      <rPr>
        <sz val="9"/>
        <rFont val="宋体"/>
        <charset val="134"/>
      </rPr>
      <t>8</t>
    </r>
  </si>
  <si>
    <t>莆田龟山文化生态旅游区</t>
  </si>
  <si>
    <t>总规划面积870亩，以无了禅师肉身塔为依托，建设龟山禅宫、无了禅苑、花溪十二院等项目，借助龟山寺周边土地拓展禅修及地产功能，将佛教文化与旅游深度融合，形成具有战略纵深的佛教文化体验区域。</t>
  </si>
  <si>
    <t>“一横三纵”青山安置区建设</t>
  </si>
  <si>
    <t>灵川镇</t>
  </si>
  <si>
    <t>占地35亩，建筑面积35398平方米，建设28幢安置房。</t>
  </si>
  <si>
    <t>完成土地平整及规划设计。</t>
  </si>
  <si>
    <t>完成安置房主体，配套建设。</t>
  </si>
  <si>
    <t>灵川镇人民政府</t>
  </si>
  <si>
    <t>蒋万顺13905047716</t>
  </si>
  <si>
    <t>灵川镇
人民政府</t>
  </si>
  <si>
    <t>陈洪武</t>
  </si>
  <si>
    <t>滨海大道扩建榜头安置区建设</t>
  </si>
  <si>
    <t>占地33.4亩，建筑面积28102平方米，建设25幢安置房。</t>
  </si>
  <si>
    <t>蔡明华13950706633</t>
  </si>
  <si>
    <t>郑锦权</t>
  </si>
  <si>
    <t>滨海大道扩建太湖安置区</t>
  </si>
  <si>
    <t>占地30亩，建设总面积26235平方米，建设20幢安置房。</t>
  </si>
  <si>
    <t>黄星星18905942880</t>
  </si>
  <si>
    <t>联十一线</t>
  </si>
  <si>
    <t>全线主线按一级公路47.219公里，设计时速80公里双向准8车道，路基宽度35.5米，辅路全长44.614公里，路基宽为2*8.25米，有特大桥6座，大、中、小型桥梁共35座，互通式立体交叉13处，分离式立体交叉11座，涵洞47道，通道11道。灵川段3.9公里。</t>
  </si>
  <si>
    <t>完成填土工程。</t>
  </si>
  <si>
    <t>完成部分路坯建设。</t>
  </si>
  <si>
    <t>“联十一线”柯朱、下尾安置区</t>
  </si>
  <si>
    <t>占地35亩，建设柯朱和下尾安置区。</t>
  </si>
  <si>
    <t>主体完成建设。</t>
  </si>
  <si>
    <t>杨少龙13599024123方晖13860997689</t>
  </si>
  <si>
    <t>灵川何寨集镇片区改造</t>
  </si>
  <si>
    <t>项目分成四期，一二期占地面积65亩，涉及户数110户，建筑面积5.14万平方米。二期占地面积200亩，涉及户数160户。三期占地面积15亩，建筑面积2.5万平方米。</t>
  </si>
  <si>
    <t>2016-2025</t>
  </si>
  <si>
    <t>一二期完成规划设计调整，三四期前期规划摸底。</t>
  </si>
  <si>
    <t>争取上半年动工建设。</t>
  </si>
  <si>
    <t>许晋芳13860996226</t>
  </si>
  <si>
    <t>灵川镇美丽乡村建设</t>
  </si>
  <si>
    <t>全面对全镇15个村庄按照“五清楚”建设内容进行美丽乡村建设。</t>
  </si>
  <si>
    <t>部分动工。</t>
  </si>
  <si>
    <t>完成5个乡村立面、道路、环境卫生整治。</t>
  </si>
  <si>
    <t>杜金发13808590909</t>
  </si>
  <si>
    <t>灵川镇幸福家园建设</t>
  </si>
  <si>
    <t>1、径里村幸福家园建设；2、桂山村幸福家园建设；3、书峰村幸福家园建设；4、下尾村幸福家园建设。</t>
  </si>
  <si>
    <t>旧村复垦、安置区、景观带建设。</t>
  </si>
  <si>
    <t>部分村完成建设，并进一步提升形象。</t>
  </si>
  <si>
    <t>相关挂钩领导</t>
  </si>
  <si>
    <t>灵川镇环境综合整治</t>
  </si>
  <si>
    <t>清理历史遗留垃圾，购置垃圾车，改造清洁楼等，对全镇畜禽养殖场拆除，垃圾清理及土地整理复垦。</t>
  </si>
  <si>
    <t>完成清洁楼改造及垃圾车购买，全面清理卫生死角。</t>
  </si>
  <si>
    <t>环卫工作硬件、软件设施健全。</t>
  </si>
  <si>
    <t>郑婷婷13859890603</t>
  </si>
  <si>
    <t>湄洲湾尾水排放工程及榜头加压泵站项目</t>
  </si>
  <si>
    <t>涉及灵川段9.3公里，在榜头村建立一座15亩加压泵站。</t>
  </si>
  <si>
    <t>完成土地征迁及规划、土地报批。</t>
  </si>
  <si>
    <t>完成建设并投入使用。</t>
  </si>
  <si>
    <t>市水务集团</t>
  </si>
  <si>
    <t>蔡明宾13859841225</t>
  </si>
  <si>
    <t>林丽娟</t>
  </si>
  <si>
    <t>太青海堤加固</t>
  </si>
  <si>
    <t>加固海堤治理。</t>
  </si>
  <si>
    <t>1月份动工，上半年完工。</t>
  </si>
  <si>
    <t>吴清松13799009987</t>
  </si>
  <si>
    <t>灵川镇路网建设</t>
  </si>
  <si>
    <t>1、对富康西路进行改造，新开通建设第十八中学至笏枫路通道。2、云庄至径里道路建设。</t>
  </si>
  <si>
    <t>前期规划和手续办理。</t>
  </si>
  <si>
    <t>云庄至径里道路建设建成并投入使用。</t>
  </si>
  <si>
    <t>2</t>
  </si>
  <si>
    <t>桂山现代农业种植观光园</t>
  </si>
  <si>
    <t>占地300亩，种植玫瑰等观光农业园。</t>
  </si>
  <si>
    <t>3</t>
  </si>
  <si>
    <t>温氏生态养殖基地一期</t>
  </si>
  <si>
    <t>建立生态环保、规模化的现代养殖基地100亩。</t>
  </si>
  <si>
    <t>4</t>
  </si>
  <si>
    <t>城厢区太湖园区填海造地工程</t>
  </si>
  <si>
    <t>在东进围垦内填海1300亩，建设防洪排涝设施及道路、排污、供水、供电等设施。</t>
  </si>
  <si>
    <r>
      <rPr>
        <sz val="9"/>
        <rFont val="宋体"/>
        <charset val="134"/>
      </rPr>
      <t>201</t>
    </r>
    <r>
      <rPr>
        <sz val="9"/>
        <rFont val="宋体"/>
        <charset val="134"/>
      </rPr>
      <t>6</t>
    </r>
    <r>
      <rPr>
        <sz val="9"/>
        <rFont val="宋体"/>
        <charset val="134"/>
      </rPr>
      <t>-201</t>
    </r>
    <r>
      <rPr>
        <sz val="9"/>
        <rFont val="宋体"/>
        <charset val="134"/>
      </rPr>
      <t>8</t>
    </r>
  </si>
  <si>
    <t>海域丈量、评估已完成。</t>
  </si>
  <si>
    <t>办理海域使用，基础设施建设。</t>
  </si>
  <si>
    <t>莆田市南日集团</t>
  </si>
  <si>
    <t>太湖工业园管委会</t>
  </si>
  <si>
    <t>张弓13905941126</t>
  </si>
  <si>
    <t>5</t>
  </si>
  <si>
    <t>笏枫路扩建何寨、东进、下尾段提升工程</t>
  </si>
  <si>
    <t>长3公里，两侧建筑物装立面改造。</t>
  </si>
  <si>
    <t>手续办理，工程招标。</t>
  </si>
  <si>
    <t>下尾二级渔港建设</t>
  </si>
  <si>
    <t>对现有渔港码头进行改造升级。</t>
  </si>
  <si>
    <t>方 晖13860997689</t>
  </si>
  <si>
    <t>福厦高铁青山、下尾安置区</t>
  </si>
  <si>
    <t>占地70亩，建设青山、下尾安置区。</t>
  </si>
  <si>
    <t>前期手续办理，完成征迁。</t>
  </si>
  <si>
    <t>苏山现代物流园建设</t>
  </si>
  <si>
    <t>计划用地780亩，计划建设30万平方米的仓储物流车间，建设总长6公里二级市政道路5条（含雨污、电力、电信建、排洪、绿化、路灯等管线）。</t>
  </si>
  <si>
    <t>前期手续3月前完成，4月份开始土方开挖并处运，用于滨海大道填土工程。</t>
  </si>
  <si>
    <t>灵川沿海滩涂养殖基地</t>
  </si>
  <si>
    <t>滨海大道外侧滩涂改造5000亩。</t>
  </si>
  <si>
    <t>坪洋村西头拆旧复垦新村建设项目</t>
  </si>
  <si>
    <t>东海镇</t>
  </si>
  <si>
    <t>拆旧房涉及88幢184户。通过拆旧复垦，可复垦整理耕地面积86亩，新村占地面积38亩,总建筑面积约4万平米。</t>
  </si>
  <si>
    <t>已经申请办理用地手续，预计年底完成一期的拆除工作。</t>
  </si>
  <si>
    <t>安置房动工建设，完成建筑面积约1万平米。</t>
  </si>
  <si>
    <t>2月</t>
  </si>
  <si>
    <t>东海镇人民政府</t>
  </si>
  <si>
    <t>沈国发13959591518</t>
  </si>
  <si>
    <t>郑尚庆</t>
  </si>
  <si>
    <t>上亭村美丽乡村建设工程</t>
  </si>
  <si>
    <t>上亭村道立面综合提升以及农村环境、卫生整治。</t>
  </si>
  <si>
    <t>设计已经完成图审，正在编制预算。</t>
  </si>
  <si>
    <t>完工。</t>
  </si>
  <si>
    <t>黄智强13950771373</t>
  </si>
  <si>
    <t>刘金杉</t>
  </si>
  <si>
    <t>上图、利角、蔡亭村庄整治</t>
  </si>
  <si>
    <t>包括上亭、上图立面改造，以及四个村的农村环境、卫生整治。</t>
  </si>
  <si>
    <t>上图村完成施工招标。</t>
  </si>
  <si>
    <t>许庆明13905040803</t>
  </si>
  <si>
    <t>天誉首府</t>
  </si>
  <si>
    <t>占地145亩，商业面积1.8万平方米，住宅面积17.5万平方米。</t>
  </si>
  <si>
    <t>完成一期建设。</t>
  </si>
  <si>
    <t>二期封顶装修。</t>
  </si>
  <si>
    <t>笏枫公路东海集镇路段综合提升工程</t>
  </si>
  <si>
    <t>示范段总长约1公里，项目主要对该1公里路段两侧建筑物立面进行改造，工程造价约1000万元。</t>
  </si>
  <si>
    <t>预计11月施工招标，12月动工建设。</t>
  </si>
  <si>
    <t>忠惠路道路工程</t>
  </si>
  <si>
    <t>道路总长1.1公里，路幅 24米，总造价约1800万元。</t>
  </si>
  <si>
    <t>完成征地、拆迁工作。</t>
  </si>
  <si>
    <t>王漠兵13666905272</t>
  </si>
  <si>
    <t>金桥路道路工程</t>
  </si>
  <si>
    <t>道路总长2公里，路幅12米，总造价约2000万元。</t>
  </si>
  <si>
    <t>已完成大部分前期手续，已委托中介对施工图进行图审，之后办理招投标手续。</t>
  </si>
  <si>
    <t>东海垃圾转运站建设工程</t>
  </si>
  <si>
    <t>占地5亩，含管理房一栋400平米，转运站一栋（10米*10米*7米，仓库一座、车棚、绿化、砌坡等。</t>
  </si>
  <si>
    <t>办理前期手续。</t>
  </si>
  <si>
    <t>利角辣木培育基地项目</t>
  </si>
  <si>
    <t>项目位于东海镇利角村，二期总投资约3000万元，农场面积500多亩。</t>
  </si>
  <si>
    <t>建设2座智能化温控大棚、林下种植辣木100亩。</t>
  </si>
  <si>
    <t>坪洋风电场项目</t>
  </si>
  <si>
    <t>总装机容量为30MW，拟安装20台1.5MW风力发电力组。</t>
  </si>
  <si>
    <t>竣工投产。</t>
  </si>
  <si>
    <t>联发五金</t>
  </si>
  <si>
    <t>占地20亩，主要生产五金、鞋扣，总建筑面积1.5万平米。</t>
  </si>
  <si>
    <t>2016年主体结构完工。</t>
  </si>
  <si>
    <t>东朱工业园提升工程</t>
  </si>
  <si>
    <t>主要对东朱工业园区市政及相关配套设施进行提升改造。</t>
  </si>
  <si>
    <t>方案设计。</t>
  </si>
  <si>
    <t>2016年部分完工。</t>
  </si>
  <si>
    <t>城厢区交通投资有限公司</t>
  </si>
  <si>
    <t>黄涵飞，13607517541</t>
  </si>
  <si>
    <t>陈志杰，13859899222</t>
  </si>
  <si>
    <t>小农水海头溪、团结溪整治</t>
  </si>
  <si>
    <t>对海头溪、团结溪进行整治。</t>
  </si>
  <si>
    <t>前期手续办理，工程招标。</t>
  </si>
  <si>
    <t>陈永光18850977778</t>
  </si>
  <si>
    <t>东海镇海堤除险加固工程</t>
  </si>
  <si>
    <t>涉及东海村、蔡厝村、西厝村海堤除险加固。</t>
  </si>
  <si>
    <t>1月份动工，6月份完工。</t>
  </si>
  <si>
    <t>洋滨路道路工程</t>
  </si>
  <si>
    <t>道路总长2公里，路幅12米，总造价约1000万元。</t>
  </si>
  <si>
    <t>启动前期征地手续办理。</t>
  </si>
  <si>
    <t>7月份动工，年底完工。</t>
  </si>
  <si>
    <t>东沙村旧村片区改造项目</t>
  </si>
  <si>
    <t>规划占地面积86.84亩，需拆迁房屋建筑占地面积2.6万平方米（约39亩），建筑面积达5.2万平方米。</t>
  </si>
  <si>
    <t>征地拆迁补偿安置实施方案已拟定初稿，正在征求意见中。</t>
  </si>
  <si>
    <t>蔡厝溪、西黄溪流域综合整治</t>
  </si>
  <si>
    <t>对蔡厝溪、西黄溪河道进行清淤、双边砌体护坡，并在两旁各征地8米，建设人行道并进行绿化。</t>
  </si>
  <si>
    <t>天怡（福建）现代农业发展有限公司</t>
  </si>
  <si>
    <t>金钟饮水东海支线工程</t>
  </si>
  <si>
    <t>总长2.5公里，管道口径400mm,总投资约1100万元。</t>
  </si>
  <si>
    <t>东朱员工社区</t>
  </si>
  <si>
    <t>占地40亩，总建筑面积约4万平米，建成后可基本解决东朱、海头工业园工人住宿等需求。</t>
  </si>
  <si>
    <t>天怡石梯生猪养殖基地项目二期</t>
  </si>
  <si>
    <t>项目总投资4亿元，占地450亩，24万平米。</t>
  </si>
  <si>
    <t>一期完工并投产。</t>
  </si>
  <si>
    <t>二期8月份开工建设。</t>
  </si>
  <si>
    <t>黄敏18105947979</t>
  </si>
  <si>
    <t>东海工业集中地</t>
  </si>
  <si>
    <t>占地504亩，建设新型先进制造业企业。</t>
  </si>
  <si>
    <t>土地完成换证，并出让。</t>
  </si>
  <si>
    <t>土地挂牌，7月份动工建设，年底完成厂房建设1万平米。</t>
  </si>
  <si>
    <t>莆田市城厢区太湖工业园发展有限公司</t>
  </si>
  <si>
    <t>柯黎明
13959586388</t>
  </si>
  <si>
    <t>大埔村旧村改造</t>
  </si>
  <si>
    <t>新村占地面积40亩,涉及农户280户，拆旧房2万平米，总建筑面积约3.5万平米。</t>
  </si>
  <si>
    <t>东沙沟东、沟西旧村改造</t>
  </si>
  <si>
    <t>规划占地面积120亩，需拆迁房屋建筑占地面积3.5万平方米，建筑面积达6万平方米。</t>
  </si>
  <si>
    <t>常太镇马院人家基础设施提升工程</t>
  </si>
  <si>
    <t>常太镇</t>
  </si>
  <si>
    <t>建设索桥、跑马场、景观水坝、提升改造王宫至马院道路10公里。</t>
  </si>
  <si>
    <t>完成幸福家园、爱情海、忘忧谷等建设。</t>
  </si>
  <si>
    <t>常太镇马院村</t>
  </si>
  <si>
    <t>邱金照
13003856896</t>
  </si>
  <si>
    <t>常太镇人民政府</t>
  </si>
  <si>
    <t>蔡建成
13859885588</t>
  </si>
  <si>
    <t>吴建銮</t>
  </si>
  <si>
    <t>常太镇东青村道路改造及基础设施建设</t>
  </si>
  <si>
    <t>进村道路停车场，桥、水坝、道路改造。</t>
  </si>
  <si>
    <t>前期规划设计。</t>
  </si>
  <si>
    <t>常太镇东青村</t>
  </si>
  <si>
    <t>林世训
118396000611</t>
  </si>
  <si>
    <t>林天虎
13959513311</t>
  </si>
  <si>
    <t>常太镇污水管网建设（一期）</t>
  </si>
  <si>
    <t>建设东青、东太、常太、松峰、长基、洋边等村的管网建设。</t>
  </si>
  <si>
    <t>常太村东青村省级环境整治项目</t>
  </si>
  <si>
    <t>东太桥至停车场道路扩宽、停车场、水坝、绿化等。</t>
  </si>
  <si>
    <t>常太镇岭下村空中栈道工程</t>
  </si>
  <si>
    <t>建设悬空钢结构的凌空玻璃栈道250米，山体灌浆加固。</t>
  </si>
  <si>
    <t>常太镇岭下村</t>
  </si>
  <si>
    <t>陈美金
13626921216</t>
  </si>
  <si>
    <t>许燕桢
13860905643</t>
  </si>
  <si>
    <t>陈梅爱</t>
  </si>
  <si>
    <t>常太镇岭下村休闲公园提升及周边延伸工程</t>
  </si>
  <si>
    <t>建设过池老人休闲广场、武埕休闲公园、观景平台、登山步道延伸、农民健身路道路提升等。</t>
  </si>
  <si>
    <t>常太镇岭下村库区旅游特色村建设工程</t>
  </si>
  <si>
    <t>建设游客服务中心；库区移民项目公示景观石及绿化；建设休闲平台5个、生态厕所6个、凉亭5个，河道设置自然生态防护栏、廊桥涂色等；生态停车场工程等。</t>
  </si>
  <si>
    <t>常太镇下莒村旧村复垦工程</t>
  </si>
  <si>
    <t>拆除旧宅235栋建筑面积6.9万平方米，涉及7个村民小组232户1184人，共整理复垦土地130亩。</t>
  </si>
  <si>
    <t>完成下莒土地复垦设计，组织房屋丈量。</t>
  </si>
  <si>
    <t>常太镇下莒村</t>
  </si>
  <si>
    <t>李光训
13850206001</t>
  </si>
  <si>
    <t>邹圣侠
13950769585</t>
  </si>
  <si>
    <t>陈庆其</t>
  </si>
  <si>
    <t>常太镇下莒村新区建设工程</t>
  </si>
  <si>
    <t>新区占地46亩，建设并排式民居96幢，小高层套房45套，建筑面积共4万平方米。建设新区三通一平等。</t>
  </si>
  <si>
    <t>完成新建区选址、新建区总平面图设计、新建区排洪沟设计等。</t>
  </si>
  <si>
    <t>常太镇下莒村村庄综合整治工程</t>
  </si>
  <si>
    <t>对房屋立面进行统一格调的粉刷改造，房前杂物清除及路面硬化，设置绿化、路灯、公交停靠站等设施，池塘河道清淤整治，配备垃圾车、垃圾桶等。</t>
  </si>
  <si>
    <t>已委托设计单位勘测丈量和设计。</t>
  </si>
  <si>
    <t>常太镇山渡片农业综合开发项目</t>
  </si>
  <si>
    <t>建设面积5200亩，修建拦河坝、衬砌排水沟、排灌渠、截水沟、排渍沟、蓄水池、河道护、涵洞和机耕路等。</t>
  </si>
  <si>
    <t>吴晋春
13850253898</t>
  </si>
  <si>
    <t>常太镇渡里溪、珠口溪综合整治工程</t>
  </si>
  <si>
    <t>渡里溪清淤河道1.34公里，采用干砌石挡墙护岸1.79公里；珠口溪河道清淤等综合整治。</t>
  </si>
  <si>
    <t>基本建成。</t>
  </si>
  <si>
    <t>常太镇美丽乡村建设工程</t>
  </si>
  <si>
    <t>建设坑洋王宫景观工程，马院闽中游击队旧址纪念馆建设工程，东青景观建设工程，岭下老人休闲公园等。</t>
  </si>
  <si>
    <t>九龙谷景区提升工程</t>
  </si>
  <si>
    <t>卧龙湖叠水景观坝5座，环湖景观带6km，生态停车场4h㎡，自驾车营地1处，500个床位生态养老院等。</t>
  </si>
  <si>
    <t>2016—2018</t>
  </si>
  <si>
    <t>各项前期手续正在办理中。</t>
  </si>
  <si>
    <t>完成各项前期手续报批，进入施工阶段。</t>
  </si>
  <si>
    <t>莆田市九龙谷综合发展有限公司</t>
  </si>
  <si>
    <t>林曦宇13905948819</t>
  </si>
  <si>
    <t>莆田市东圳水库水环境综合治理工程</t>
  </si>
  <si>
    <t>生态环境综合整治工程：南浦等水源工程建设、外度及双溪口引调水工程建设；东圳水库大坝除险加固等；流域内集镇区生活污水截污与库滨带生态建设，入库河道整治、生态林建设和水土保持，农业面源污染整治、畜禽养殖污染整治、矿山整治以及保护区土地征迁、居民搬迁。</t>
  </si>
  <si>
    <t xml:space="preserve">房屋丈量97.14%；林（果）地及地面附着物已丈量1104宗约750亩。
</t>
  </si>
  <si>
    <t>完成大坝除险加固，库区污水治理、安置房地块6月份动工建设。</t>
  </si>
  <si>
    <t>常太镇卫生院门诊楼建设</t>
  </si>
  <si>
    <t>占地3.5亩，新建门诊楼建筑面积2000平方米。</t>
  </si>
  <si>
    <t>2016年</t>
  </si>
  <si>
    <t>四季度完成土地征用和图纸设计。</t>
  </si>
  <si>
    <t>常太镇卫生院</t>
  </si>
  <si>
    <t>陈宝盛13859892319</t>
  </si>
  <si>
    <t>蔡开福13706092835</t>
  </si>
  <si>
    <t>院里溪山洪沟</t>
  </si>
  <si>
    <t>对院里溪进行山洪灾害治理。</t>
  </si>
  <si>
    <t>王宫-龙溪线</t>
  </si>
  <si>
    <t>莆田市城厢区县道王宫-龙溪线公路工程，路线起点位于城厢区常太镇王宫， 终点位于游洋镇龙溪村，全长16.3公里，设计行车时速30km/h,路基宽8.5米，按三级公路标准建设，新建16.3km。</t>
  </si>
  <si>
    <t>金鑫彩钢</t>
  </si>
  <si>
    <t>华林</t>
  </si>
  <si>
    <t>占地40亩，总建筑面积2.6万平方米，建设2幢厂房、2幢综合楼及配套设施建设。</t>
  </si>
  <si>
    <t>2#厂房主体建设。</t>
  </si>
  <si>
    <t>2#厂房、2#完成上半年竣工，下半年投产。</t>
  </si>
  <si>
    <t>莆田市金鑫彩钢有限公司</t>
  </si>
  <si>
    <t>郭凤珠13706085596</t>
  </si>
  <si>
    <t>华林经济开发区管委会</t>
  </si>
  <si>
    <t>曾志聪18850998008</t>
  </si>
  <si>
    <t>陈丽萍</t>
  </si>
  <si>
    <t>宝创液晶二期</t>
  </si>
  <si>
    <t>占地约12亩，新建2幢厂房、1幢仓库，总建筑面积约2万平方米。</t>
  </si>
  <si>
    <t>完成施工许可证办理。</t>
  </si>
  <si>
    <t>6#厂房及2#仓库竣工投产。</t>
  </si>
  <si>
    <t>宝创（福建）电子有限公司</t>
  </si>
  <si>
    <t>柯庆明
13850298585</t>
  </si>
  <si>
    <t>陈国霖13706084913</t>
  </si>
  <si>
    <t>冰龙制冷</t>
  </si>
  <si>
    <t>占地27亩，建设1座办公楼，4幢厂房，总建筑面积1.84平方米。</t>
  </si>
  <si>
    <t>2#和4#厂房施工许可证办理。</t>
  </si>
  <si>
    <t>2#和4#厂房竣工投产。</t>
  </si>
  <si>
    <t>莆田市冰龙制冷有限公司</t>
  </si>
  <si>
    <t>林宗珍
13860980321</t>
  </si>
  <si>
    <t>北京贺喜科技有限公司厂房及配套设施建设</t>
  </si>
  <si>
    <t>占地106亩，建筑面积9.7万平方米，建设市政用LED大功率照明灯具、工矿用灯、船用大功率LED照明系统及汽车照明等LED产品基地。</t>
  </si>
  <si>
    <t>1幢厂房、1幢综合楼及1幢宿舍楼竣工。</t>
  </si>
  <si>
    <t>一期项目竣工投产，二期项目上半年，下半年部分竣工。</t>
  </si>
  <si>
    <t>北京贺喜科技有限公司</t>
  </si>
  <si>
    <t>杨  磊18611817950</t>
  </si>
  <si>
    <t>城厢区
光电办</t>
  </si>
  <si>
    <t>陈光青13905042616</t>
  </si>
  <si>
    <t>张伟国</t>
  </si>
  <si>
    <t>亚明食品</t>
  </si>
  <si>
    <t>占地20亩，扩建面积2万平方米，1幢综合楼、2幢厂房及配套设施建设，年产餐饮食材600万袋。</t>
  </si>
  <si>
    <t>厂房及综合楼主体建设。</t>
  </si>
  <si>
    <t>上半年竣工，下半年投产。</t>
  </si>
  <si>
    <t>莆田市亚明食品有限公司</t>
  </si>
  <si>
    <t>吴其明13860909588</t>
  </si>
  <si>
    <t>东盛扩建</t>
  </si>
  <si>
    <t>占地面积20亩，其中扩建用地5亩，扩建项目（含一期用地）拟建设3幢厂房，建筑米娜及约2.2万平方米。</t>
  </si>
  <si>
    <t>完成基础施工。</t>
  </si>
  <si>
    <t>莆田东盛工贸有限公司</t>
  </si>
  <si>
    <t>吴德芳13850216996</t>
  </si>
  <si>
    <t>柯金芳18905940198</t>
  </si>
  <si>
    <t>上海大众及克莱斯勒汽车4S店建设项目</t>
  </si>
  <si>
    <t>利用合众天成闲置的21.5土地，建设上海大众和克莱斯勒汽车4S店，主营汽车销售及售后服务。</t>
  </si>
  <si>
    <t>一季度竣工投产。</t>
  </si>
  <si>
    <t>莆田市远创实业有限责任公司</t>
  </si>
  <si>
    <t>林智峰15860097777</t>
  </si>
  <si>
    <t>庄严苑扩建</t>
  </si>
  <si>
    <t>占地45亩，建设宗教文化创意园,年产脱胎佛像500多尊，木雕200多尊。</t>
  </si>
  <si>
    <t>莆田市庄严苑工艺品有限公司</t>
  </si>
  <si>
    <t>王剑涯13905046000</t>
  </si>
  <si>
    <t>新步鞋业</t>
  </si>
  <si>
    <t>占地25亩，总建筑面积2.2万平方米，建设2幢厂房，1幢宿舍楼及配套设施建设，年产各类模具4000副。</t>
  </si>
  <si>
    <t>一座厂房及一座宿舍楼竣工。</t>
  </si>
  <si>
    <t>上半年竣工投产。</t>
  </si>
  <si>
    <t>莆田市新步鞋业有限公司</t>
  </si>
  <si>
    <t>林伟德13850215959</t>
  </si>
  <si>
    <t>鸿圣纸业扩建</t>
  </si>
  <si>
    <t>占地26亩，总建筑面积2.5万平方米，建设2幢厂房，1幢研发楼、1幢仓库及配套设施建设，年产红木家具300套，工艺品1.1万件。</t>
  </si>
  <si>
    <t>施工图设计。</t>
  </si>
  <si>
    <t>上半年动工，下半年竣工。</t>
  </si>
  <si>
    <t>福建鸿圣纸业有限公司</t>
  </si>
  <si>
    <t>王辉煌18950059999</t>
  </si>
  <si>
    <t>锐马电气扩建</t>
  </si>
  <si>
    <t>占地23亩，厂房及配套设施建设。</t>
  </si>
  <si>
    <t>建设工程规划许可证办理。</t>
  </si>
  <si>
    <t>锐马（福建）电气有限公司</t>
  </si>
  <si>
    <t>林金田
13706053848</t>
  </si>
  <si>
    <t>腾辉木雕工艺</t>
  </si>
  <si>
    <t>占地17亩，厂房及配套设施建设。</t>
  </si>
  <si>
    <t>一期3座厂房竣工。</t>
  </si>
  <si>
    <t>莆田市腾辉木雕工艺有限公司</t>
  </si>
  <si>
    <t>郑春晖13607528349</t>
  </si>
  <si>
    <t>蔡国贤18905040926</t>
  </si>
  <si>
    <t>艺峰工艺厂扩建</t>
  </si>
  <si>
    <t>占地5亩，厂房及配套设施建设。</t>
  </si>
  <si>
    <t>厂房主体施工。</t>
  </si>
  <si>
    <t>上半年竣工，第三季度投产。</t>
  </si>
  <si>
    <t>城厢区艺峰工艺厂</t>
  </si>
  <si>
    <t>刘金坤13808597983</t>
  </si>
  <si>
    <t>万升鞋业</t>
  </si>
  <si>
    <t>占地20亩，厂房及配套设施建设。</t>
  </si>
  <si>
    <t>厂房基础施工。</t>
  </si>
  <si>
    <t>莆田市万升鞋业有限公司</t>
  </si>
  <si>
    <t>翁国英13808563168</t>
  </si>
  <si>
    <t>三海鞋材</t>
  </si>
  <si>
    <t>占地10亩，总建筑面积2.5万平米,建设3幢厂房,新增8条流水线。</t>
  </si>
  <si>
    <t>3幢厂房主体施工。</t>
  </si>
  <si>
    <t>莆田市三海鞋材有限公司</t>
  </si>
  <si>
    <t>赵庆宗13905949518</t>
  </si>
  <si>
    <t>江淮汽车4S店</t>
  </si>
  <si>
    <t>利用中天食品内闲置土地，建设江淮汽车4S店。</t>
  </si>
  <si>
    <t>莆田市中天食品有限公司</t>
  </si>
  <si>
    <t>刘伟民13706089005</t>
  </si>
  <si>
    <t>柳军英13860910880</t>
  </si>
  <si>
    <t>茂丰对接鞋业4S店项目</t>
  </si>
  <si>
    <t>利用茂丰鞋业内闲置土地，对接建设汽车4S店。</t>
  </si>
  <si>
    <t>城厢区茂丰鞋业有限公司</t>
  </si>
  <si>
    <t>方茂红13860951255</t>
  </si>
  <si>
    <t>张朝阳13515926066</t>
  </si>
  <si>
    <t>华林开发区基础设施建设</t>
  </si>
  <si>
    <t>后角路改造、利民路（福厦路-燎原段）改造、创业路（华林路—村道）、华林路西延市政道路、支一路（万升－三海）市政道路、支二路（腾达路－滨江路）市政道路。</t>
  </si>
  <si>
    <t>施工方案设计。</t>
  </si>
  <si>
    <t>部分路段通车。</t>
  </si>
  <si>
    <t>陈丽萍13959572221</t>
  </si>
  <si>
    <t>华林园区污水处理工程</t>
  </si>
  <si>
    <t>华林园区2公里污水管网建设，建设一个污水处理厂。</t>
  </si>
  <si>
    <t>完成2公里污水管网建设。</t>
  </si>
  <si>
    <t>徐一鸣
13174550098</t>
  </si>
  <si>
    <t>力奴华林国际电商城</t>
  </si>
  <si>
    <t>利用现有莆田大进鞋业50亩，建筑面积约14万平方米，拟建集办公、展示、物流仓库等为一体配套完整的电子商务走廊。</t>
  </si>
  <si>
    <t>完成6幢仓储基础施工。</t>
  </si>
  <si>
    <t>2016年1月完成地下室基础工程；7月6幢仓储封顶；10月开业。</t>
  </si>
  <si>
    <t>莆田市力奴鞋业有限公司</t>
  </si>
  <si>
    <t>林金阳13808580666</t>
  </si>
  <si>
    <t>金伯爵珠宝</t>
  </si>
  <si>
    <t>建设综合楼一栋，共6层，建设面积合计6000㎡。</t>
  </si>
  <si>
    <t>厂房主体建设。</t>
  </si>
  <si>
    <t>预计年底竣工投产。</t>
  </si>
  <si>
    <t>华源工贸扩建</t>
  </si>
  <si>
    <t>太湖</t>
  </si>
  <si>
    <t>新建1幢厂房、1幢综合楼及配套设施建设。</t>
  </si>
  <si>
    <t>4#厂房主体建设。</t>
  </si>
  <si>
    <t>4#厂房6月份封顶并装修，下半年安装设备，年内竣工投产。</t>
  </si>
  <si>
    <t>莆田市华源工贸有限公司</t>
  </si>
  <si>
    <t>许文辉
13599852666</t>
  </si>
  <si>
    <t>灵川镇
太湖工业园管委会</t>
  </si>
  <si>
    <t>张亦强
13959586388</t>
  </si>
  <si>
    <t>天喔保税物流园</t>
  </si>
  <si>
    <t>占地约60亩，建设保税区厂房8万平方米，天喔实业1幢1.2万平方米物流仓库及1幢6层办公楼。</t>
  </si>
  <si>
    <t>保税区厂房3层封顶。</t>
  </si>
  <si>
    <t>年内物流仓库及办公楼竣工。</t>
  </si>
  <si>
    <t>天喔（福建）食品有限公司</t>
  </si>
  <si>
    <t>周志明
13599017808</t>
  </si>
  <si>
    <t>赛博思(莆田)钢结构房屋工程有限公司建设项目</t>
  </si>
  <si>
    <t>占地300亩，总建筑面积350542..2平方米。其中：一期总建筑面积148780平方米；二期总建筑面积201762.2平方米。生产以住宅为主的各类钢结构所需主要构配件及配套设施。</t>
  </si>
  <si>
    <t>部分投产。</t>
  </si>
  <si>
    <t>钢结构厂房竣工投产，高层建筑主体建设。</t>
  </si>
  <si>
    <t>赛博思（莆田）钢结构房屋工程有限公司</t>
  </si>
  <si>
    <t>蔡玉春
13971000570</t>
  </si>
  <si>
    <t>台湾生物科技绿色食品生产基地（台兴食品)</t>
  </si>
  <si>
    <t>占地118亩，总建筑面积15.8万平方米，其中生产车间建筑面积2.05万平方米，仓库建筑面积6260平方米，研发办公室建筑面积1.44万平方米，员工宿舍楼建筑面积1.44万平方米，生产台湾特色休闲食品。</t>
  </si>
  <si>
    <t>上半年1#、2#厂房封顶，8#厂房投产，13#宿舍楼投入使用；下半年9-11#厂房封顶，配套设施建设。</t>
  </si>
  <si>
    <t>福建省台兴实业有限公司</t>
  </si>
  <si>
    <t>余海英
15080151358</t>
  </si>
  <si>
    <t>福建佳牧农牧集团</t>
  </si>
  <si>
    <t>占地80亩，总建筑面积79086平方米，建设标准化仓库、全自动化生产车间，以及配套设施。</t>
  </si>
  <si>
    <t>4幢厂房装修。</t>
  </si>
  <si>
    <t>上半年4幢厂房验收，下半年设备安装调试，年底竣工投产。</t>
  </si>
  <si>
    <t>福建省佳牧农牧有限公司</t>
  </si>
  <si>
    <t>林滨冰13860946922</t>
  </si>
  <si>
    <t>新兴达饲料厂房及配套设施工程</t>
  </si>
  <si>
    <t>占地40亩，建筑面积18442平方米用于厂房和配套设施建设。</t>
  </si>
  <si>
    <t>10月份建成投产。</t>
  </si>
  <si>
    <t>莆田兴达饲料发展有限公司</t>
  </si>
  <si>
    <t>柯国兴13808594607</t>
  </si>
  <si>
    <t>华源纺织城</t>
  </si>
  <si>
    <t>占地面积500亩，总建筑面积52万平方米，其中一期占地232亩，建筑面积25万平方米。</t>
  </si>
  <si>
    <t>完成场地平整及基础开工。</t>
  </si>
  <si>
    <t>厂房于1月份动工建设，上半年建成一幢，下半年安装设备。</t>
  </si>
  <si>
    <t>金彩纸塑扩建（CG挂2013020）</t>
  </si>
  <si>
    <t>占地19亩，用于厂房及配套设施建设。</t>
  </si>
  <si>
    <t>开始基础施工。</t>
  </si>
  <si>
    <t>莆田市金彩纸塑有限公司</t>
  </si>
  <si>
    <t>彭宗保13905049298</t>
  </si>
  <si>
    <t>张亦强13950710229</t>
  </si>
  <si>
    <t>太湖园区污水管网建设工程</t>
  </si>
  <si>
    <t>太湖园区3公里污水管网建设。</t>
  </si>
  <si>
    <t>前期工作开展。</t>
  </si>
  <si>
    <t>完成3公里污水管网建设。</t>
  </si>
  <si>
    <t>复茂食品</t>
  </si>
  <si>
    <t>建设5#厂房，建筑面积约1.2万平方米，购置110米长的生产设备。</t>
  </si>
  <si>
    <t>基建审批手续办理。</t>
  </si>
  <si>
    <t>一季度完成施工图设计，二季度完成施工许可证办理，7月动工。</t>
  </si>
  <si>
    <t>莆田市欧雅艺术制品有限公司</t>
  </si>
  <si>
    <t>林建平13905941078</t>
  </si>
  <si>
    <t>欧雅艺术扩建</t>
  </si>
  <si>
    <t>占地约3.7亩，用于厂房及配套设施建设。</t>
  </si>
  <si>
    <t>天怡(福建)现代农业发展有限公司扩建工程</t>
  </si>
  <si>
    <t>占地58亩，总建筑面积3.5万平方米，建设2幢厂房、1幢仓库、1幢冷冻库及配套设施建设，年屠宰生猪20万头。</t>
  </si>
  <si>
    <t>挂牌前期手续办理。</t>
  </si>
  <si>
    <t>一季度挂牌出让，二季度完成施工图设计，三季度动工建设。</t>
  </si>
  <si>
    <t>天怡(福建)现代农业发展有限公司</t>
  </si>
  <si>
    <t>蔡晨阳13905040818</t>
  </si>
  <si>
    <t>CG挂-2014-009号地块（贺喜科技二期预申请用地）</t>
  </si>
  <si>
    <t>占地约21亩，用于厂房及配套设施建设。</t>
  </si>
  <si>
    <t>太湖工业集中地035地块（立翔体育用品预申请用地）</t>
  </si>
  <si>
    <t>占地100亩，用于鞋业厂房及配套设施建设。</t>
  </si>
  <si>
    <t>争取挂牌。</t>
  </si>
  <si>
    <t>7月份开工建设。</t>
  </si>
  <si>
    <t>陈顺荣13015997777</t>
  </si>
  <si>
    <t>太湖工业集中地025号地块（圣邦服饰预申请用地）</t>
  </si>
  <si>
    <t>占地33.88亩，厂房及配套设施建设。</t>
  </si>
  <si>
    <t>10月份开工建设。</t>
  </si>
  <si>
    <t>莆田圣邦食品有限公司</t>
  </si>
  <si>
    <t>蔡福林13808568833</t>
  </si>
  <si>
    <t>太湖工业集中地031号地块（和顺贸易预申请用地）</t>
  </si>
  <si>
    <t>占地30.03亩，厂房及配套设施建设。</t>
  </si>
  <si>
    <t>莆田市和顺贸易有限公司</t>
  </si>
  <si>
    <t>李  燊18905949988</t>
  </si>
  <si>
    <t>太湖工业集中地032号地块（中山药业预申请用地）</t>
  </si>
  <si>
    <t>占地17.89亩，厂房及配套设施建设。</t>
  </si>
  <si>
    <t>福建省中山生物科技有限公司</t>
  </si>
  <si>
    <t>黄国林13788899978</t>
  </si>
  <si>
    <t>太湖工业集中地033号地块（鹏锋体育用品预申请用地）</t>
  </si>
  <si>
    <t>占地41.68亩，厂房及配套设施建设。</t>
  </si>
  <si>
    <t>福建省鹏锋体育用品有限公司</t>
  </si>
  <si>
    <t>薛凤平13906537178</t>
  </si>
  <si>
    <t>太湖工业集中地036号地块（嘉豪实业预申请用地）</t>
  </si>
  <si>
    <t>占地100亩，厂房及配套设施建设。</t>
  </si>
  <si>
    <t>莆田嘉豪实业有限公司</t>
  </si>
  <si>
    <t>曾雅丽18965583333</t>
  </si>
  <si>
    <t>太湖工业集中地022号地块（神恩食品预申请用地）</t>
  </si>
  <si>
    <t>占地35.43亩，厂房及配套设施建设。</t>
  </si>
  <si>
    <t>福建省神恩食品有限公司</t>
  </si>
  <si>
    <t>林圣强13804748686</t>
  </si>
  <si>
    <t>太湖工业集中地037地块（香港裕隆预申请用地）</t>
  </si>
  <si>
    <t>占地面积5亩，厂房及配套设施建设。</t>
  </si>
  <si>
    <t>香港裕隆集团</t>
  </si>
  <si>
    <t>陈建国
13905048888</t>
  </si>
  <si>
    <t>太湖工业集中地46、47号地块（富隆达贸易预申请用地）</t>
  </si>
  <si>
    <t>占地面积60亩，物流配送基地建设。</t>
  </si>
  <si>
    <t>9月份开工建设。</t>
  </si>
  <si>
    <t>莆田市富隆达贸易有限公司</t>
  </si>
  <si>
    <t>汪金富
13859860099</t>
  </si>
  <si>
    <t>电商仓储物流项目</t>
  </si>
  <si>
    <t>占地300亩，建设仓储物流基地，与安福电商城进行对接。</t>
  </si>
  <si>
    <t>招商洽谈,争取落地，前期手续。</t>
  </si>
  <si>
    <t>祥冠旧厂房改造项目</t>
  </si>
  <si>
    <t>占地80亩，拟将旧厂房改造为电商大楼、物流仓库等，总建筑面积8万平方米。</t>
  </si>
  <si>
    <t>莆田市祥冠鞋业有限公司</t>
  </si>
  <si>
    <t>陈国松13905042662</t>
  </si>
  <si>
    <t>莆田汽车博览城</t>
  </si>
  <si>
    <t>占地500亩，一期占地200亩，建设汽车销售、维修、服务为一体的汽车城。</t>
  </si>
  <si>
    <t>樟林工业园基础设施建设</t>
  </si>
  <si>
    <t>1、河滨路：长2668米，宽24米；2、东桥路：长625米，宽24米； 3、云洞路：长1443米，宽24米。3条路总投资约12800万元。
2、防洪排涝工程。
3、供水排水工程。</t>
  </si>
  <si>
    <t>兴沙组团创业创新基地基础设施建设</t>
  </si>
  <si>
    <t>片区规划建设“三纵三横”，三纵为尾厝路、东埔路、南庄路；三横为东孔路、西许路、金栋路，规划道路面积约为108亩，总投资约为1.5亿元。</t>
  </si>
  <si>
    <t>华林污水处理厂</t>
  </si>
  <si>
    <t>规划建设污水处理厂一座。</t>
  </si>
  <si>
    <t>华林兴沙产业园</t>
  </si>
  <si>
    <t>完善园区道路、排水、排污、电力等基础设施。</t>
  </si>
  <si>
    <t>三棵树生态工业园</t>
  </si>
  <si>
    <t>占地500亩，建设制罐包装工业园。</t>
  </si>
  <si>
    <t>招商洽谈，前期手续办理。</t>
  </si>
  <si>
    <t>太湖工业园区商住用地</t>
  </si>
  <si>
    <t>占地60亩，商住项目及配套设施建设。</t>
  </si>
  <si>
    <t>力争年底出让。</t>
  </si>
  <si>
    <t>向阳坊食品加工项目</t>
  </si>
  <si>
    <t>建设生产厂房。</t>
  </si>
  <si>
    <t>笏枫公路改扩建工程（县道X208东龙线城厢段）</t>
  </si>
  <si>
    <t>灵川镇
东海镇</t>
  </si>
  <si>
    <t>路线长15.894公里，东海段4.8公里，灵川段9.9公里，其中以实施段落5.095公里。按全线采用二级公路标准(兼市政主干道功能），设计时速为60公里/每小时，路基宽度35米。</t>
  </si>
  <si>
    <t>征迁等各项前期工作完成，正在办理农转用手续。</t>
  </si>
  <si>
    <t>进入路基、路面的施工阶段。</t>
  </si>
  <si>
    <t>跨镇街</t>
  </si>
  <si>
    <t>滨海大道拓宽工程</t>
  </si>
  <si>
    <t>东海镇
灵川镇</t>
  </si>
  <si>
    <t>滨海大道（城厢段）全长14.16km，道路红线60m，双向8车道加辅道。东海段4.8公里，灵川段9.3公里。</t>
  </si>
  <si>
    <t>完成110万方填土，部分路基建设。</t>
  </si>
  <si>
    <t>完成灵川段填土工程。</t>
  </si>
  <si>
    <t>X282灵华线</t>
  </si>
  <si>
    <t>灵川镇东进村~华林园区樟林大桥。总长11.649公里，按2级公路标准建设，设计60km/h，路基宽24.5米。</t>
  </si>
  <si>
    <t>2015年道路方案设计，组织土地林地报批。</t>
  </si>
  <si>
    <t>城厢区排污工程建设（兴沙排污厂）</t>
  </si>
  <si>
    <t>全区</t>
  </si>
  <si>
    <t>在华亭兴沙规划建设污水厂一座，在全区建设污水管网100公里。</t>
  </si>
  <si>
    <t>东华线三级公路工程</t>
  </si>
  <si>
    <t>东海镇
华亭镇</t>
  </si>
  <si>
    <t>县道东华线（坪洋—西许）公路工程，全长10km，起点接在建省道201线，终点接324国道，设计行车时速30km/h,路基宽8.5米，按三级公路标准建设，总概算2.42亿元。</t>
  </si>
  <si>
    <t>完成各项前期报批。</t>
  </si>
  <si>
    <t>乡道Y014龟山至九龙谷公路工程</t>
  </si>
  <si>
    <t>常太镇
华亭镇</t>
  </si>
  <si>
    <t>乡道Y014龟山至龙游线（九龙谷）：起点位于华亭镇龟山寺终点位于常太镇九龙谷，路线全长12.841公里。路基宽度为7.5米，设计时速为30公里/每小时，按三级公路双向两车道标准建设。</t>
  </si>
  <si>
    <t>完成代理单位招标，完成设计单位招标，完成工程可行性研究报告。</t>
  </si>
  <si>
    <t>完成各项前期手续报批，农转用手续报批，进入施工阶段。</t>
  </si>
  <si>
    <t>沈益国，13599026667</t>
  </si>
  <si>
    <t>苏启泰，13808562896</t>
  </si>
  <si>
    <t>市检察院至应声桥</t>
  </si>
  <si>
    <t>龙办
常太镇</t>
  </si>
  <si>
    <t>市检察院至城常线应声桥全长约20公里，计划采用二级公路双向四车道标准建设，路基宽16米。</t>
  </si>
  <si>
    <t>前期规划，手续报批。</t>
  </si>
  <si>
    <t>黄涵飞
13607517541</t>
  </si>
  <si>
    <t>下磨溪片区改造</t>
  </si>
  <si>
    <t>龙办
凤办</t>
  </si>
  <si>
    <t>一期青少年宫片区占地约174亩；二期星光电影院片区占地约152亩；三期马巷片区占地约300亩。拟开发建设集商务、商业、居住、度假、文化、娱乐等于一体的城市综合体。</t>
  </si>
  <si>
    <t>刘清伟13959503502</t>
  </si>
  <si>
    <t>大宋·莆阳城</t>
  </si>
  <si>
    <t>霞办
华亭镇</t>
  </si>
  <si>
    <t>规划包括莆阳古城、登科山公园、木兰陂湿地公园、木兰陂遗址公园、体育公园、廊桥、庙群、市政广场、学校、医院、道路、公用绿地等综合性文化休闲旅游区。</t>
  </si>
  <si>
    <t>霞林街道
华亭镇</t>
  </si>
  <si>
    <t>陈  斌
13959589901
沈国林
13859818158</t>
  </si>
  <si>
    <t>镇街</t>
  </si>
  <si>
    <t>总合计</t>
  </si>
  <si>
    <t>在建</t>
  </si>
  <si>
    <t>预备</t>
  </si>
  <si>
    <t>前期</t>
  </si>
  <si>
    <t>项目
个数</t>
  </si>
  <si>
    <t>总投资
（万元）</t>
  </si>
  <si>
    <t>计划投资
（万元）</t>
  </si>
  <si>
    <t>合计</t>
  </si>
  <si>
    <t>华亭</t>
  </si>
  <si>
    <t>灵川</t>
  </si>
  <si>
    <t>东海</t>
  </si>
  <si>
    <t>常太</t>
  </si>
  <si>
    <t>华林园区</t>
  </si>
  <si>
    <t>城厢区2016年重点项目一览表</t>
  </si>
  <si>
    <t>项目
所在地</t>
  </si>
  <si>
    <t>⑴</t>
  </si>
  <si>
    <t>新步鞋业扩建</t>
  </si>
  <si>
    <t>福建佳牧农牧集团厂房建设</t>
  </si>
  <si>
    <t>⑵</t>
  </si>
  <si>
    <t>⑶</t>
  </si>
  <si>
    <t>木兰大道一期工程</t>
  </si>
  <si>
    <t>滨海大道拓宽（城厢段）</t>
  </si>
  <si>
    <t>⑷</t>
  </si>
  <si>
    <t>完成外墙装修及进行配套设施建设，全面竣工。</t>
  </si>
  <si>
    <t>⑸</t>
  </si>
  <si>
    <t>⑹</t>
  </si>
  <si>
    <t>东海鞋服生产基地</t>
  </si>
  <si>
    <t>占地504亩，建设集高端产业的创意、办公、展示交易及配套服务等于一体的多元化新型的创意园区。</t>
  </si>
  <si>
    <t>复茂食品扩建</t>
  </si>
  <si>
    <t>（8）华亭镇幸福家园-前黄村试点村建设</t>
  </si>
  <si>
    <t>莆田市三棵树涂料股份有限公司</t>
  </si>
  <si>
    <t>龙桥小区配套提升工程</t>
  </si>
  <si>
    <t>龙桥社区服务中心建设</t>
  </si>
  <si>
    <t>凤凰山社区服务中心建设</t>
  </si>
  <si>
    <t>改造提升社区服务中心。</t>
  </si>
  <si>
    <t>大行业</t>
  </si>
  <si>
    <t>子行业</t>
  </si>
  <si>
    <t>个数</t>
  </si>
  <si>
    <t>总投资</t>
  </si>
  <si>
    <t>2016年计划</t>
  </si>
  <si>
    <t>农林水利</t>
  </si>
  <si>
    <t>交通路网</t>
  </si>
  <si>
    <t>城建环保</t>
  </si>
  <si>
    <t>社会事业</t>
  </si>
  <si>
    <t>城厢区2016年投资计划项目一览表（分行业）</t>
  </si>
  <si>
    <t>项目业主</t>
  </si>
  <si>
    <t>主管单位</t>
  </si>
  <si>
    <t>办理前期手续</t>
  </si>
  <si>
    <t>2016年主体结构完工</t>
  </si>
  <si>
    <t>方案设计</t>
  </si>
  <si>
    <t>2016年部分完工</t>
  </si>
  <si>
    <t>城厢区政府</t>
  </si>
  <si>
    <t>基础施工。</t>
  </si>
  <si>
    <t>施工图设计</t>
  </si>
  <si>
    <t>占地23亩，厂房及配套设施建设</t>
  </si>
  <si>
    <t>建设工程规划许可证办理</t>
  </si>
  <si>
    <t>利用中天食品内闲置土地，建设江淮汽车4S店，大</t>
  </si>
  <si>
    <t>利用茂丰鞋业内闲置土地，对接建设汽车4S店</t>
  </si>
  <si>
    <t xml:space="preserve">金彩纸塑扩建（CG挂2013020）
</t>
  </si>
  <si>
    <t>占地19亩，用于厂房及配套设施建设</t>
  </si>
  <si>
    <t>1月份动工建设</t>
  </si>
  <si>
    <t>富隆达贸易</t>
  </si>
  <si>
    <t>争取挂牌</t>
  </si>
  <si>
    <t>4月份开工建设</t>
  </si>
  <si>
    <t>总装机容量为30MW，拟安装20台1.5MW风力发电力组</t>
  </si>
  <si>
    <t>主体建设</t>
  </si>
  <si>
    <t>竣工投产</t>
  </si>
  <si>
    <t>2#和4#厂房施工许可证办理</t>
  </si>
  <si>
    <t>完成基础施工</t>
  </si>
  <si>
    <t>一座厂房及一座宿舍楼竣工</t>
  </si>
  <si>
    <t>占地17亩，厂房及配套设施建设</t>
  </si>
  <si>
    <t>一期3座厂房竣工</t>
  </si>
  <si>
    <t>占地5亩，厂房及配套设施建设</t>
  </si>
  <si>
    <t>厂房主体施工</t>
  </si>
  <si>
    <t>上半年竣工，第三季度投产</t>
  </si>
  <si>
    <t>占地20亩，厂房及配套设施建设</t>
  </si>
  <si>
    <t>厂房基础施工</t>
  </si>
  <si>
    <t>3幢厂房主体施工</t>
  </si>
  <si>
    <t>金伯爵</t>
  </si>
  <si>
    <t>预计年底竣工投产</t>
  </si>
  <si>
    <t>新建1幢厂房、1幢综合楼及配套设施建设</t>
  </si>
  <si>
    <t>占地约60亩，建设保税区厂房8万平方米，天喔实业1幢1.2万平方米物流仓库及1幢6层办公楼</t>
  </si>
  <si>
    <t>部分投产</t>
  </si>
  <si>
    <t>占地118亩，总建筑面积15.8万平方米，其中生产车间建筑面积2.05万平方米，仓库建筑面积6260平方米，研发办公室建筑面积1.44万平方米，员工宿舍楼建筑面积1.44万平方米，生产台湾特色休闲食品</t>
  </si>
  <si>
    <t>占地80亩，总建筑面积79086平方米，建设标准化仓库、全自动化生产车间，以及配套设施</t>
  </si>
  <si>
    <t>上半年4幢厂房验收，下半年设备安装调试，年底竣工投产</t>
  </si>
  <si>
    <t>占地40亩，建筑面积18442平方米用于厂房和配套设施建设</t>
  </si>
  <si>
    <t>占地面积500亩，总建筑面积52万平方米，其中一期占地232亩，建筑面积25万平方米</t>
  </si>
  <si>
    <t>厂房于1月份动工建设，上半年建成一幢，下半年安装设备</t>
  </si>
  <si>
    <t>县道X201城常线东太桥-洋西改扩建工程</t>
  </si>
  <si>
    <t>东太桥至纵二线城厢段长16公里，计划采用二级公路双向四车道标准建设，路基宽16米</t>
  </si>
  <si>
    <t>各项前期手续正在办理，规划选址意见书编制中</t>
  </si>
  <si>
    <t>完成各项前期手续报批，农转用手续报批，进入施工阶段</t>
  </si>
  <si>
    <t>长3.8公里，宽11.5米</t>
  </si>
  <si>
    <t>前期规划</t>
  </si>
  <si>
    <t>2016年动工建设</t>
  </si>
  <si>
    <t>区政府</t>
  </si>
  <si>
    <t>钟潭至广化寺慢道建设全长约3.5公里</t>
  </si>
  <si>
    <t>建设起点从324国道开始，终点至城港大道，道路全长10.9km，路幅为60m，双向6车道，采用沥青混凝土路面；建设内容主要包括路基、路面、人行道、绿化带、桥梁、交通安全设施、雨污水管道、电力、电信、照明建设等</t>
  </si>
  <si>
    <t>已从西许进场清树至后枫村，基本完成地面坟墓迁移，房屋共丈量确认5.7万平方米；5个安置区完成建筑方案设计及4个安置区丈量，坪坂村、西许村、兴沙村、后枫村均已完成征迁签约，坪坂、西许、兴沙已完成旧房拆除。</t>
  </si>
  <si>
    <t xml:space="preserve">
12月</t>
  </si>
  <si>
    <t>完成华亭段的道路建设</t>
  </si>
  <si>
    <t>完成填土工程</t>
  </si>
  <si>
    <t>完成部分路坯建设</t>
  </si>
  <si>
    <t>滨海大道</t>
  </si>
  <si>
    <t>滨海大道（城厢段）全长14.16km，道路红线60m，双向8车道加辅道。灵川段9.3公里，东海段4.8公里。</t>
  </si>
  <si>
    <t>完成110万方填土，部分路基建设</t>
  </si>
  <si>
    <t>完成灵川段道路填土</t>
  </si>
  <si>
    <t>路线长15.894公里，灵川段9.9公里，东海段6公里其中以实施段落5.095公里。按全线采用二级公路标准(兼市政主干道功能），设计时速为60公里/每小时，路基宽度35米</t>
  </si>
  <si>
    <t>各项前期工作以及完成，正在办理农转用手续</t>
  </si>
  <si>
    <t>进入路基、路面的施工阶段</t>
  </si>
  <si>
    <t>城厢区华太基础设施投资有限公司
东海镇人民政府</t>
  </si>
  <si>
    <t>沈益国
13599026667
阮成伟13959591518</t>
  </si>
  <si>
    <t>完成征地、拆迁工作</t>
  </si>
  <si>
    <t>完工</t>
  </si>
  <si>
    <t>东太桥至九龙谷</t>
  </si>
  <si>
    <t>东太桥至九龙谷段长15.831公里，计划采用二级公路双向四车道标准建设，路基宽16米</t>
  </si>
  <si>
    <t>一期1100亩，建设无土栽培、产学研中心与观光农业相结合的现代农业综合园区</t>
  </si>
  <si>
    <t>8个村13个点的水毁工程修复工作</t>
  </si>
  <si>
    <t>前期规划方案设计</t>
  </si>
  <si>
    <t>3月动工</t>
  </si>
  <si>
    <t>以西湖溪、埔柳溪为主的小流域综合治理</t>
  </si>
  <si>
    <t>3月开工建设</t>
  </si>
  <si>
    <t>以隆兴、埔柳、五云三个村共整理开发土地600亩</t>
  </si>
  <si>
    <t>前期手续办理</t>
  </si>
  <si>
    <t>华林段新建堤防9.3公里，主槽护岸1.96公里；堤基防渗处理1.87公里，防汛道路9.3公里，新建水（涵）闸7座、旱闸1座等</t>
  </si>
  <si>
    <t>已基本完成沿线7个村果树和土地征迁工作，共完成土地征用约1465亩，8处苗圃、3处砂场，主体工程拆迁，已完成濑溪、樟塘两村132户房屋丈量和内业整理，樟塘村两处宫庙已完成评估 ，安置区前期工作已完成规划选址、用地预审、水土保持方案、地灾评估、环境影响评估、安置区意向总平、项目可行性研究报告等前期工作和安置区建设工程招标代理机构选择工作，</t>
  </si>
  <si>
    <t>水闸堤防道路等建设</t>
  </si>
  <si>
    <t>二期100亩，在华亭镇濑榜路沿线建设花卉产业示范基地</t>
  </si>
  <si>
    <t>二期征地已完成80亩和16座坟墓迁移</t>
  </si>
  <si>
    <t>6月份动工建设</t>
  </si>
  <si>
    <t>涉及灵川段9.3公里，在榜头村建立一座15亩加压泵站</t>
  </si>
  <si>
    <t>完成土地征迁及规划、土地报批</t>
  </si>
  <si>
    <t>完成建设并投入使用</t>
  </si>
  <si>
    <t>加固海堤治理</t>
  </si>
  <si>
    <t>3月份动工，上半年完工</t>
  </si>
  <si>
    <t>对海头溪、团结溪进行整治</t>
  </si>
  <si>
    <t>已委托设计单位勘测丈量和设计</t>
  </si>
  <si>
    <t>区财政局</t>
  </si>
  <si>
    <t>渡里溪清淤河道1.34公里，采用干砌石挡墙护岸1.79公里；珠口溪河道清淤等综合整治</t>
  </si>
  <si>
    <t>基本建成</t>
  </si>
  <si>
    <t>区水务局</t>
  </si>
  <si>
    <t>2014-2018</t>
  </si>
  <si>
    <t>完成别墅区建设，高层主体施工</t>
  </si>
  <si>
    <t>林少敏
(张伯松
郑尚庆)</t>
  </si>
  <si>
    <t>部分建筑封顶</t>
  </si>
  <si>
    <t>叶茂盛</t>
  </si>
  <si>
    <t>骏欧龙盘（鲤鱼山片区二期安置房）</t>
  </si>
  <si>
    <t>完成基建手续办理，6月份动工建设</t>
  </si>
  <si>
    <t>完成开炸石头及土方清运。争取9月份地基打桩。</t>
  </si>
  <si>
    <t>争取上半年开始动工建设。</t>
  </si>
  <si>
    <t>正在规划设计</t>
  </si>
  <si>
    <t>上半年开始动工建设。</t>
  </si>
  <si>
    <t>正在征地并进行前期规划</t>
  </si>
  <si>
    <t>争取6月份动工建设</t>
  </si>
  <si>
    <t>占地33亩，建筑面积约15万平方米，建设2幢商住房</t>
  </si>
  <si>
    <t>正在征地并办理前期手续</t>
  </si>
  <si>
    <t>凤凰山铂郡共46栋，已经动工的有28栋，15栋已封顶；</t>
  </si>
  <si>
    <t>12月份全部竣工</t>
  </si>
  <si>
    <t>涉及拆迁户157户，涉及拆迁面积约6万平方米。</t>
  </si>
  <si>
    <t>总平及建筑方案修改完善</t>
  </si>
  <si>
    <t>基础动工</t>
  </si>
  <si>
    <r>
      <rPr>
        <sz val="9"/>
        <rFont val="宋体"/>
        <charset val="134"/>
      </rPr>
      <t>2016</t>
    </r>
    <r>
      <rPr>
        <sz val="9"/>
        <rFont val="宋体"/>
        <charset val="134"/>
      </rPr>
      <t>-2018</t>
    </r>
  </si>
  <si>
    <t>占地面积8亩</t>
  </si>
  <si>
    <t>2016年年动工建设</t>
  </si>
  <si>
    <t>南门路、南园路、壶山路、胜利路等道路白改黑工程，及改造两污水管约5000米及雨水收集井等配套设施建设</t>
  </si>
  <si>
    <t>前期规划，手续办理</t>
  </si>
  <si>
    <t>筱塘南街、广化路、新梅路、新季路等路段白改黑工程</t>
  </si>
  <si>
    <t>前期规划编制</t>
  </si>
  <si>
    <t>基础设施</t>
  </si>
  <si>
    <r>
      <rPr>
        <sz val="9"/>
        <rFont val="宋体"/>
        <charset val="134"/>
      </rPr>
      <t>2</t>
    </r>
    <r>
      <rPr>
        <sz val="9"/>
        <rFont val="宋体"/>
        <charset val="134"/>
      </rPr>
      <t>016-2018</t>
    </r>
  </si>
  <si>
    <t>占地219亩，建筑面积58.58万平方米，其中住宅建筑面积约42.5万平方米。共建26幢安置房</t>
  </si>
  <si>
    <t>两侧各5.5公里，建设步行慢道、休闲亭等配套设施，新增绿地面积17公顷</t>
  </si>
  <si>
    <t>一期工程建设完工，二期完成招投标。</t>
  </si>
  <si>
    <t>占地100亩,建设14栋商住楼，建筑面积约31万平方米</t>
  </si>
  <si>
    <t>占地300亩，建设大型购物中心、5A级写字楼、商业街、SOHO公寓及住宅等一体的城市综合体</t>
  </si>
  <si>
    <t>延寿路顶墩段全长940米，路幅40米，6车道</t>
  </si>
  <si>
    <t>工程建设</t>
  </si>
  <si>
    <t>完成桥梁设计及预算财审招投标</t>
  </si>
  <si>
    <t>城市二级主干路，计算行车速度40kn/h，规划道路宽度30m，路面结构计算荷载BZZ-100标准轴载，路线全长为3.359km，道路设施等</t>
  </si>
  <si>
    <t>启动后山段征迁，和1.2千米路面硬化</t>
  </si>
  <si>
    <t>一季度打通后山段</t>
  </si>
  <si>
    <t>建设镇区的万圳路、华前路、濑华路、南庄尾厝路等华亭小城镇集镇区的路网设施建设</t>
  </si>
  <si>
    <t>3月动工建设</t>
  </si>
  <si>
    <t>（1）华亭镇幸福家园-云峰村试点建设</t>
  </si>
  <si>
    <t>旧村拆除约17万平方米，拆迁户675户398座旧房3092人，拆旧面积22.8万平方米，整理土地279亩，其中复垦271亩，新增增减挂钩指标256.7亩。新村占地168亩，其中过山60亩、马园108亩，共建设8万多平方米安置房新区和基础设施配套工程，村庄整治、立面改造，建设生态文化公园、登山步道</t>
  </si>
  <si>
    <t>2013-2015</t>
  </si>
  <si>
    <t>1过山安置区224户楼房正在内外墙等配套设施建设。2、马园新区正在办理林业用地审批。
3、委托市建筑设计院进行建筑方案设计</t>
  </si>
  <si>
    <t>（2）华亭镇幸福家园-隆兴村试点村建设</t>
  </si>
  <si>
    <t>完成村庄环境整治，绿化提升</t>
  </si>
  <si>
    <t>（3）华亭镇幸福家园-园头村试点村建设</t>
  </si>
  <si>
    <t>旧村拆除、村庄整治、公园建设</t>
  </si>
  <si>
    <t>完成村庄古民居修缮工作</t>
  </si>
  <si>
    <t>（4）华亭镇幸福家园-五云村试点村建设</t>
  </si>
  <si>
    <t>上半年完成新建区主体建设，下半年完成市政配套设施建设</t>
  </si>
  <si>
    <t>（5）华亭镇幸福家园-埔柳村试点村建设</t>
  </si>
  <si>
    <t>土地整理（拆旧复垦约50亩，兰溪支流西湖溪埔柳段进行护岸建设，长2.2公里，护岸整治后两岸将新增耕地约100亩）；新建社区服务中心项目，建筑面积750平方米，</t>
  </si>
  <si>
    <t>正在建设方案报批中</t>
  </si>
  <si>
    <t>6月份完成拆旧复垦并上报验收；服务中心及配套设施12月份完工</t>
  </si>
  <si>
    <t>（6）华亭镇幸福家园-西许村试点村建设</t>
  </si>
  <si>
    <t>完成建设方案报批</t>
  </si>
  <si>
    <t>6月开工建设</t>
  </si>
  <si>
    <t>（7）华亭镇幸福家园-万坂村试点村建设</t>
  </si>
  <si>
    <t>新建区已完成土地平整，</t>
  </si>
  <si>
    <t>上半年完成拆旧复垦工作，12月份新建区封顶</t>
  </si>
  <si>
    <t>占地25.8亩，建筑面积3.5万平方米，商业面积6900平方米</t>
  </si>
  <si>
    <t>占地17.4亩，建筑面积约2.7万平方米</t>
  </si>
  <si>
    <t>上半年完成配套设施，并交付使用</t>
  </si>
  <si>
    <t>7月底已动工，正在桩基建设</t>
  </si>
  <si>
    <t>已基本完成一期约30亩安置区的征地和清树，湖头村15户房屋和3个厂房已完成丈量和评估，前黄村45户民房已丈量评估一半，100多座坟墓迁移完成42座，一期出让地块内的强制征地户诉讼后续问题已陆续解决。</t>
  </si>
  <si>
    <t>完成部分土地挂牌出让，房屋拆迁,安置房6月动工建设</t>
  </si>
  <si>
    <t>建设3幢，占地面积约17亩，建筑面积约7.8万平方米</t>
  </si>
  <si>
    <t>3月份开工建设</t>
  </si>
  <si>
    <t>位于圳头村，建筑面积约9.8万平方米</t>
  </si>
  <si>
    <t>6月份开工建设</t>
  </si>
  <si>
    <t>已完成征地15亩</t>
  </si>
  <si>
    <t>6月份动工</t>
  </si>
  <si>
    <t>6月动工建设</t>
  </si>
  <si>
    <t>完成土地平整及规划设计，部分动工</t>
  </si>
  <si>
    <t>完成建设，并进一步提升形象</t>
  </si>
  <si>
    <t>完成土地平整及规划设计</t>
  </si>
  <si>
    <t>主体完成建设</t>
  </si>
  <si>
    <t>部分建成</t>
  </si>
  <si>
    <t>部分动工</t>
  </si>
  <si>
    <t>完成5个乡村立面、道路、环境卫生整治</t>
  </si>
  <si>
    <t>1、径里村幸福家园建设；2、桂山村幸福家园建设；3、书峰村幸福家园建设；4、下尾村幸福家园建设</t>
  </si>
  <si>
    <t>旧村复垦、安置区、景观带建设</t>
  </si>
  <si>
    <t>部分村完成建设，并进一步提升形象</t>
  </si>
  <si>
    <t>完成清洁楼改造及垃圾车购买，全面清理卫生死角</t>
  </si>
  <si>
    <t>坪洋村拆旧复垦新村建设项目</t>
  </si>
  <si>
    <t>设计已经完成图审，正在编制预算</t>
  </si>
  <si>
    <t>包括上亭、上图立面改造，以及四个村的农村环境、卫生整治</t>
  </si>
  <si>
    <t>上图村完成施工招标</t>
  </si>
  <si>
    <t>预计11月施工招标，12月动工建设</t>
  </si>
  <si>
    <t>占地5亩，含管理房一栋400平米，转运站一栋（10米*10米*7米，仓库一座、车棚、绿化、砌坡等</t>
  </si>
  <si>
    <t>建设索桥、跑马场、景观水坝、提升改造王宫至马院道路10公里</t>
  </si>
  <si>
    <t>完成幸福家园、爱情海、忘忧谷等建设</t>
  </si>
  <si>
    <t>区旅游局</t>
  </si>
  <si>
    <t>进村道路停车场，桥、水坝、道路改造</t>
  </si>
  <si>
    <t>建设东青、东太、常太、松峰、长基、洋边等村的管网建设</t>
  </si>
  <si>
    <t>区建设局</t>
  </si>
  <si>
    <t>东太桥至停车场道路扩宽、停车场、水坝、绿化等</t>
  </si>
  <si>
    <t>规划设计</t>
  </si>
  <si>
    <t>3月份动工建设</t>
  </si>
  <si>
    <t>建设过池老人休闲广场、武埕休闲公园、观景平台、登山步道延伸、农民健身路道路提升等</t>
  </si>
  <si>
    <t>区移民局</t>
  </si>
  <si>
    <t>完成下莒土地复垦设计，组织房屋丈量</t>
  </si>
  <si>
    <t>区国土分局</t>
  </si>
  <si>
    <t>完成新建区选址、新建区总平面图设计、新建区排洪沟设计等</t>
  </si>
  <si>
    <t>建设坑洋王宫景观工程，马院闽中游击队旧址纪念馆建设工程，东青景观建设工程，岭下老人休闲公园等</t>
  </si>
  <si>
    <t>后角路改造、利民路（福厦路-燎原段）改造、创业路（华林路—村道）、华林路西延市政道路、支一路（万升－三海）市政道路、支二路（腾达路－滨江路）市政道路</t>
  </si>
  <si>
    <t>施工方案设计</t>
  </si>
  <si>
    <t>全部竣工投产。</t>
  </si>
  <si>
    <t>完成2公里污水管网建设</t>
  </si>
  <si>
    <t>完成3公里污水管网建设</t>
  </si>
  <si>
    <t>城厢区公园提升、扩建工程</t>
  </si>
  <si>
    <t>新建学生宿舍楼4200平方米</t>
  </si>
  <si>
    <t>基本完工</t>
  </si>
  <si>
    <t>文化</t>
  </si>
  <si>
    <t>建设路两边</t>
  </si>
  <si>
    <t>白洋村旧村改造及基础设施配套建设等</t>
  </si>
  <si>
    <t>2015-2019</t>
  </si>
  <si>
    <t>美食一条街全长约500米</t>
  </si>
  <si>
    <t>占地21.5亩，片区改造，建设商贸城、大型百货、城市综合体,2幢33F</t>
  </si>
  <si>
    <t>基础动工。</t>
  </si>
  <si>
    <t>主体工程建设</t>
  </si>
  <si>
    <t>李德茂
(吴文恩)</t>
  </si>
  <si>
    <t>在濑榜路新建和改建加油站1个</t>
  </si>
  <si>
    <t>已完成加油站土地收储报批手续</t>
  </si>
  <si>
    <t>利用现有莆田大进鞋业50亩，建筑面积约14万平方米，拟建集办公、展示、物流仓库等为一体配套完整的电子商务走廊</t>
  </si>
  <si>
    <t>2016年1月完成地下室基础工程；7月6幢仓储封顶；10月开业</t>
  </si>
  <si>
    <t>占地504亩，建设集高端产业的创意、办公、展示交易及配套服务等于一体的多元化新型的才子创意园区</t>
  </si>
  <si>
    <t>土地完成换证，土地完成出让</t>
  </si>
  <si>
    <t>土地挂牌，7月份动工建设，年底完成厂房建设1万平米</t>
  </si>
  <si>
    <t>基建审批手续办理</t>
  </si>
  <si>
    <t>一季度完成施工图设计，二季度完成施工许可证办理，7月动工</t>
  </si>
  <si>
    <t>欧雅扩建</t>
  </si>
  <si>
    <t>占地约3.7亩，用于厂房及配套设施建设</t>
  </si>
  <si>
    <t>挂牌前期手续办理</t>
  </si>
  <si>
    <t>占地约21亩，用于厂房及配套设施建设</t>
  </si>
  <si>
    <t>占地100亩，用于鞋业厂房及配套设施建设</t>
  </si>
  <si>
    <t>7月份开工建设</t>
  </si>
  <si>
    <t>占地33.88亩，厂房及配套设施建设</t>
  </si>
  <si>
    <t>10月份开工建设</t>
  </si>
  <si>
    <t>占地30.03亩，厂房及配套设施建设</t>
  </si>
  <si>
    <t>占地17.89亩，厂房及配套设施建设</t>
  </si>
  <si>
    <t>占地41.68亩，厂房及配套设施建设</t>
  </si>
  <si>
    <t>占地100亩，厂房及配套设施建设</t>
  </si>
  <si>
    <t>占地35.43亩，厂房及配套设施建设</t>
  </si>
  <si>
    <t>上半年前期手续办理，10月份动工建设</t>
  </si>
  <si>
    <t>广化寺至朱坑、石室岩至林桥、龟山至白洋三个村的登山道连接线全长约20公里</t>
  </si>
  <si>
    <t>完成代理单位招标，完成设计单位招标，完成工程可行性研究报告</t>
  </si>
  <si>
    <t>东华线公路工程</t>
  </si>
  <si>
    <t>县道东华线（坪洋—西许）公路工程，全长10km，起点接在建省道201线，终点接324国道，设计行车时速30km/h,路基宽8.5米，按三级公路标准建设，总概算2.42亿元</t>
  </si>
  <si>
    <t>完成各项前期报批</t>
  </si>
  <si>
    <t>2015年道路方案设计，组织土地林地报批；</t>
  </si>
  <si>
    <t>10月份动工建设</t>
  </si>
  <si>
    <t>莆田市城厢区县道王宫-龙溪线公路工程，路线起点位于城厢区常太镇王宫， 终点位于游洋镇龙溪村，全长16.3公里，设计行车时速30km/h,路基宽8.5米，按三级公路标准建设，新建16.3km，总概算1.63亿元。</t>
  </si>
  <si>
    <t>上半年完成各项前期报批，10月份动工建设</t>
  </si>
  <si>
    <t>上半年完成各项前期手续报批，农转用手续报批；年底动工建设</t>
  </si>
  <si>
    <t>300亩茶场建设</t>
  </si>
  <si>
    <t>名贵树木种植及周边景点配套设施建设</t>
  </si>
  <si>
    <t>曾坪坪咖啡园</t>
  </si>
  <si>
    <t>种植100亩台湾咖啡</t>
  </si>
  <si>
    <t>太子山、寨里山约1000亩的果树新品种种植、名贵树木种植、及旅游休闲、农家乐</t>
  </si>
  <si>
    <t>太子山、寨里山周边景点及旅游配套设施建设</t>
  </si>
  <si>
    <t>农业建设及景点建设春看桃花、夏看荷花、秋看枫叶</t>
  </si>
  <si>
    <t>木兰坡除险加固、滩地改造、广场改造、南渠周边生态治理</t>
  </si>
  <si>
    <t>华亭段新建堤防长度16.27km（土堤12.29km，土石复合堤3.98km），加高加固堤防长度0.26km；护坡共16.53km；新建水（涵）闸共11座。概算5.1亿元</t>
  </si>
  <si>
    <t>前期手续报批</t>
  </si>
  <si>
    <t>10月动工建设</t>
  </si>
  <si>
    <t>西起濑溪大桥，东至东圳灌渠倒虹吸管桥河段，总长度约7.4公里，陆域景观总面积约为126万平方米，水域面积约为98万平方米，左岸为霞皋片区，右岸为樟林片区</t>
  </si>
  <si>
    <t>9月份动工建设</t>
  </si>
  <si>
    <t>占地300亩，种植玫瑰等观光农业园</t>
  </si>
  <si>
    <t>部分完成</t>
  </si>
  <si>
    <t>建立生态环保、规模化的现代养殖基地100亩</t>
  </si>
  <si>
    <t>涉及东海村、蔡厝村、西厝村海堤除险加固</t>
  </si>
  <si>
    <t>7月份动工，年底完工</t>
  </si>
  <si>
    <t>总长2.5公里，管道口径400mm,总投资约1100万元</t>
  </si>
  <si>
    <t>一期完工并投产</t>
  </si>
  <si>
    <t>二期8月份开工建设</t>
  </si>
  <si>
    <t>对院里溪进行山洪灾害治理</t>
  </si>
  <si>
    <t>上半年出让，10月份动工建设</t>
  </si>
  <si>
    <t>占地60亩</t>
  </si>
  <si>
    <t>目前正在修编地块控规。</t>
  </si>
  <si>
    <t>林少敏(肖志雄)</t>
  </si>
  <si>
    <t>占地17亩，建设2栋商住楼，总建筑面积4.2万平方米</t>
  </si>
  <si>
    <t>已办理安置房建筑工程施工许可证，已停工。</t>
  </si>
  <si>
    <t>占地面积约65亩</t>
  </si>
  <si>
    <t>寻求意向业主</t>
  </si>
  <si>
    <t>2016年完成出让，2016年基建手续办理，争取年底动工建设。</t>
  </si>
  <si>
    <t>总平及建筑方案调整</t>
  </si>
  <si>
    <t>2016年总平及建筑方案获批，征迁工作；2016年地块出让，力争年底动工建设。</t>
  </si>
  <si>
    <t>对酒店红线范围内进行拆旧建新</t>
  </si>
  <si>
    <t>2016年完成征迁，地块出让，2016年基建手续办理，争取年底动工建设</t>
  </si>
  <si>
    <t>项目涉及占地面积1.8万平方米，总建筑面积11.2平方米</t>
  </si>
  <si>
    <t>前期规划，寻求意向业主</t>
  </si>
  <si>
    <t>奇嘉礼品有限公司占地面积约60亩</t>
  </si>
  <si>
    <t>占地约45亩，含凤凰百货超市</t>
  </si>
  <si>
    <t>小区升级改造</t>
  </si>
  <si>
    <t>新塘小区集资房开放式升级为封闭式小区、网格化及电子警察等</t>
  </si>
  <si>
    <t>动物园扩建、增设娱乐场所设备等</t>
  </si>
  <si>
    <r>
      <rPr>
        <sz val="9"/>
        <rFont val="宋体"/>
        <charset val="134"/>
      </rPr>
      <t>201</t>
    </r>
    <r>
      <rPr>
        <sz val="9"/>
        <rFont val="宋体"/>
        <charset val="134"/>
      </rPr>
      <t>6</t>
    </r>
    <r>
      <rPr>
        <sz val="9"/>
        <rFont val="宋体"/>
        <charset val="134"/>
      </rPr>
      <t>-2020</t>
    </r>
  </si>
  <si>
    <t>龙脊山公园景观改造</t>
  </si>
  <si>
    <t>占地29亩，建设安置房</t>
  </si>
  <si>
    <t>占地300亩，规划建设办公楼、酒店、商业住宅楼、安置房等，集旅游、文化、娱乐、酒店、购物于一体的多功能商业文化综合体</t>
  </si>
  <si>
    <t>基建手续办理</t>
  </si>
  <si>
    <t>动工建设</t>
  </si>
  <si>
    <t>占地374亩</t>
  </si>
  <si>
    <t>6</t>
  </si>
  <si>
    <t>7</t>
  </si>
  <si>
    <t>占地23亩</t>
  </si>
  <si>
    <t>11月动工建设</t>
  </si>
  <si>
    <t>7月动工建设</t>
  </si>
  <si>
    <t>占地约70亩，建筑面积约12万平方米</t>
  </si>
  <si>
    <t>前期土地报批</t>
  </si>
  <si>
    <t>上半年完成征迁，9月份挂牌出让，11月动工建设</t>
  </si>
  <si>
    <t>木兰溪防洪工程安置区（一）</t>
  </si>
  <si>
    <t>木兰溪防洪工程华林段的安置区濑溪1个，建筑面积约2.5万平方米，樟塘1个，建筑面积约1.2万平方米</t>
  </si>
  <si>
    <t>木兰溪防洪工程安置区（二）</t>
  </si>
  <si>
    <t>木兰溪防洪工程华林段的安置区坪坂、西许各1个，总建筑面积约4万平方米</t>
  </si>
  <si>
    <t>9月启动招投标设计</t>
  </si>
  <si>
    <t>占地49亩</t>
  </si>
  <si>
    <t>土地报批等前期手续</t>
  </si>
  <si>
    <t>上半年实现净地出让，10月份动工建设</t>
  </si>
  <si>
    <t>1、对富康西路进行改造，新开通建设第十八中学至笏枫路通道。2、云庄至径里道路建设</t>
  </si>
  <si>
    <t>前期规划摸底</t>
  </si>
  <si>
    <t>云庄至径里道路建设建成并投入使用</t>
  </si>
  <si>
    <t>安置房动工建设，完成建筑面积约1万平米</t>
  </si>
  <si>
    <t>占地40亩，总建筑面积约4万平米，建成后可基本解决东朱、海头工业园工人住宿等需求</t>
  </si>
  <si>
    <t>15</t>
  </si>
  <si>
    <t>占地40亩，建筑面积3.6万平方米。</t>
  </si>
  <si>
    <t>新征用地75亩，总建筑面积40200平方米，及基础设施配套建设。</t>
  </si>
  <si>
    <t>龙桥辖区学校新建工程</t>
  </si>
  <si>
    <t>1、延寿小学新建：新征用地6亩，总建筑面积3000平方米，及基础设施配套建设。2、泗华小学新建：新征用地50亩，一二期总建筑面积25600平方米。3、少年宫片区小学新建：新征用地20亩，总建筑面积11700平方米，及基础设施配套建设。</t>
  </si>
  <si>
    <t>正在征地并前期规划</t>
  </si>
  <si>
    <t>荔枝公园景观改造</t>
  </si>
  <si>
    <t>建设幼儿园综合楼，建筑面积4000平方米</t>
  </si>
  <si>
    <t>完小搬迁，占地约20亩，新建教学楼、校舍等基础设施</t>
  </si>
  <si>
    <t>9月动工建设</t>
  </si>
  <si>
    <t>广化寺全国佛经交易中心</t>
  </si>
  <si>
    <t>占地面积约18亩,建设成为全国佛经交易中心，完善配套设施</t>
  </si>
  <si>
    <t>油画城二期佛教产品交易中心</t>
  </si>
  <si>
    <t>占地面积约23亩,建设成为全国佛教产品交易中心</t>
  </si>
  <si>
    <t>占地面积约30亩,建成佛教素食文化城</t>
  </si>
  <si>
    <t>占地6.4亩，建筑面积3.5万平方米，其中商业面积1.5万平方米，办公面积2万平方米；建设IT城市综合体</t>
  </si>
  <si>
    <t>前期手续</t>
  </si>
  <si>
    <t>建设1座11万伏变电站及配套设施</t>
  </si>
  <si>
    <t>招商洽谈，争取落地</t>
  </si>
  <si>
    <t>年生产电子线路板模具5000副以上，年产值近6000万元，年税收200万元以上.</t>
  </si>
  <si>
    <t>1、河滨路：长2668米，宽24米；2、东桥路：长625米，宽24米； 3、云洞路：长1443米，宽24米。3条路总投资约12800万元。
2、防洪排涝工程
3、供水排水工程</t>
  </si>
  <si>
    <t>在东进围垦内填海1300亩，建设防洪排涝设施及道路、排污、供水、供电等设施</t>
  </si>
  <si>
    <t>办理海域使用，基础设施建设</t>
  </si>
  <si>
    <t>太湖工业园太湖临港产业物流园建设</t>
  </si>
  <si>
    <t>计划用地1000亩，计划建设30万平方米的仓储物流车间，建设总长6公里二级市政道路5条（含雨污、电力、电信建、排洪、绿化、路灯等管线）。</t>
  </si>
  <si>
    <t>前期手续3月前完成，4月份开始土方开挖并处运，用于滨海大道填土工程</t>
  </si>
  <si>
    <t>滨海大道指挥部</t>
  </si>
  <si>
    <t>林海斌13706051989</t>
  </si>
  <si>
    <t>建设用地面积：18043.03㎡，建筑总面积：131810.48㎡；设置停车位：机动车877个，非机动车901个</t>
  </si>
  <si>
    <r>
      <rPr>
        <sz val="9"/>
        <rFont val="宋体"/>
        <charset val="134"/>
      </rPr>
      <t>201</t>
    </r>
    <r>
      <rPr>
        <sz val="9"/>
        <rFont val="宋体"/>
        <charset val="134"/>
      </rPr>
      <t>7</t>
    </r>
    <r>
      <rPr>
        <sz val="9"/>
        <rFont val="宋体"/>
        <charset val="134"/>
      </rPr>
      <t>-2018</t>
    </r>
  </si>
  <si>
    <t>栈道建设全长约2.5公里</t>
  </si>
  <si>
    <t>对现有渔港码头进行改造升级</t>
  </si>
  <si>
    <t>枫林水库周边种植枫树及水上游乐园建设</t>
  </si>
  <si>
    <t>完成朝阳、后寺、霞皋、院里、长里溪五个水库的出险加固工作</t>
  </si>
  <si>
    <t>滨海大道外侧滩涂改造5000亩</t>
  </si>
  <si>
    <t>下磨溪综合整治</t>
  </si>
  <si>
    <t>综合整治河道1.2KM</t>
  </si>
  <si>
    <t>利用洋西三角地建设停车场和地下综合广场。</t>
  </si>
  <si>
    <t>占地120亩</t>
  </si>
  <si>
    <t>占地170亩，总建筑面积6万平方米</t>
  </si>
  <si>
    <t>占地17亩</t>
  </si>
  <si>
    <t>占地300亩，拆除旧房面积30万平方米</t>
  </si>
  <si>
    <t>泗华老叶树片区改造</t>
  </si>
  <si>
    <t>面积约100亩，涉及60户</t>
  </si>
  <si>
    <t>修建道路及周边片区改造</t>
  </si>
  <si>
    <t>占地400亩</t>
  </si>
  <si>
    <t>综合整治河道3.2km</t>
  </si>
  <si>
    <r>
      <rPr>
        <sz val="9"/>
        <rFont val="宋体"/>
        <charset val="134"/>
      </rPr>
      <t>201</t>
    </r>
    <r>
      <rPr>
        <sz val="9"/>
        <rFont val="宋体"/>
        <charset val="134"/>
      </rPr>
      <t>7</t>
    </r>
    <r>
      <rPr>
        <sz val="9"/>
        <rFont val="宋体"/>
        <charset val="134"/>
      </rPr>
      <t>-2020</t>
    </r>
  </si>
  <si>
    <t>占地面积约25亩</t>
  </si>
  <si>
    <t>占地面积约35亩</t>
  </si>
  <si>
    <t>70亩，涉及拆迁户387户，拆迁面积约13万平方米，建筑面积13.16万平方米，其中住宅7.55万平方米</t>
  </si>
  <si>
    <t>建设路片区改造包含市图书馆、市交通，占地面积约20亩</t>
  </si>
  <si>
    <t>占地50亩</t>
  </si>
  <si>
    <t>占地约32亩，</t>
  </si>
  <si>
    <t>飞达不锈钢旧厂房改造，占地约20亩</t>
  </si>
  <si>
    <t>占地20亩，旧厂房改造</t>
  </si>
  <si>
    <t>在厂区旧址基础上，实施周边片区改造</t>
  </si>
  <si>
    <t>前期规划，丈量摸底</t>
  </si>
  <si>
    <t>征迁等前期手续办理</t>
  </si>
  <si>
    <t>占地108亩，片区改造</t>
  </si>
  <si>
    <t>占地约392亩，拆迁面积49万平方米，涉及拆迁户1500多户，新建安置房43万平方米</t>
  </si>
  <si>
    <t>在钟潭风景区规划建设儿童乐园</t>
  </si>
  <si>
    <t>招商洽谈，寻求意向业主，土地林地报批</t>
  </si>
  <si>
    <t>拟在屿上村，东木兰陂虹吸管、南至江滨北路，北至御庄园输水渠道，建设一个占地500亩的山体公园</t>
  </si>
  <si>
    <t>前期规划方案设计，土地林地报批</t>
  </si>
  <si>
    <t>村庄整治、基础设施配套提升</t>
  </si>
  <si>
    <t>完成前期手续办理</t>
  </si>
  <si>
    <t>占地70亩，建设青山、下尾安置区</t>
  </si>
  <si>
    <t>前期手续办理，完成征迁</t>
  </si>
  <si>
    <t>占地60亩，商住项目及配套设施建设</t>
  </si>
  <si>
    <t>力争年底出让</t>
  </si>
  <si>
    <t>社区服务中心</t>
  </si>
  <si>
    <t>洋西小学</t>
  </si>
  <si>
    <t>延寿文化城建设</t>
  </si>
  <si>
    <t>占地约500亩，完善社区基础设施建设，创建国家级文化名城。</t>
  </si>
  <si>
    <t>莆田市土地储备中心</t>
  </si>
  <si>
    <t>林桥、朱坑自来水建设及白洋村自来提升工程</t>
  </si>
  <si>
    <t>占地约32亩，佛学院建设，佛教文化交流、佛教佛事活动及佛教研究</t>
  </si>
  <si>
    <t>朱坑村旧村改造及基础设施配套建设等</t>
  </si>
  <si>
    <t>林桥村旧村改造及基础设施配套建设等</t>
  </si>
  <si>
    <t>占地约45亩，</t>
  </si>
  <si>
    <t>占地约15亩，建筑面积约4万平米</t>
  </si>
  <si>
    <t>老年人活动中心</t>
  </si>
  <si>
    <t>占地15亩，建筑面积8000平方米</t>
  </si>
  <si>
    <t>占地50亩，建筑面积15000平方米</t>
  </si>
  <si>
    <t>项目规划</t>
  </si>
  <si>
    <t>在快乐农庄及周边规划200多亩的文化创意产业园项目</t>
  </si>
  <si>
    <t>建设建筑企业总部区，占地约100亩和先行规划建设汽贸城，启动片区改造，占地约150亩</t>
  </si>
  <si>
    <t>前期规划，手续报批</t>
  </si>
  <si>
    <t>招商洽谈,争取落地，前期手续</t>
  </si>
  <si>
    <t>占地80亩，拟将旧厂房改造为电商大楼、物流仓库等，总建筑面积8万平方米</t>
  </si>
  <si>
    <t>占地500亩，一期占地200亩，建设汽车销售、维修、服务为一体的汽车城</t>
  </si>
  <si>
    <t>城厢区2016年重点项目分行业一览表</t>
  </si>
  <si>
    <t>完成开炸石头及土方清运。年内完成</t>
  </si>
  <si>
    <t>5月份动工建设</t>
  </si>
  <si>
    <t>年底主体封顶</t>
  </si>
  <si>
    <t>封顶装修</t>
  </si>
  <si>
    <t>一期工程建设完工</t>
  </si>
  <si>
    <t>主体完工</t>
  </si>
  <si>
    <t>完成桩基施工</t>
  </si>
  <si>
    <t>主体工程完工</t>
  </si>
  <si>
    <t>完工投入使用</t>
  </si>
  <si>
    <t>前期设计等手续。</t>
  </si>
  <si>
    <t>已基本完成一期约30亩安置区的征地和清树，房屋、厂房正在丈量和评估</t>
  </si>
  <si>
    <t>完成安置房主体，配套建设</t>
  </si>
  <si>
    <t>争取上半年动工建设</t>
  </si>
  <si>
    <t>占地145亩，商业面积1.8万平方米，住宅面积17.5万平方米</t>
  </si>
  <si>
    <t>完成一期建设</t>
  </si>
  <si>
    <t>二期封顶装修</t>
  </si>
  <si>
    <t>前期规划设计</t>
  </si>
  <si>
    <t>部分路段通车</t>
  </si>
  <si>
    <t>完成基建手续办理，9月份动工建设</t>
  </si>
  <si>
    <t>8月份动工建设</t>
  </si>
  <si>
    <t>12月份动工建设</t>
  </si>
  <si>
    <t>坂头东一期安置房（地块一）</t>
  </si>
  <si>
    <r>
      <rPr>
        <sz val="9"/>
        <rFont val="宋体"/>
        <charset val="134"/>
      </rPr>
      <t>1</t>
    </r>
    <r>
      <rPr>
        <sz val="9"/>
        <rFont val="宋体"/>
        <charset val="134"/>
      </rPr>
      <t>1月份开工建设</t>
    </r>
  </si>
  <si>
    <t>包换两侧各3公里，建设步行慢道、休闲亭等配套设施，新增绿地面积</t>
  </si>
  <si>
    <t>11月份动工建设</t>
  </si>
  <si>
    <t>项目占地1000多亩，其中二期140亩，三期60亩，四期93亩，五期163亩，六期200亩，七期77亩，八期112亩，九期45亩，十期70亩，十一期240亩，建筑面积共180万平方米</t>
  </si>
  <si>
    <t>前期规划手续办理</t>
  </si>
  <si>
    <t>手续办理</t>
  </si>
  <si>
    <t>木兰溪防洪工程华林段的安置区顶宅、西许各1个，总建筑面积约4万平方米</t>
  </si>
  <si>
    <t>规划建设污水处理厂一座</t>
  </si>
  <si>
    <t>111</t>
  </si>
  <si>
    <t>建设路两边双创基地建设</t>
  </si>
  <si>
    <t>4月份动工建设</t>
  </si>
  <si>
    <t>厂房主体建设</t>
  </si>
  <si>
    <t>9月份开工建设</t>
  </si>
  <si>
    <t>建设生产厂房</t>
  </si>
  <si>
    <t>招商洽谈，前期手续办理</t>
  </si>
  <si>
    <t>河道清淤整治</t>
  </si>
  <si>
    <t>完成1公里河道整治</t>
  </si>
  <si>
    <t>基本完成征迁，完成部分土方填筑、基础开挖等土方工程</t>
  </si>
  <si>
    <t>主槽护岸施工，完成堤上路及绿化配套设施</t>
  </si>
  <si>
    <t>元月动工建设</t>
  </si>
  <si>
    <t>1月份动工，上半年完工</t>
  </si>
  <si>
    <t>1月份动工，6月份完工</t>
  </si>
  <si>
    <t xml:space="preserve">房屋丈量97.14%；林（果）地及地面附着物已丈量1104宗约750亩
</t>
  </si>
  <si>
    <t>完成大坝除险加固，库区污水治理、安置房地块6月份动工建设</t>
  </si>
  <si>
    <t>7月份动工建设</t>
  </si>
  <si>
    <t>力争年底动工建设</t>
  </si>
  <si>
    <t>前期手续。</t>
  </si>
  <si>
    <t>完成方案编制</t>
  </si>
  <si>
    <t>旅游</t>
  </si>
  <si>
    <t>基本完成地面坟墓迁移，房屋共丈量确认5.7万平方米；5个安置区完成建筑方案设计及4个安置区丈量</t>
  </si>
  <si>
    <t>起点位于K0+000龟山，终点为华亭镇人民政府西侧。路线全长14.88公里，采用三级公路标准设计，路基宽度为9.5m，行车速度为30km/h，双向两车道</t>
  </si>
  <si>
    <t>全线主线按一级公路47.219公里，设计时速80公里双向准8车道，路基宽度35.5米，辅路全长44.614公里，路基宽为2*8.25米，有特大桥6座，大、中、小型桥梁共35座，互通式立体交叉13处，分离式立体交叉11座，涵洞47道，通道11道。灵川段3.9公里</t>
  </si>
  <si>
    <t>卧龙湖叠水景观坝5座，环湖景观带6km，生态停车场4h㎡，自驾车营地1处，500个床位生态养老院等</t>
  </si>
  <si>
    <t>各项前期手续正在办理中</t>
  </si>
  <si>
    <t>完成各项前期手续报批，进入施工阶段</t>
  </si>
  <si>
    <t>路线长15.894公里，东海段4.8公里，灵川段9.9公里，其中以实施段落5.095公里。按全线采用二级公路标准(兼市政主干道功能），设计时速为60公里/每小时，路基宽度35米</t>
  </si>
  <si>
    <t>征迁等各项前期工作完成，正在办理农转用手续</t>
  </si>
  <si>
    <t>滨海大道（城厢段）全长14.16km，道路红线60m，双向8车道加辅道。东海段4.8公里，灵川段9.3公里</t>
  </si>
  <si>
    <t>完成灵川段填土工程</t>
  </si>
  <si>
    <t>长3公里，两侧建筑物装立面改造</t>
  </si>
  <si>
    <t>道路总长2公里，路幅12米，总造价约1000万元</t>
  </si>
  <si>
    <t>启动前期征地手续办理</t>
  </si>
  <si>
    <t>总用地面积24亩。建设用地面积：18043.03㎡，建筑总面积：131810.48㎡；设置停车位：机动车877个，非机动车901个</t>
  </si>
  <si>
    <t>图纸设计</t>
  </si>
  <si>
    <t>1、延寿小学新建：新征用地6亩，总建筑面积3000平方米，及基础设施配套建设;2.泗华小学新建：新征用地50亩，一二期总建筑面积25600平方米;3.少年宫片区小学新建：新征用地20亩，总建筑面积11700平方米，及基础设施配套建设</t>
  </si>
  <si>
    <t>完成各项前期手续报批，农转用手续报批，9月份动工建设</t>
  </si>
  <si>
    <t>占地约45亩</t>
  </si>
  <si>
    <t>一期部分封顶</t>
  </si>
  <si>
    <t>利用博艺轻工的闲置土地，建设面积约3200平米的别克4S销售展厅</t>
  </si>
  <si>
    <t>拆除地面物</t>
  </si>
  <si>
    <t>总平及建筑方案获批，完成旧房拆除，争取年底动工建设</t>
  </si>
  <si>
    <t>完成征迁，地块出让，基建手续办理，争取年底动工建设</t>
  </si>
  <si>
    <t>原百祥车饰地块，占地11亩，拟建设汽车展厅、车库、维修大楼等</t>
  </si>
  <si>
    <t>卫生</t>
  </si>
  <si>
    <t>占地9.85亩，总建筑面积9.39万平方米，新建门诊大楼和病房大楼扩建</t>
  </si>
  <si>
    <t>病房楼正在净化仪器安装，门诊楼正在进行水电和智能化管线安装；</t>
  </si>
  <si>
    <t>6月份投入使用</t>
  </si>
  <si>
    <t>二季度完成工程</t>
  </si>
  <si>
    <t>一季度门诊楼和医技楼动工建设</t>
  </si>
  <si>
    <t>占地3.5亩，新建门诊楼建筑面积2000平方米</t>
  </si>
  <si>
    <t>四季度完成土地征用和图纸设计</t>
  </si>
  <si>
    <t>凤凰山街道2021年投资计划项目表</t>
  </si>
  <si>
    <t xml:space="preserve">填报单位（须盖章）：                                                                                                                                                 </t>
  </si>
  <si>
    <t>单位：万元</t>
  </si>
  <si>
    <t>序号</t>
  </si>
  <si>
    <t>至2019年底预计工作或工程进展情况</t>
  </si>
  <si>
    <t>2021年工作目标</t>
  </si>
  <si>
    <t>2020年计划开工、建成或部分建成</t>
  </si>
  <si>
    <t>项目业主（建设、筹建、代建单位）</t>
  </si>
  <si>
    <t>计划投资(万元)</t>
  </si>
  <si>
    <t>本 月 进  度</t>
  </si>
  <si>
    <t>计划
开工
月份</t>
  </si>
  <si>
    <t>计划建成(部分建成)月份</t>
  </si>
  <si>
    <t>●文献北片区改造</t>
  </si>
  <si>
    <t>规划用地总面积约392亩，拆迁旧房总建筑面积约70万平方米，涵盖龙桥、凤凰山2个街道，涉及太平、下磨、龙德井3个居委会，共有拆迁户2597户、单位48家</t>
  </si>
  <si>
    <t>已完成征迁工作</t>
  </si>
  <si>
    <t>目前文献北片区一期民房部分已完成签约355户，签约率约99.4％。机关事业公产单位7家已全部完成面积确认。3家企业：莆田市工业贸易有限公司（肖国聪）、泰然商场（银行抵押贷款，作为资产包已被第三方购买，业主配合意愿不强）、华兴公司（公司已不存在，相关产权人已理顺，剩2户正组织洽谈签约）。</t>
  </si>
  <si>
    <t>区住建局
（经发公司）
凤凰山街道办事处</t>
  </si>
  <si>
    <t xml:space="preserve">陈元培
</t>
  </si>
  <si>
    <t>凤凰山街道办事处</t>
  </si>
  <si>
    <t>崔建行</t>
  </si>
  <si>
    <t>●月塘南片区改造（一期）</t>
  </si>
  <si>
    <t>片区规划用地面积约138亩，东至筱塘南街，西至荔城南大道，北至新梅路，南至恒丰大酒店；涉及拆迁户约240户，拆迁总建筑面积约11.5万平方米。</t>
  </si>
  <si>
    <t>目前一期安置地块已净地；出让地块林凤飞名下富邦房地产公司、莆田市经济开发总公司机械基础工程公司4处地块未签约。</t>
  </si>
  <si>
    <t>陈元培</t>
  </si>
  <si>
    <t>●城厢区老旧小区提升改造</t>
  </si>
  <si>
    <t>县委300套、新季小区、军分区集资房改造及莆田市第一医院集资房4个老旧小区及周边道路雨污分流及电缆落地等施工；对小区绿化及周边道路回填硬化；下半年完成福兴小区等改造</t>
  </si>
  <si>
    <t>县委300套及新季小区正在工程扫尾。</t>
  </si>
  <si>
    <t xml:space="preserve">肖   军
</t>
  </si>
  <si>
    <t>陈扬</t>
  </si>
  <si>
    <t>●月塘南片区二期天妃酒店改造</t>
  </si>
  <si>
    <t>总用地面积57.7亩，其中天妃饭店用地面积52.亩，幼儿园用地面积4.9亩。</t>
  </si>
  <si>
    <t>天妃饭店房地产已完成净地，正办理土地出让前期手续。</t>
  </si>
  <si>
    <t>●城厢区城市中心变电站增容建设项目</t>
  </si>
  <si>
    <t>新建110千伏变电站一座，安装3台63兆伏安主变、110千伏出线3回、10千伏出线42回；配套迁建110千伏线路3.556公里；配套迁建10千伏中压线路电缆线路39.065公里；建设相应无功补偿装置、接地装置、通信和系统二次工程</t>
  </si>
  <si>
    <t>1.配电楼基础模板安装，排水沟预埋。
2.配电楼屋面钢筋绑扎及预埋。</t>
  </si>
  <si>
    <t>区住建局
（八达公司）
凤凰山街道办事处</t>
  </si>
  <si>
    <t>●城厢区龙德井危旧房改造项目</t>
  </si>
  <si>
    <t>该项目安置地块总建筑面积729300平方米，其中，地上建筑面积529800平方米，地下建筑面积199500平方米，规划空中连廊17900平方米，学校社区、邻里中心共41500平方米，配套建设绿化、护岸、市政广场、道路、管网、地面停车场、给排水系统、供电系统、消防系统及人防地下室工程等基础设施</t>
  </si>
  <si>
    <t>修建性详细规划已完成</t>
  </si>
  <si>
    <t xml:space="preserve">①征迁方面：截至目前，民房部分已完成《交房面积确认书》签约2212户，签约率100％；单位公产面积完成签约确认36家，正在签约1家（为城厢区地税局，房屋已提前拆除）；②安置房建设方面：2020年9月份由中建国际中标承建，计划2023年7-12月份陆续竣工验收，实现回迁。目前地块一正在进行土方开挖、4#11#5#楼开始地下室底板施工，计划于2022年7月底封顶；地块二去年12月初桩基开工，目前桩基施工完成、主楼地下室结构完成、各栋主体基本都进入标准层施工，预计2022年2月底封顶；地块三正在进行土方开挖、1#楼开始地下室底板施工，计划于2022年5月底封顶；地块四正进行桩基施工，预计2022年10月底封顶。③土地出让方面：龙德井地块A（64亩），2020年12月9日由莆田联融盛置业有限公司竞得，出让金22亿元，目前正在进行主体施工，5月29日A5#、A6#已开盘。
</t>
  </si>
</sst>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_);[Red]\(0\)"/>
  </numFmts>
  <fonts count="74">
    <font>
      <sz val="12"/>
      <name val="宋体"/>
      <charset val="134"/>
    </font>
    <font>
      <sz val="10"/>
      <color theme="1"/>
      <name val="黑体"/>
      <charset val="134"/>
    </font>
    <font>
      <b/>
      <sz val="20"/>
      <color theme="1"/>
      <name val="黑体"/>
      <charset val="134"/>
    </font>
    <font>
      <sz val="9"/>
      <color theme="1"/>
      <name val="宋体"/>
      <charset val="134"/>
    </font>
    <font>
      <sz val="10"/>
      <color theme="1"/>
      <name val="宋体"/>
      <charset val="134"/>
    </font>
    <font>
      <sz val="12"/>
      <color rgb="FF000000"/>
      <name val="仿宋_GB2312"/>
      <charset val="134"/>
    </font>
    <font>
      <sz val="12"/>
      <color theme="1"/>
      <name val="仿宋"/>
      <charset val="134"/>
    </font>
    <font>
      <sz val="10"/>
      <name val="宋体"/>
      <charset val="134"/>
    </font>
    <font>
      <sz val="9"/>
      <name val="宋体"/>
      <charset val="134"/>
    </font>
    <font>
      <b/>
      <sz val="9"/>
      <name val="宋体"/>
      <charset val="134"/>
    </font>
    <font>
      <b/>
      <sz val="12"/>
      <name val="宋体"/>
      <charset val="134"/>
    </font>
    <font>
      <sz val="20"/>
      <name val="黑体"/>
      <charset val="134"/>
    </font>
    <font>
      <b/>
      <sz val="10"/>
      <name val="宋体"/>
      <charset val="134"/>
    </font>
    <font>
      <sz val="10"/>
      <name val="黑体"/>
      <charset val="134"/>
    </font>
    <font>
      <sz val="9"/>
      <name val="黑体"/>
      <charset val="134"/>
    </font>
    <font>
      <sz val="10"/>
      <color indexed="8"/>
      <name val="宋体"/>
      <charset val="134"/>
    </font>
    <font>
      <sz val="10"/>
      <color indexed="8"/>
      <name val="黑体"/>
      <charset val="134"/>
    </font>
    <font>
      <sz val="9"/>
      <color indexed="10"/>
      <name val="宋体"/>
      <charset val="134"/>
    </font>
    <font>
      <sz val="12"/>
      <color indexed="10"/>
      <name val="宋体"/>
      <charset val="134"/>
    </font>
    <font>
      <b/>
      <sz val="9"/>
      <color indexed="10"/>
      <name val="宋体"/>
      <charset val="134"/>
    </font>
    <font>
      <sz val="9"/>
      <color indexed="8"/>
      <name val="宋体"/>
      <charset val="134"/>
    </font>
    <font>
      <b/>
      <sz val="10"/>
      <name val="黑体"/>
      <charset val="134"/>
    </font>
    <font>
      <b/>
      <sz val="10"/>
      <color indexed="8"/>
      <name val="黑体"/>
      <charset val="134"/>
    </font>
    <font>
      <b/>
      <sz val="10"/>
      <color indexed="8"/>
      <name val="宋体"/>
      <charset val="134"/>
    </font>
    <font>
      <sz val="9"/>
      <color indexed="8"/>
      <name val="黑体"/>
      <charset val="134"/>
    </font>
    <font>
      <sz val="10"/>
      <color indexed="8"/>
      <name val="仿宋_GB2312"/>
      <charset val="134"/>
    </font>
    <font>
      <sz val="11"/>
      <name val="宋体"/>
      <charset val="134"/>
    </font>
    <font>
      <b/>
      <sz val="20"/>
      <name val="黑体"/>
      <charset val="134"/>
    </font>
    <font>
      <b/>
      <sz val="11"/>
      <name val="宋体"/>
      <charset val="134"/>
    </font>
    <font>
      <sz val="10"/>
      <color indexed="10"/>
      <name val="宋体"/>
      <charset val="134"/>
    </font>
    <font>
      <b/>
      <sz val="9"/>
      <color indexed="8"/>
      <name val="宋体"/>
      <charset val="134"/>
    </font>
    <font>
      <sz val="10"/>
      <color indexed="10"/>
      <name val="黑体"/>
      <charset val="134"/>
    </font>
    <font>
      <b/>
      <sz val="9"/>
      <name val="黑体"/>
      <charset val="134"/>
    </font>
    <font>
      <b/>
      <sz val="10"/>
      <color indexed="8"/>
      <name val="仿宋_GB2312"/>
      <charset val="134"/>
    </font>
    <font>
      <b/>
      <sz val="12"/>
      <name val="黑体"/>
      <charset val="134"/>
    </font>
    <font>
      <sz val="12"/>
      <name val="黑体"/>
      <charset val="134"/>
    </font>
    <font>
      <sz val="11"/>
      <color indexed="8"/>
      <name val="宋体"/>
      <charset val="134"/>
    </font>
    <font>
      <sz val="11"/>
      <color indexed="8"/>
      <name val="宋体"/>
      <charset val="0"/>
    </font>
    <font>
      <sz val="11"/>
      <color indexed="62"/>
      <name val="宋体"/>
      <charset val="0"/>
    </font>
    <font>
      <b/>
      <sz val="11"/>
      <color indexed="52"/>
      <name val="宋体"/>
      <charset val="134"/>
    </font>
    <font>
      <sz val="11"/>
      <color indexed="60"/>
      <name val="宋体"/>
      <charset val="0"/>
    </font>
    <font>
      <sz val="11"/>
      <color indexed="9"/>
      <name val="宋体"/>
      <charset val="0"/>
    </font>
    <font>
      <u/>
      <sz val="11"/>
      <color indexed="12"/>
      <name val="宋体"/>
      <charset val="0"/>
    </font>
    <font>
      <u/>
      <sz val="11"/>
      <color indexed="20"/>
      <name val="宋体"/>
      <charset val="0"/>
    </font>
    <font>
      <b/>
      <sz val="11"/>
      <color indexed="62"/>
      <name val="宋体"/>
      <charset val="134"/>
    </font>
    <font>
      <sz val="11"/>
      <color indexed="10"/>
      <name val="宋体"/>
      <charset val="0"/>
    </font>
    <font>
      <b/>
      <sz val="18"/>
      <color indexed="62"/>
      <name val="宋体"/>
      <charset val="134"/>
    </font>
    <font>
      <i/>
      <sz val="11"/>
      <color indexed="23"/>
      <name val="宋体"/>
      <charset val="0"/>
    </font>
    <font>
      <b/>
      <sz val="15"/>
      <color indexed="62"/>
      <name val="宋体"/>
      <charset val="134"/>
    </font>
    <font>
      <b/>
      <sz val="13"/>
      <color indexed="62"/>
      <name val="宋体"/>
      <charset val="134"/>
    </font>
    <font>
      <b/>
      <sz val="11"/>
      <color indexed="63"/>
      <name val="宋体"/>
      <charset val="0"/>
    </font>
    <font>
      <b/>
      <sz val="11"/>
      <color indexed="52"/>
      <name val="宋体"/>
      <charset val="0"/>
    </font>
    <font>
      <b/>
      <sz val="11"/>
      <color indexed="9"/>
      <name val="宋体"/>
      <charset val="0"/>
    </font>
    <font>
      <sz val="11"/>
      <color indexed="52"/>
      <name val="宋体"/>
      <charset val="0"/>
    </font>
    <font>
      <b/>
      <sz val="11"/>
      <color indexed="8"/>
      <name val="宋体"/>
      <charset val="0"/>
    </font>
    <font>
      <sz val="11"/>
      <color indexed="17"/>
      <name val="宋体"/>
      <charset val="0"/>
    </font>
    <font>
      <b/>
      <sz val="11"/>
      <color indexed="63"/>
      <name val="宋体"/>
      <charset val="134"/>
    </font>
    <font>
      <sz val="11"/>
      <color indexed="60"/>
      <name val="宋体"/>
      <charset val="134"/>
    </font>
    <font>
      <i/>
      <sz val="11"/>
      <color indexed="23"/>
      <name val="宋体"/>
      <charset val="134"/>
    </font>
    <font>
      <sz val="11"/>
      <color indexed="9"/>
      <name val="宋体"/>
      <charset val="134"/>
    </font>
    <font>
      <sz val="10"/>
      <name val="Helv"/>
      <charset val="134"/>
    </font>
    <font>
      <sz val="11"/>
      <color indexed="62"/>
      <name val="宋体"/>
      <charset val="134"/>
    </font>
    <font>
      <sz val="11"/>
      <color indexed="52"/>
      <name val="宋体"/>
      <charset val="134"/>
    </font>
    <font>
      <sz val="12"/>
      <name val="Times New Roman"/>
      <charset val="134"/>
    </font>
    <font>
      <sz val="11"/>
      <color indexed="20"/>
      <name val="宋体"/>
      <charset val="134"/>
    </font>
    <font>
      <b/>
      <sz val="11"/>
      <color indexed="56"/>
      <name val="宋体"/>
      <charset val="134"/>
    </font>
    <font>
      <sz val="11"/>
      <color indexed="10"/>
      <name val="宋体"/>
      <charset val="134"/>
    </font>
    <font>
      <b/>
      <sz val="15"/>
      <color indexed="56"/>
      <name val="宋体"/>
      <charset val="134"/>
    </font>
    <font>
      <b/>
      <sz val="13"/>
      <color indexed="56"/>
      <name val="宋体"/>
      <charset val="134"/>
    </font>
    <font>
      <b/>
      <sz val="18"/>
      <color indexed="56"/>
      <name val="宋体"/>
      <charset val="134"/>
    </font>
    <font>
      <sz val="10"/>
      <name val="Arial"/>
      <charset val="134"/>
    </font>
    <font>
      <b/>
      <sz val="11"/>
      <color indexed="8"/>
      <name val="宋体"/>
      <charset val="134"/>
    </font>
    <font>
      <sz val="11"/>
      <color indexed="17"/>
      <name val="宋体"/>
      <charset val="134"/>
    </font>
    <font>
      <b/>
      <sz val="11"/>
      <color indexed="9"/>
      <name val="宋体"/>
      <charset val="134"/>
    </font>
  </fonts>
  <fills count="29">
    <fill>
      <patternFill patternType="none"/>
    </fill>
    <fill>
      <patternFill patternType="gray125"/>
    </fill>
    <fill>
      <patternFill patternType="solid">
        <fgColor indexed="9"/>
        <bgColor indexed="64"/>
      </patternFill>
    </fill>
    <fill>
      <patternFill patternType="solid">
        <fgColor rgb="FFF7F7F7"/>
        <bgColor indexed="64"/>
      </patternFill>
    </fill>
    <fill>
      <patternFill patternType="solid">
        <fgColor indexed="13"/>
        <bgColor indexed="64"/>
      </patternFill>
    </fill>
    <fill>
      <patternFill patternType="solid">
        <fgColor indexed="41"/>
        <bgColor indexed="64"/>
      </patternFill>
    </fill>
    <fill>
      <patternFill patternType="solid">
        <fgColor indexed="49"/>
        <bgColor indexed="64"/>
      </patternFill>
    </fill>
    <fill>
      <patternFill patternType="solid">
        <fgColor indexed="22"/>
        <bgColor indexed="64"/>
      </patternFill>
    </fill>
    <fill>
      <patternFill patternType="solid">
        <fgColor indexed="31"/>
        <bgColor indexed="64"/>
      </patternFill>
    </fill>
    <fill>
      <patternFill patternType="solid">
        <fgColor indexed="42"/>
        <bgColor indexed="64"/>
      </patternFill>
    </fill>
    <fill>
      <patternFill patternType="solid">
        <fgColor indexed="47"/>
        <bgColor indexed="64"/>
      </patternFill>
    </fill>
    <fill>
      <patternFill patternType="solid">
        <fgColor indexed="29"/>
        <bgColor indexed="64"/>
      </patternFill>
    </fill>
    <fill>
      <patternFill patternType="solid">
        <fgColor indexed="26"/>
        <bgColor indexed="64"/>
      </patternFill>
    </fill>
    <fill>
      <patternFill patternType="solid">
        <fgColor indexed="44"/>
        <bgColor indexed="64"/>
      </patternFill>
    </fill>
    <fill>
      <patternFill patternType="solid">
        <fgColor indexed="46"/>
        <bgColor indexed="64"/>
      </patternFill>
    </fill>
    <fill>
      <patternFill patternType="solid">
        <fgColor indexed="55"/>
        <bgColor indexed="64"/>
      </patternFill>
    </fill>
    <fill>
      <patternFill patternType="solid">
        <fgColor indexed="10"/>
        <bgColor indexed="64"/>
      </patternFill>
    </fill>
    <fill>
      <patternFill patternType="solid">
        <fgColor indexed="43"/>
        <bgColor indexed="64"/>
      </patternFill>
    </fill>
    <fill>
      <patternFill patternType="solid">
        <fgColor indexed="27"/>
        <bgColor indexed="64"/>
      </patternFill>
    </fill>
    <fill>
      <patternFill patternType="solid">
        <fgColor indexed="57"/>
        <bgColor indexed="64"/>
      </patternFill>
    </fill>
    <fill>
      <patternFill patternType="solid">
        <fgColor indexed="25"/>
        <bgColor indexed="64"/>
      </patternFill>
    </fill>
    <fill>
      <patternFill patternType="solid">
        <fgColor indexed="53"/>
        <bgColor indexed="64"/>
      </patternFill>
    </fill>
    <fill>
      <patternFill patternType="solid">
        <fgColor indexed="45"/>
        <bgColor indexed="64"/>
      </patternFill>
    </fill>
    <fill>
      <patternFill patternType="solid">
        <fgColor indexed="62"/>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52"/>
        <bgColor indexed="64"/>
      </patternFill>
    </fill>
  </fills>
  <borders count="2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bottom style="medium">
        <color indexed="49"/>
      </bottom>
      <diagonal/>
    </border>
    <border>
      <left/>
      <right/>
      <top/>
      <bottom style="medium">
        <color indexed="44"/>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9"/>
      </top>
      <bottom style="double">
        <color indexed="49"/>
      </bottom>
      <diagonal/>
    </border>
    <border>
      <left/>
      <right/>
      <top/>
      <bottom style="medium">
        <color indexed="30"/>
      </bottom>
      <diagonal/>
    </border>
    <border>
      <left/>
      <right/>
      <top/>
      <bottom style="thick">
        <color indexed="62"/>
      </bottom>
      <diagonal/>
    </border>
    <border>
      <left/>
      <right/>
      <top/>
      <bottom style="thick">
        <color indexed="22"/>
      </bottom>
      <diagonal/>
    </border>
    <border>
      <left/>
      <right/>
      <top style="thin">
        <color indexed="62"/>
      </top>
      <bottom style="double">
        <color indexed="62"/>
      </bottom>
      <diagonal/>
    </border>
  </borders>
  <cellStyleXfs count="104">
    <xf numFmtId="0" fontId="0" fillId="0" borderId="0">
      <alignment vertical="center"/>
    </xf>
    <xf numFmtId="42" fontId="0" fillId="0" borderId="0" applyFont="0" applyFill="0" applyBorder="0" applyAlignment="0" applyProtection="0">
      <alignment vertical="center"/>
    </xf>
    <xf numFmtId="0" fontId="36" fillId="8" borderId="0" applyNumberFormat="0" applyBorder="0" applyAlignment="0" applyProtection="0">
      <alignment vertical="center"/>
    </xf>
    <xf numFmtId="0" fontId="37" fillId="9" borderId="0" applyNumberFormat="0" applyBorder="0" applyAlignment="0" applyProtection="0">
      <alignment vertical="center"/>
    </xf>
    <xf numFmtId="0" fontId="38" fillId="10" borderId="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7" fillId="9" borderId="0" applyNumberFormat="0" applyBorder="0" applyAlignment="0" applyProtection="0">
      <alignment vertical="center"/>
    </xf>
    <xf numFmtId="0" fontId="39" fillId="7" borderId="9" applyNumberFormat="0" applyAlignment="0" applyProtection="0">
      <alignment vertical="center"/>
    </xf>
    <xf numFmtId="0" fontId="40" fillId="11" borderId="0" applyNumberFormat="0" applyBorder="0" applyAlignment="0" applyProtection="0">
      <alignment vertical="center"/>
    </xf>
    <xf numFmtId="43" fontId="0" fillId="0" borderId="0" applyFont="0" applyFill="0" applyBorder="0" applyAlignment="0" applyProtection="0">
      <alignment vertical="center"/>
    </xf>
    <xf numFmtId="0" fontId="41" fillId="9" borderId="0" applyNumberFormat="0" applyBorder="0" applyAlignment="0" applyProtection="0">
      <alignment vertical="center"/>
    </xf>
    <xf numFmtId="0" fontId="42" fillId="0" borderId="0" applyNumberFormat="0" applyFill="0" applyBorder="0" applyAlignment="0" applyProtection="0">
      <alignment vertical="center"/>
    </xf>
    <xf numFmtId="9" fontId="0" fillId="0" borderId="0" applyFont="0" applyFill="0" applyBorder="0" applyAlignment="0" applyProtection="0">
      <alignment vertical="center"/>
    </xf>
    <xf numFmtId="0" fontId="43" fillId="0" borderId="0" applyNumberFormat="0" applyFill="0" applyBorder="0" applyAlignment="0" applyProtection="0">
      <alignment vertical="center"/>
    </xf>
    <xf numFmtId="0" fontId="0" fillId="12" borderId="10" applyNumberFormat="0" applyFont="0" applyAlignment="0" applyProtection="0">
      <alignment vertical="center"/>
    </xf>
    <xf numFmtId="0" fontId="41" fillId="11" borderId="0" applyNumberFormat="0" applyBorder="0" applyAlignment="0" applyProtection="0">
      <alignment vertical="center"/>
    </xf>
    <xf numFmtId="0" fontId="44"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0" fillId="0" borderId="0">
      <alignment vertical="center"/>
    </xf>
    <xf numFmtId="0" fontId="46"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8" fillId="0" borderId="11" applyNumberFormat="0" applyFill="0" applyAlignment="0" applyProtection="0">
      <alignment vertical="center"/>
    </xf>
    <xf numFmtId="0" fontId="0" fillId="0" borderId="0">
      <alignment vertical="center"/>
    </xf>
    <xf numFmtId="0" fontId="49" fillId="0" borderId="11" applyNumberFormat="0" applyFill="0" applyAlignment="0" applyProtection="0">
      <alignment vertical="center"/>
    </xf>
    <xf numFmtId="0" fontId="41" fillId="13" borderId="0" applyNumberFormat="0" applyBorder="0" applyAlignment="0" applyProtection="0">
      <alignment vertical="center"/>
    </xf>
    <xf numFmtId="0" fontId="44" fillId="0" borderId="12" applyNumberFormat="0" applyFill="0" applyAlignment="0" applyProtection="0">
      <alignment vertical="center"/>
    </xf>
    <xf numFmtId="0" fontId="41" fillId="14" borderId="0" applyNumberFormat="0" applyBorder="0" applyAlignment="0" applyProtection="0">
      <alignment vertical="center"/>
    </xf>
    <xf numFmtId="0" fontId="50" fillId="2" borderId="13" applyNumberFormat="0" applyAlignment="0" applyProtection="0">
      <alignment vertical="center"/>
    </xf>
    <xf numFmtId="0" fontId="51" fillId="2" borderId="9" applyNumberFormat="0" applyAlignment="0" applyProtection="0">
      <alignment vertical="center"/>
    </xf>
    <xf numFmtId="0" fontId="52" fillId="15" borderId="14" applyNumberFormat="0" applyAlignment="0" applyProtection="0">
      <alignment vertical="center"/>
    </xf>
    <xf numFmtId="0" fontId="36" fillId="14" borderId="0" applyNumberFormat="0" applyBorder="0" applyAlignment="0" applyProtection="0">
      <alignment vertical="center"/>
    </xf>
    <xf numFmtId="0" fontId="37" fillId="10" borderId="0" applyNumberFormat="0" applyBorder="0" applyAlignment="0" applyProtection="0">
      <alignment vertical="center"/>
    </xf>
    <xf numFmtId="0" fontId="41" fillId="16" borderId="0" applyNumberFormat="0" applyBorder="0" applyAlignment="0" applyProtection="0">
      <alignment vertical="center"/>
    </xf>
    <xf numFmtId="0" fontId="53" fillId="0" borderId="15" applyNumberFormat="0" applyFill="0" applyAlignment="0" applyProtection="0">
      <alignment vertical="center"/>
    </xf>
    <xf numFmtId="0" fontId="54" fillId="0" borderId="16" applyNumberFormat="0" applyFill="0" applyAlignment="0" applyProtection="0">
      <alignment vertical="center"/>
    </xf>
    <xf numFmtId="0" fontId="55" fillId="9" borderId="0" applyNumberFormat="0" applyBorder="0" applyAlignment="0" applyProtection="0">
      <alignment vertical="center"/>
    </xf>
    <xf numFmtId="0" fontId="40" fillId="17" borderId="0" applyNumberFormat="0" applyBorder="0" applyAlignment="0" applyProtection="0">
      <alignment vertical="center"/>
    </xf>
    <xf numFmtId="0" fontId="37" fillId="18" borderId="0" applyNumberFormat="0" applyBorder="0" applyAlignment="0" applyProtection="0">
      <alignment vertical="center"/>
    </xf>
    <xf numFmtId="0" fontId="41" fillId="6" borderId="0" applyNumberFormat="0" applyBorder="0" applyAlignment="0" applyProtection="0">
      <alignment vertical="center"/>
    </xf>
    <xf numFmtId="0" fontId="37" fillId="8" borderId="0" applyNumberFormat="0" applyBorder="0" applyAlignment="0" applyProtection="0">
      <alignment vertical="center"/>
    </xf>
    <xf numFmtId="0" fontId="37" fillId="13" borderId="0" applyNumberFormat="0" applyBorder="0" applyAlignment="0" applyProtection="0">
      <alignment vertical="center"/>
    </xf>
    <xf numFmtId="0" fontId="0" fillId="0" borderId="0">
      <alignment vertical="center"/>
    </xf>
    <xf numFmtId="0" fontId="37" fillId="11" borderId="0" applyNumberFormat="0" applyBorder="0" applyAlignment="0" applyProtection="0">
      <alignment vertical="center"/>
    </xf>
    <xf numFmtId="0" fontId="56" fillId="7" borderId="13" applyNumberFormat="0" applyAlignment="0" applyProtection="0">
      <alignment vertical="center"/>
    </xf>
    <xf numFmtId="0" fontId="37" fillId="11" borderId="0" applyNumberFormat="0" applyBorder="0" applyAlignment="0" applyProtection="0">
      <alignment vertical="center"/>
    </xf>
    <xf numFmtId="0" fontId="41" fillId="19" borderId="0" applyNumberFormat="0" applyBorder="0" applyAlignment="0" applyProtection="0">
      <alignment vertical="center"/>
    </xf>
    <xf numFmtId="0" fontId="41" fillId="20" borderId="0" applyNumberFormat="0" applyBorder="0" applyAlignment="0" applyProtection="0">
      <alignment vertical="center"/>
    </xf>
    <xf numFmtId="0" fontId="37" fillId="14" borderId="0" applyNumberFormat="0" applyBorder="0" applyAlignment="0" applyProtection="0">
      <alignment vertical="center"/>
    </xf>
    <xf numFmtId="0" fontId="37" fillId="14" borderId="0" applyNumberFormat="0" applyBorder="0" applyAlignment="0" applyProtection="0">
      <alignment vertical="center"/>
    </xf>
    <xf numFmtId="0" fontId="41" fillId="6" borderId="0" applyNumberFormat="0" applyBorder="0" applyAlignment="0" applyProtection="0">
      <alignment vertical="center"/>
    </xf>
    <xf numFmtId="0" fontId="37" fillId="13" borderId="0" applyNumberFormat="0" applyBorder="0" applyAlignment="0" applyProtection="0">
      <alignment vertical="center"/>
    </xf>
    <xf numFmtId="0" fontId="41" fillId="13" borderId="0" applyNumberFormat="0" applyBorder="0" applyAlignment="0" applyProtection="0">
      <alignment vertical="center"/>
    </xf>
    <xf numFmtId="0" fontId="41" fillId="21" borderId="0" applyNumberFormat="0" applyBorder="0" applyAlignment="0" applyProtection="0">
      <alignment vertical="center"/>
    </xf>
    <xf numFmtId="0" fontId="37" fillId="10" borderId="0" applyNumberFormat="0" applyBorder="0" applyAlignment="0" applyProtection="0">
      <alignment vertical="center"/>
    </xf>
    <xf numFmtId="0" fontId="57" fillId="17" borderId="0" applyNumberFormat="0" applyBorder="0" applyAlignment="0" applyProtection="0">
      <alignment vertical="center"/>
    </xf>
    <xf numFmtId="0" fontId="41" fillId="10" borderId="0" applyNumberFormat="0" applyBorder="0" applyAlignment="0" applyProtection="0">
      <alignment vertical="center"/>
    </xf>
    <xf numFmtId="0" fontId="58" fillId="0" borderId="0" applyNumberFormat="0" applyFill="0" applyBorder="0" applyAlignment="0" applyProtection="0">
      <alignment vertical="center"/>
    </xf>
    <xf numFmtId="0" fontId="59" fillId="21" borderId="0" applyNumberFormat="0" applyBorder="0" applyAlignment="0" applyProtection="0">
      <alignment vertical="center"/>
    </xf>
    <xf numFmtId="0" fontId="60" fillId="0" borderId="0">
      <alignment vertical="center"/>
    </xf>
    <xf numFmtId="0" fontId="36" fillId="22" borderId="0" applyNumberFormat="0" applyBorder="0" applyAlignment="0" applyProtection="0">
      <alignment vertical="center"/>
    </xf>
    <xf numFmtId="0" fontId="61" fillId="10" borderId="9" applyNumberFormat="0" applyAlignment="0" applyProtection="0">
      <alignment vertical="center"/>
    </xf>
    <xf numFmtId="0" fontId="36" fillId="9" borderId="0" applyNumberFormat="0" applyBorder="0" applyAlignment="0" applyProtection="0">
      <alignment vertical="center"/>
    </xf>
    <xf numFmtId="0" fontId="36" fillId="14" borderId="0" applyNumberFormat="0" applyBorder="0" applyAlignment="0" applyProtection="0">
      <alignment vertical="center"/>
    </xf>
    <xf numFmtId="0" fontId="0" fillId="0" borderId="0">
      <alignment vertical="center"/>
    </xf>
    <xf numFmtId="0" fontId="36" fillId="18" borderId="0" applyNumberFormat="0" applyBorder="0" applyAlignment="0" applyProtection="0">
      <alignment vertical="center"/>
    </xf>
    <xf numFmtId="0" fontId="59" fillId="23" borderId="0" applyNumberFormat="0" applyBorder="0" applyAlignment="0" applyProtection="0">
      <alignment vertical="center"/>
    </xf>
    <xf numFmtId="0" fontId="36" fillId="10" borderId="0" applyNumberFormat="0" applyBorder="0" applyAlignment="0" applyProtection="0">
      <alignment vertical="center"/>
    </xf>
    <xf numFmtId="0" fontId="62" fillId="0" borderId="15" applyNumberFormat="0" applyFill="0" applyAlignment="0" applyProtection="0">
      <alignment vertical="center"/>
    </xf>
    <xf numFmtId="0" fontId="59" fillId="16" borderId="0" applyNumberFormat="0" applyBorder="0" applyAlignment="0" applyProtection="0">
      <alignment vertical="center"/>
    </xf>
    <xf numFmtId="0" fontId="36" fillId="13" borderId="0" applyNumberFormat="0" applyBorder="0" applyAlignment="0" applyProtection="0">
      <alignment vertical="center"/>
    </xf>
    <xf numFmtId="0" fontId="63" fillId="0" borderId="0">
      <alignment vertical="center"/>
    </xf>
    <xf numFmtId="0" fontId="0" fillId="0" borderId="0">
      <alignment vertical="center"/>
    </xf>
    <xf numFmtId="0" fontId="36" fillId="11" borderId="0" applyNumberFormat="0" applyBorder="0" applyAlignment="0" applyProtection="0">
      <alignment vertical="center"/>
    </xf>
    <xf numFmtId="0" fontId="36" fillId="0" borderId="0">
      <alignment vertical="center"/>
    </xf>
    <xf numFmtId="0" fontId="64" fillId="22" borderId="0" applyNumberFormat="0" applyBorder="0" applyAlignment="0" applyProtection="0">
      <alignment vertical="center"/>
    </xf>
    <xf numFmtId="0" fontId="36" fillId="24" borderId="0" applyNumberFormat="0" applyBorder="0" applyAlignment="0" applyProtection="0">
      <alignment vertical="center"/>
    </xf>
    <xf numFmtId="0" fontId="36" fillId="13" borderId="0" applyNumberFormat="0" applyBorder="0" applyAlignment="0" applyProtection="0">
      <alignment vertical="center"/>
    </xf>
    <xf numFmtId="0" fontId="36" fillId="25" borderId="0" applyNumberFormat="0" applyBorder="0" applyAlignment="0" applyProtection="0">
      <alignment vertical="center"/>
    </xf>
    <xf numFmtId="0" fontId="65" fillId="0" borderId="17" applyNumberFormat="0" applyFill="0" applyAlignment="0" applyProtection="0">
      <alignment vertical="center"/>
    </xf>
    <xf numFmtId="0" fontId="59" fillId="26" borderId="0" applyNumberFormat="0" applyBorder="0" applyAlignment="0" applyProtection="0">
      <alignment vertical="center"/>
    </xf>
    <xf numFmtId="0" fontId="66" fillId="0" borderId="0" applyNumberFormat="0" applyFill="0" applyBorder="0" applyAlignment="0" applyProtection="0">
      <alignment vertical="center"/>
    </xf>
    <xf numFmtId="0" fontId="0" fillId="0" borderId="0">
      <alignment vertical="center"/>
    </xf>
    <xf numFmtId="0" fontId="59" fillId="11" borderId="0" applyNumberFormat="0" applyBorder="0" applyAlignment="0" applyProtection="0">
      <alignment vertical="center"/>
    </xf>
    <xf numFmtId="0" fontId="65" fillId="0" borderId="0" applyNumberFormat="0" applyFill="0" applyBorder="0" applyAlignment="0" applyProtection="0">
      <alignment vertical="center"/>
    </xf>
    <xf numFmtId="0" fontId="59" fillId="24" borderId="0" applyNumberFormat="0" applyBorder="0" applyAlignment="0" applyProtection="0">
      <alignment vertical="center"/>
    </xf>
    <xf numFmtId="0" fontId="59" fillId="27" borderId="0" applyNumberFormat="0" applyBorder="0" applyAlignment="0" applyProtection="0">
      <alignment vertical="center"/>
    </xf>
    <xf numFmtId="0" fontId="59" fillId="6" borderId="0" applyNumberFormat="0" applyBorder="0" applyAlignment="0" applyProtection="0">
      <alignment vertical="center"/>
    </xf>
    <xf numFmtId="0" fontId="59" fillId="28" borderId="0" applyNumberFormat="0" applyBorder="0" applyAlignment="0" applyProtection="0">
      <alignment vertical="center"/>
    </xf>
    <xf numFmtId="0" fontId="67" fillId="0" borderId="18" applyNumberFormat="0" applyFill="0" applyAlignment="0" applyProtection="0">
      <alignment vertical="center"/>
    </xf>
    <xf numFmtId="0" fontId="68" fillId="0" borderId="19" applyNumberFormat="0" applyFill="0" applyAlignment="0" applyProtection="0">
      <alignment vertical="center"/>
    </xf>
    <xf numFmtId="0" fontId="69" fillId="0" borderId="0" applyNumberFormat="0" applyFill="0" applyBorder="0" applyAlignment="0" applyProtection="0">
      <alignment vertical="center"/>
    </xf>
    <xf numFmtId="0" fontId="70" fillId="0" borderId="0">
      <alignment vertical="center"/>
    </xf>
    <xf numFmtId="0" fontId="0" fillId="0" borderId="0">
      <alignment vertical="center"/>
    </xf>
    <xf numFmtId="0" fontId="60" fillId="0" borderId="0">
      <alignment vertical="center"/>
    </xf>
    <xf numFmtId="0" fontId="71" fillId="0" borderId="20" applyNumberFormat="0" applyFill="0" applyAlignment="0" applyProtection="0">
      <alignment vertical="center"/>
    </xf>
    <xf numFmtId="0" fontId="0" fillId="0" borderId="0">
      <alignment vertical="center"/>
    </xf>
    <xf numFmtId="0" fontId="72" fillId="9" borderId="0" applyNumberFormat="0" applyBorder="0" applyAlignment="0" applyProtection="0">
      <alignment vertical="center"/>
    </xf>
    <xf numFmtId="0" fontId="59" fillId="19" borderId="0" applyNumberFormat="0" applyBorder="0" applyAlignment="0" applyProtection="0">
      <alignment vertical="center"/>
    </xf>
    <xf numFmtId="0" fontId="0" fillId="0" borderId="0">
      <alignment vertical="center"/>
    </xf>
    <xf numFmtId="0" fontId="73" fillId="15" borderId="14" applyNumberFormat="0" applyAlignment="0" applyProtection="0">
      <alignment vertical="center"/>
    </xf>
    <xf numFmtId="0" fontId="59" fillId="27" borderId="0" applyNumberFormat="0" applyBorder="0" applyAlignment="0" applyProtection="0">
      <alignment vertical="center"/>
    </xf>
    <xf numFmtId="0" fontId="59" fillId="6" borderId="0" applyNumberFormat="0" applyBorder="0" applyAlignment="0" applyProtection="0">
      <alignment vertical="center"/>
    </xf>
    <xf numFmtId="0" fontId="0" fillId="12" borderId="10" applyNumberFormat="0" applyFont="0" applyAlignment="0" applyProtection="0">
      <alignment vertical="center"/>
    </xf>
  </cellStyleXfs>
  <cellXfs count="461">
    <xf numFmtId="0" fontId="0" fillId="0" borderId="0" xfId="0" applyFont="1" applyAlignment="1"/>
    <xf numFmtId="0" fontId="1" fillId="2" borderId="0" xfId="0" applyNumberFormat="1" applyFont="1" applyFill="1" applyAlignment="1">
      <alignment horizontal="center" vertical="center" wrapText="1"/>
    </xf>
    <xf numFmtId="0" fontId="1" fillId="0" borderId="0" xfId="0" applyNumberFormat="1" applyFont="1" applyAlignment="1">
      <alignment horizontal="center" vertical="center" wrapText="1"/>
    </xf>
    <xf numFmtId="0" fontId="2" fillId="2" borderId="0" xfId="0" applyNumberFormat="1" applyFont="1" applyFill="1" applyAlignment="1">
      <alignment horizontal="center" vertical="center" wrapText="1"/>
    </xf>
    <xf numFmtId="0" fontId="1" fillId="2" borderId="1" xfId="0" applyNumberFormat="1" applyFont="1" applyFill="1" applyBorder="1" applyAlignment="1">
      <alignment horizontal="left" vertical="center" wrapText="1"/>
    </xf>
    <xf numFmtId="0" fontId="1" fillId="2" borderId="2" xfId="0" applyNumberFormat="1" applyFont="1" applyFill="1" applyBorder="1" applyAlignment="1">
      <alignment horizontal="center" vertical="center" wrapText="1"/>
    </xf>
    <xf numFmtId="0" fontId="1" fillId="2" borderId="2" xfId="92" applyNumberFormat="1" applyFont="1" applyFill="1" applyBorder="1" applyAlignment="1">
      <alignment horizontal="center" vertical="center" wrapText="1"/>
    </xf>
    <xf numFmtId="0" fontId="1" fillId="0" borderId="2" xfId="0" applyNumberFormat="1" applyFont="1" applyBorder="1" applyAlignment="1">
      <alignment horizontal="center" vertical="center" wrapText="1"/>
    </xf>
    <xf numFmtId="0" fontId="3" fillId="0" borderId="2" xfId="0" applyFont="1" applyFill="1" applyBorder="1" applyAlignment="1">
      <alignment horizontal="center" vertical="center"/>
    </xf>
    <xf numFmtId="0" fontId="1" fillId="2" borderId="2" xfId="92" applyNumberFormat="1" applyFont="1" applyFill="1" applyBorder="1" applyAlignment="1" applyProtection="1">
      <alignment horizontal="center" vertical="center" wrapText="1"/>
      <protection locked="0"/>
    </xf>
    <xf numFmtId="0" fontId="4" fillId="2" borderId="2" xfId="92" applyNumberFormat="1" applyFont="1" applyFill="1" applyBorder="1" applyAlignment="1" applyProtection="1">
      <alignment horizontal="center" vertical="center" wrapText="1"/>
      <protection locked="0"/>
    </xf>
    <xf numFmtId="0" fontId="1" fillId="2" borderId="1" xfId="0" applyNumberFormat="1" applyFont="1" applyFill="1" applyBorder="1" applyAlignment="1">
      <alignment horizontal="center" vertical="center" wrapText="1"/>
    </xf>
    <xf numFmtId="0" fontId="4" fillId="2" borderId="2" xfId="0" applyFont="1" applyFill="1" applyBorder="1" applyAlignment="1">
      <alignment horizontal="center" vertical="center" wrapText="1"/>
    </xf>
    <xf numFmtId="0" fontId="5" fillId="0" borderId="0" xfId="0" applyFont="1" applyAlignment="1">
      <alignment vertical="center" wrapText="1"/>
    </xf>
    <xf numFmtId="0" fontId="4" fillId="2" borderId="2" xfId="92" applyFont="1" applyFill="1" applyBorder="1" applyAlignment="1">
      <alignment horizontal="center" vertical="center" wrapText="1"/>
    </xf>
    <xf numFmtId="0" fontId="1" fillId="3" borderId="2" xfId="0" applyNumberFormat="1" applyFont="1" applyFill="1" applyBorder="1" applyAlignment="1">
      <alignment horizontal="center" vertical="center" wrapText="1"/>
    </xf>
    <xf numFmtId="0" fontId="6" fillId="3" borderId="2" xfId="0" applyNumberFormat="1" applyFont="1" applyFill="1" applyBorder="1" applyAlignment="1">
      <alignment horizontal="center" vertical="center" wrapText="1"/>
    </xf>
    <xf numFmtId="0" fontId="5" fillId="0" borderId="2" xfId="0" applyFont="1" applyBorder="1" applyAlignment="1">
      <alignment horizontal="center" vertical="center" wrapText="1"/>
    </xf>
    <xf numFmtId="0" fontId="7" fillId="0" borderId="0" xfId="0" applyFont="1" applyAlignment="1"/>
    <xf numFmtId="0" fontId="8" fillId="2" borderId="0" xfId="0" applyFont="1" applyFill="1" applyAlignment="1"/>
    <xf numFmtId="0" fontId="9" fillId="4" borderId="0" xfId="0" applyFont="1" applyFill="1" applyAlignment="1"/>
    <xf numFmtId="0" fontId="8" fillId="0" borderId="0" xfId="0" applyFont="1" applyAlignment="1">
      <alignment horizontal="center" vertical="center" wrapText="1"/>
    </xf>
    <xf numFmtId="0" fontId="10" fillId="4" borderId="0" xfId="0" applyFont="1" applyFill="1" applyAlignment="1"/>
    <xf numFmtId="0" fontId="0" fillId="0" borderId="0" xfId="0" applyFont="1" applyAlignment="1">
      <alignment horizontal="center" vertical="center"/>
    </xf>
    <xf numFmtId="0" fontId="0" fillId="0" borderId="0" xfId="0" applyFont="1" applyAlignment="1">
      <alignment horizontal="left"/>
    </xf>
    <xf numFmtId="0" fontId="0" fillId="0" borderId="0" xfId="0" applyNumberFormat="1" applyFont="1" applyAlignment="1">
      <alignment horizontal="center"/>
    </xf>
    <xf numFmtId="0" fontId="8" fillId="0" borderId="0" xfId="0" applyFont="1" applyAlignment="1">
      <alignment horizontal="left"/>
    </xf>
    <xf numFmtId="177" fontId="0" fillId="0" borderId="0" xfId="0" applyNumberFormat="1" applyFont="1" applyAlignment="1">
      <alignment horizontal="center" vertical="center" wrapText="1"/>
    </xf>
    <xf numFmtId="0" fontId="0" fillId="0" borderId="0" xfId="0" applyFont="1" applyAlignment="1">
      <alignment horizontal="center"/>
    </xf>
    <xf numFmtId="0" fontId="8" fillId="0" borderId="0" xfId="0" applyFont="1" applyAlignment="1"/>
    <xf numFmtId="0" fontId="11" fillId="0" borderId="0" xfId="0" applyFont="1" applyBorder="1" applyAlignment="1">
      <alignment horizontal="center" vertical="center" wrapText="1"/>
    </xf>
    <xf numFmtId="0" fontId="12" fillId="0" borderId="2" xfId="0" applyFont="1" applyFill="1" applyBorder="1" applyAlignment="1">
      <alignment horizontal="center" vertical="center" wrapText="1"/>
    </xf>
    <xf numFmtId="0" fontId="12" fillId="0" borderId="2" xfId="0" applyNumberFormat="1" applyFont="1" applyFill="1" applyBorder="1" applyAlignment="1">
      <alignment horizontal="center" vertical="center" wrapText="1"/>
    </xf>
    <xf numFmtId="0" fontId="9" fillId="2" borderId="2" xfId="0" applyFont="1" applyFill="1" applyBorder="1" applyAlignment="1">
      <alignment horizontal="center" vertical="center" wrapText="1"/>
    </xf>
    <xf numFmtId="0" fontId="9" fillId="0" borderId="2" xfId="0" applyFont="1" applyFill="1" applyBorder="1" applyAlignment="1">
      <alignment horizontal="left" vertical="center" wrapText="1"/>
    </xf>
    <xf numFmtId="0" fontId="9" fillId="2" borderId="2" xfId="0" applyNumberFormat="1" applyFont="1" applyFill="1" applyBorder="1" applyAlignment="1">
      <alignment horizontal="center" vertical="center" wrapText="1"/>
    </xf>
    <xf numFmtId="177" fontId="9" fillId="2" borderId="2" xfId="0" applyNumberFormat="1" applyFont="1" applyFill="1" applyBorder="1" applyAlignment="1">
      <alignment horizontal="center" vertical="center" wrapText="1"/>
    </xf>
    <xf numFmtId="0" fontId="9" fillId="4" borderId="2" xfId="0" applyFont="1" applyFill="1" applyBorder="1" applyAlignment="1">
      <alignment horizontal="center" vertical="center" wrapText="1"/>
    </xf>
    <xf numFmtId="0" fontId="9" fillId="4" borderId="2" xfId="0" applyFont="1" applyFill="1" applyBorder="1" applyAlignment="1">
      <alignment horizontal="left" vertical="center" wrapText="1"/>
    </xf>
    <xf numFmtId="0" fontId="9" fillId="4" borderId="2" xfId="0" applyNumberFormat="1" applyFont="1" applyFill="1" applyBorder="1" applyAlignment="1">
      <alignment horizontal="center" vertical="center" wrapText="1"/>
    </xf>
    <xf numFmtId="177" fontId="9" fillId="4" borderId="2" xfId="0" applyNumberFormat="1" applyFont="1" applyFill="1" applyBorder="1" applyAlignment="1">
      <alignment horizontal="center" vertical="center" wrapText="1"/>
    </xf>
    <xf numFmtId="0" fontId="8" fillId="0" borderId="2" xfId="0" applyNumberFormat="1" applyFont="1" applyFill="1" applyBorder="1" applyAlignment="1" applyProtection="1">
      <alignment horizontal="center" vertical="center" wrapText="1"/>
      <protection locked="0"/>
    </xf>
    <xf numFmtId="0" fontId="8" fillId="0" borderId="2" xfId="0" applyNumberFormat="1" applyFont="1" applyFill="1" applyBorder="1" applyAlignment="1" applyProtection="1">
      <alignment horizontal="left" vertical="center" wrapText="1"/>
      <protection locked="0"/>
    </xf>
    <xf numFmtId="0" fontId="7" fillId="0" borderId="2" xfId="0" applyFont="1" applyBorder="1" applyAlignment="1">
      <alignment horizontal="center" vertical="center"/>
    </xf>
    <xf numFmtId="0" fontId="7" fillId="0" borderId="2" xfId="0" applyFont="1" applyFill="1" applyBorder="1" applyAlignment="1">
      <alignment horizontal="center" vertical="center" wrapText="1"/>
    </xf>
    <xf numFmtId="0" fontId="8" fillId="0" borderId="2" xfId="0" applyNumberFormat="1" applyFont="1" applyBorder="1" applyAlignment="1">
      <alignment horizontal="center" vertical="center" wrapText="1"/>
    </xf>
    <xf numFmtId="0" fontId="8" fillId="0" borderId="2" xfId="0" applyFont="1" applyFill="1" applyBorder="1" applyAlignment="1">
      <alignment horizontal="left" vertical="center" wrapText="1"/>
    </xf>
    <xf numFmtId="0" fontId="8" fillId="0" borderId="2" xfId="0" applyFont="1" applyFill="1" applyBorder="1" applyAlignment="1">
      <alignment horizontal="center" vertical="center" wrapText="1"/>
    </xf>
    <xf numFmtId="0" fontId="8" fillId="0" borderId="2" xfId="0" applyNumberFormat="1" applyFont="1" applyFill="1" applyBorder="1" applyAlignment="1">
      <alignment horizontal="center" vertical="center" wrapText="1"/>
    </xf>
    <xf numFmtId="0" fontId="8" fillId="0" borderId="2" xfId="0" applyNumberFormat="1" applyFont="1" applyBorder="1" applyAlignment="1" applyProtection="1">
      <alignment horizontal="center" vertical="center" wrapText="1"/>
      <protection locked="0"/>
    </xf>
    <xf numFmtId="177" fontId="8" fillId="0" borderId="2" xfId="0" applyNumberFormat="1" applyFont="1" applyBorder="1" applyAlignment="1" applyProtection="1">
      <alignment horizontal="center" vertical="center" wrapText="1"/>
      <protection locked="0"/>
    </xf>
    <xf numFmtId="0" fontId="8" fillId="0" borderId="2" xfId="0" applyFont="1" applyFill="1" applyBorder="1" applyAlignment="1" applyProtection="1">
      <alignment horizontal="left" vertical="center" wrapText="1"/>
      <protection locked="0"/>
    </xf>
    <xf numFmtId="0" fontId="8" fillId="0" borderId="2" xfId="0" applyFont="1" applyFill="1" applyBorder="1" applyAlignment="1" applyProtection="1">
      <alignment horizontal="center" vertical="center" wrapText="1"/>
      <protection locked="0"/>
    </xf>
    <xf numFmtId="177" fontId="8" fillId="0" borderId="2" xfId="0" applyNumberFormat="1" applyFont="1" applyFill="1" applyBorder="1" applyAlignment="1">
      <alignment horizontal="center" vertical="center" wrapText="1"/>
    </xf>
    <xf numFmtId="49" fontId="8" fillId="0" borderId="2" xfId="0" applyNumberFormat="1" applyFont="1" applyFill="1" applyBorder="1" applyAlignment="1">
      <alignment horizontal="left" vertical="center" wrapText="1"/>
    </xf>
    <xf numFmtId="49" fontId="8" fillId="0" borderId="2" xfId="0" applyNumberFormat="1" applyFont="1" applyFill="1" applyBorder="1" applyAlignment="1" applyProtection="1">
      <alignment horizontal="left" vertical="center" wrapText="1"/>
      <protection locked="0"/>
    </xf>
    <xf numFmtId="49" fontId="8" fillId="0" borderId="2" xfId="0" applyNumberFormat="1" applyFont="1" applyFill="1" applyBorder="1" applyAlignment="1" applyProtection="1">
      <alignment horizontal="center" vertical="center" wrapText="1"/>
      <protection locked="0"/>
    </xf>
    <xf numFmtId="177" fontId="8" fillId="0" borderId="2" xfId="0" applyNumberFormat="1" applyFont="1" applyFill="1" applyBorder="1" applyAlignment="1" applyProtection="1">
      <alignment horizontal="center" vertical="center" wrapText="1"/>
      <protection locked="0"/>
    </xf>
    <xf numFmtId="0" fontId="7" fillId="0" borderId="2" xfId="0" applyFont="1" applyFill="1" applyBorder="1" applyAlignment="1">
      <alignment vertical="center" wrapText="1"/>
    </xf>
    <xf numFmtId="0" fontId="8" fillId="0" borderId="2" xfId="0" applyFont="1" applyBorder="1" applyAlignment="1">
      <alignment horizontal="center" vertical="center" wrapText="1"/>
    </xf>
    <xf numFmtId="0" fontId="8" fillId="0" borderId="2" xfId="0" applyFont="1" applyBorder="1" applyAlignment="1">
      <alignment horizontal="left" vertical="center" wrapText="1"/>
    </xf>
    <xf numFmtId="177" fontId="8" fillId="0" borderId="2" xfId="0" applyNumberFormat="1" applyFont="1" applyBorder="1" applyAlignment="1">
      <alignment horizontal="center" vertical="center" wrapText="1"/>
    </xf>
    <xf numFmtId="0" fontId="9" fillId="4" borderId="2" xfId="0" applyNumberFormat="1" applyFont="1" applyFill="1" applyBorder="1" applyAlignment="1" applyProtection="1">
      <alignment horizontal="center" vertical="center" wrapText="1"/>
      <protection locked="0"/>
    </xf>
    <xf numFmtId="0" fontId="9" fillId="4" borderId="2" xfId="0" applyNumberFormat="1" applyFont="1" applyFill="1" applyBorder="1" applyAlignment="1" applyProtection="1">
      <alignment horizontal="left" vertical="center" wrapText="1"/>
      <protection locked="0"/>
    </xf>
    <xf numFmtId="177" fontId="9" fillId="4" borderId="2" xfId="0" applyNumberFormat="1" applyFont="1" applyFill="1" applyBorder="1" applyAlignment="1" applyProtection="1">
      <alignment horizontal="center" vertical="center" wrapText="1"/>
      <protection locked="0"/>
    </xf>
    <xf numFmtId="0" fontId="8" fillId="0" borderId="2" xfId="0" applyFont="1" applyBorder="1" applyAlignment="1">
      <alignment horizontal="center" vertical="center"/>
    </xf>
    <xf numFmtId="49" fontId="9" fillId="4" borderId="2" xfId="0" applyNumberFormat="1" applyFont="1" applyFill="1" applyBorder="1" applyAlignment="1" applyProtection="1">
      <alignment horizontal="center" vertical="center" wrapText="1"/>
      <protection locked="0"/>
    </xf>
    <xf numFmtId="49" fontId="9" fillId="4" borderId="2" xfId="0" applyNumberFormat="1" applyFont="1" applyFill="1" applyBorder="1" applyAlignment="1" applyProtection="1">
      <alignment horizontal="left" vertical="center" wrapText="1"/>
      <protection locked="0"/>
    </xf>
    <xf numFmtId="0" fontId="7" fillId="0" borderId="2" xfId="0" applyFont="1" applyBorder="1" applyAlignment="1">
      <alignment horizontal="center" vertical="center" wrapText="1"/>
    </xf>
    <xf numFmtId="49" fontId="7" fillId="0" borderId="2" xfId="59" applyNumberFormat="1" applyFont="1" applyFill="1" applyBorder="1" applyAlignment="1" applyProtection="1">
      <alignment horizontal="left" vertical="center" wrapText="1"/>
      <protection locked="0"/>
    </xf>
    <xf numFmtId="0" fontId="12" fillId="2" borderId="2" xfId="0" applyFont="1" applyFill="1" applyBorder="1" applyAlignment="1">
      <alignment horizontal="center" vertical="center" wrapText="1"/>
    </xf>
    <xf numFmtId="177" fontId="9" fillId="0" borderId="2" xfId="0" applyNumberFormat="1" applyFont="1" applyFill="1" applyBorder="1" applyAlignment="1">
      <alignment horizontal="center" vertical="center" wrapText="1"/>
    </xf>
    <xf numFmtId="0" fontId="12" fillId="0" borderId="2" xfId="0" applyFont="1" applyFill="1" applyBorder="1" applyAlignment="1">
      <alignment horizontal="left" vertical="center" wrapText="1"/>
    </xf>
    <xf numFmtId="0" fontId="9" fillId="0" borderId="2" xfId="0" applyFont="1" applyFill="1" applyBorder="1" applyAlignment="1">
      <alignment horizontal="center" vertical="center" wrapText="1"/>
    </xf>
    <xf numFmtId="0" fontId="9" fillId="2" borderId="2" xfId="0" applyFont="1" applyFill="1" applyBorder="1" applyAlignment="1">
      <alignment horizontal="left" vertical="center" wrapText="1"/>
    </xf>
    <xf numFmtId="0" fontId="7" fillId="0" borderId="2" xfId="0" applyFont="1" applyBorder="1" applyAlignment="1">
      <alignment horizontal="left" vertical="center"/>
    </xf>
    <xf numFmtId="0" fontId="8" fillId="0" borderId="2" xfId="0" applyNumberFormat="1" applyFont="1" applyBorder="1" applyAlignment="1" applyProtection="1">
      <alignment horizontal="left" vertical="center" wrapText="1"/>
      <protection locked="0"/>
    </xf>
    <xf numFmtId="0" fontId="8" fillId="0" borderId="2" xfId="0" applyNumberFormat="1" applyFont="1" applyBorder="1" applyAlignment="1">
      <alignment horizontal="center" vertical="center"/>
    </xf>
    <xf numFmtId="0" fontId="8" fillId="0" borderId="2" xfId="0" applyNumberFormat="1" applyFont="1" applyFill="1" applyBorder="1" applyAlignment="1">
      <alignment horizontal="left" vertical="center" wrapText="1"/>
    </xf>
    <xf numFmtId="31" fontId="8" fillId="0" borderId="2" xfId="0" applyNumberFormat="1" applyFont="1" applyFill="1" applyBorder="1" applyAlignment="1">
      <alignment horizontal="left" vertical="center" wrapText="1"/>
    </xf>
    <xf numFmtId="0" fontId="8" fillId="0" borderId="2" xfId="0" applyNumberFormat="1" applyFont="1" applyBorder="1" applyAlignment="1">
      <alignment horizontal="left" vertical="center" wrapText="1"/>
    </xf>
    <xf numFmtId="0" fontId="8" fillId="0" borderId="2" xfId="0" applyFont="1" applyBorder="1" applyAlignment="1" applyProtection="1">
      <alignment horizontal="left" vertical="center" wrapText="1"/>
      <protection locked="0"/>
    </xf>
    <xf numFmtId="0" fontId="9" fillId="4" borderId="2" xfId="0" applyFont="1" applyFill="1" applyBorder="1" applyAlignment="1" applyProtection="1">
      <alignment horizontal="left" vertical="center" wrapText="1"/>
      <protection locked="0"/>
    </xf>
    <xf numFmtId="0" fontId="9" fillId="4" borderId="2" xfId="0" applyNumberFormat="1" applyFont="1" applyFill="1" applyBorder="1" applyAlignment="1">
      <alignment horizontal="left" vertical="center" wrapText="1"/>
    </xf>
    <xf numFmtId="0" fontId="13" fillId="0" borderId="2" xfId="0" applyFont="1" applyFill="1" applyBorder="1" applyAlignment="1">
      <alignment horizontal="center" vertical="center"/>
    </xf>
    <xf numFmtId="176" fontId="7" fillId="0" borderId="2" xfId="0" applyNumberFormat="1" applyFont="1" applyFill="1" applyBorder="1" applyAlignment="1">
      <alignment horizontal="center" vertical="center" wrapText="1"/>
    </xf>
    <xf numFmtId="0" fontId="14" fillId="0" borderId="2" xfId="0" applyFont="1" applyFill="1" applyBorder="1" applyAlignment="1">
      <alignment horizontal="center" vertical="center"/>
    </xf>
    <xf numFmtId="0" fontId="7" fillId="0" borderId="2" xfId="0" applyNumberFormat="1" applyFont="1" applyFill="1" applyBorder="1" applyAlignment="1">
      <alignment horizontal="center" vertical="center" wrapText="1"/>
    </xf>
    <xf numFmtId="0" fontId="8" fillId="0" borderId="2" xfId="0" applyFont="1" applyFill="1" applyBorder="1" applyAlignment="1">
      <alignment vertical="center" wrapText="1"/>
    </xf>
    <xf numFmtId="0" fontId="7" fillId="0" borderId="2" xfId="92" applyFont="1" applyBorder="1" applyAlignment="1">
      <alignment vertical="center" wrapText="1"/>
    </xf>
    <xf numFmtId="0" fontId="7" fillId="0" borderId="3" xfId="0" applyFont="1" applyBorder="1" applyAlignment="1">
      <alignment horizontal="center" vertical="center" wrapText="1"/>
    </xf>
    <xf numFmtId="0" fontId="7" fillId="0" borderId="2" xfId="0" applyNumberFormat="1" applyFont="1" applyFill="1" applyBorder="1" applyAlignment="1">
      <alignment horizontal="left" vertical="center" wrapText="1"/>
    </xf>
    <xf numFmtId="0" fontId="8" fillId="0" borderId="2" xfId="92" applyFont="1" applyBorder="1" applyAlignment="1">
      <alignment horizontal="left" vertical="center" wrapText="1"/>
    </xf>
    <xf numFmtId="0" fontId="8" fillId="0" borderId="2" xfId="92" applyFont="1" applyBorder="1" applyAlignment="1">
      <alignment horizontal="center" vertical="center" wrapText="1"/>
    </xf>
    <xf numFmtId="0" fontId="7" fillId="0" borderId="2" xfId="0" applyFont="1" applyBorder="1" applyAlignment="1">
      <alignment horizontal="left" vertical="center" wrapText="1"/>
    </xf>
    <xf numFmtId="57" fontId="7" fillId="0" borderId="2" xfId="0" applyNumberFormat="1" applyFont="1" applyBorder="1" applyAlignment="1">
      <alignment horizontal="center" vertical="center" wrapText="1"/>
    </xf>
    <xf numFmtId="0" fontId="8" fillId="0" borderId="2" xfId="0" applyFont="1" applyFill="1" applyBorder="1" applyAlignment="1">
      <alignment horizontal="center" vertical="center"/>
    </xf>
    <xf numFmtId="0" fontId="15" fillId="0" borderId="0" xfId="0" applyFont="1" applyFill="1" applyAlignment="1">
      <alignment horizontal="center" vertical="center" wrapText="1"/>
    </xf>
    <xf numFmtId="0" fontId="0" fillId="2" borderId="0" xfId="0" applyFont="1" applyFill="1" applyAlignment="1"/>
    <xf numFmtId="0" fontId="16" fillId="0" borderId="0" xfId="0" applyFont="1" applyFill="1" applyAlignment="1">
      <alignment horizontal="center" vertical="center"/>
    </xf>
    <xf numFmtId="0" fontId="7" fillId="0" borderId="0" xfId="0" applyFont="1" applyAlignment="1">
      <alignment horizontal="center" vertical="center" wrapText="1"/>
    </xf>
    <xf numFmtId="0" fontId="8" fillId="0" borderId="0" xfId="0" applyFont="1" applyFill="1" applyBorder="1" applyAlignment="1">
      <alignment horizontal="center" vertical="center" wrapText="1"/>
    </xf>
    <xf numFmtId="0" fontId="8" fillId="2" borderId="2" xfId="0" applyNumberFormat="1" applyFont="1" applyFill="1" applyBorder="1" applyAlignment="1">
      <alignment horizontal="center" vertical="center" wrapText="1"/>
    </xf>
    <xf numFmtId="0" fontId="8" fillId="5" borderId="2" xfId="0" applyFont="1" applyFill="1" applyBorder="1" applyAlignment="1">
      <alignment vertical="center" wrapText="1"/>
    </xf>
    <xf numFmtId="0" fontId="8" fillId="0" borderId="2" xfId="0" applyFont="1" applyBorder="1" applyAlignment="1">
      <alignment horizontal="center"/>
    </xf>
    <xf numFmtId="0" fontId="17" fillId="0" borderId="0" xfId="0" applyFont="1" applyAlignment="1">
      <alignment horizontal="center" vertical="center" wrapText="1"/>
    </xf>
    <xf numFmtId="0" fontId="17" fillId="0" borderId="0" xfId="0" applyFont="1" applyAlignment="1"/>
    <xf numFmtId="0" fontId="17" fillId="0" borderId="0" xfId="0" applyFont="1" applyFill="1" applyAlignment="1"/>
    <xf numFmtId="0" fontId="17" fillId="0" borderId="2" xfId="0" applyFont="1" applyFill="1" applyBorder="1" applyAlignment="1">
      <alignment horizontal="left" vertical="center" wrapText="1"/>
    </xf>
    <xf numFmtId="0" fontId="8" fillId="5" borderId="0" xfId="0" applyFont="1" applyFill="1" applyAlignment="1"/>
    <xf numFmtId="0" fontId="18" fillId="0" borderId="0" xfId="0" applyFont="1" applyAlignment="1"/>
    <xf numFmtId="0" fontId="15" fillId="0" borderId="0" xfId="0" applyFont="1" applyFill="1" applyAlignment="1">
      <alignment horizontal="center"/>
    </xf>
    <xf numFmtId="0" fontId="8" fillId="0" borderId="2" xfId="0" applyNumberFormat="1" applyFont="1" applyFill="1" applyBorder="1" applyAlignment="1" applyProtection="1">
      <alignment vertical="center" wrapText="1"/>
      <protection locked="0"/>
    </xf>
    <xf numFmtId="176" fontId="8" fillId="0" borderId="2" xfId="0" applyNumberFormat="1" applyFont="1" applyFill="1" applyBorder="1" applyAlignment="1" applyProtection="1">
      <alignment horizontal="center" vertical="center" wrapText="1"/>
      <protection locked="0"/>
    </xf>
    <xf numFmtId="0" fontId="9" fillId="0" borderId="0" xfId="0" applyFont="1" applyFill="1" applyBorder="1" applyAlignment="1">
      <alignment horizontal="center" vertical="center" wrapText="1"/>
    </xf>
    <xf numFmtId="0" fontId="9" fillId="0" borderId="0" xfId="0" applyFont="1" applyFill="1" applyAlignment="1"/>
    <xf numFmtId="0" fontId="18" fillId="0" borderId="0" xfId="0" applyFont="1" applyFill="1" applyAlignment="1"/>
    <xf numFmtId="0" fontId="17" fillId="0" borderId="3" xfId="0" applyFont="1" applyFill="1" applyBorder="1" applyAlignment="1">
      <alignment horizontal="left" vertical="center" wrapText="1"/>
    </xf>
    <xf numFmtId="0" fontId="17" fillId="0" borderId="0" xfId="0" applyFont="1" applyFill="1" applyBorder="1" applyAlignment="1"/>
    <xf numFmtId="0" fontId="8" fillId="0" borderId="2" xfId="0" applyFont="1" applyFill="1" applyBorder="1" applyAlignment="1"/>
    <xf numFmtId="0" fontId="8" fillId="0" borderId="2" xfId="0" applyFont="1" applyBorder="1" applyAlignment="1"/>
    <xf numFmtId="0" fontId="9" fillId="0" borderId="2" xfId="0" applyFont="1" applyFill="1" applyBorder="1" applyAlignment="1"/>
    <xf numFmtId="0" fontId="17" fillId="0" borderId="0" xfId="0" applyFont="1" applyFill="1" applyBorder="1" applyAlignment="1">
      <alignment vertical="center" wrapText="1"/>
    </xf>
    <xf numFmtId="0" fontId="8" fillId="0" borderId="0" xfId="0" applyFont="1" applyFill="1" applyAlignment="1"/>
    <xf numFmtId="0" fontId="17" fillId="0" borderId="0" xfId="0" applyFont="1" applyFill="1" applyAlignment="1">
      <alignment horizontal="center" vertical="center" wrapText="1"/>
    </xf>
    <xf numFmtId="0" fontId="19" fillId="0" borderId="0" xfId="0" applyFont="1" applyFill="1" applyAlignment="1"/>
    <xf numFmtId="0" fontId="7" fillId="0" borderId="0" xfId="0" applyFont="1" applyAlignment="1">
      <alignment horizontal="center" vertical="center"/>
    </xf>
    <xf numFmtId="0" fontId="8" fillId="0" borderId="0" xfId="0" applyFont="1" applyAlignment="1">
      <alignment vertical="center"/>
    </xf>
    <xf numFmtId="0" fontId="7" fillId="0" borderId="2" xfId="0" applyFont="1" applyBorder="1" applyAlignment="1">
      <alignment vertical="center" wrapText="1"/>
    </xf>
    <xf numFmtId="31" fontId="7" fillId="0" borderId="2" xfId="0" applyNumberFormat="1" applyFont="1" applyFill="1" applyBorder="1" applyAlignment="1">
      <alignment horizontal="left" vertical="center" wrapText="1"/>
    </xf>
    <xf numFmtId="57" fontId="8" fillId="0" borderId="2" xfId="0" applyNumberFormat="1" applyFont="1" applyBorder="1" applyAlignment="1">
      <alignment horizontal="center" vertical="center" wrapText="1"/>
    </xf>
    <xf numFmtId="0" fontId="20" fillId="0" borderId="2" xfId="0" applyFont="1" applyFill="1" applyBorder="1" applyAlignment="1">
      <alignment horizontal="left" vertical="center" wrapText="1"/>
    </xf>
    <xf numFmtId="0" fontId="17" fillId="0" borderId="0" xfId="0" applyFont="1" applyFill="1" applyBorder="1" applyAlignment="1">
      <alignment horizontal="center" vertical="center" wrapText="1"/>
    </xf>
    <xf numFmtId="0" fontId="7" fillId="0" borderId="2" xfId="0" applyFont="1" applyFill="1" applyBorder="1" applyAlignment="1" applyProtection="1">
      <alignment horizontal="left" vertical="center" wrapText="1"/>
      <protection locked="0"/>
    </xf>
    <xf numFmtId="0" fontId="8" fillId="0" borderId="2" xfId="0" applyFont="1" applyBorder="1" applyAlignment="1">
      <alignment horizontal="left" vertical="center"/>
    </xf>
    <xf numFmtId="49" fontId="8" fillId="2" borderId="2" xfId="0" applyNumberFormat="1" applyFont="1" applyFill="1" applyBorder="1" applyAlignment="1" applyProtection="1">
      <alignment horizontal="left" vertical="center" wrapText="1"/>
      <protection locked="0"/>
    </xf>
    <xf numFmtId="49" fontId="8" fillId="2" borderId="2" xfId="0" applyNumberFormat="1" applyFont="1" applyFill="1" applyBorder="1" applyAlignment="1" applyProtection="1">
      <alignment horizontal="center" vertical="center" wrapText="1"/>
      <protection locked="0"/>
    </xf>
    <xf numFmtId="0" fontId="8" fillId="2" borderId="2" xfId="0" applyNumberFormat="1" applyFont="1" applyFill="1" applyBorder="1" applyAlignment="1" applyProtection="1">
      <alignment vertical="center" wrapText="1"/>
      <protection locked="0"/>
    </xf>
    <xf numFmtId="0" fontId="8" fillId="2" borderId="2" xfId="0" applyNumberFormat="1" applyFont="1" applyFill="1" applyBorder="1" applyAlignment="1" applyProtection="1">
      <alignment horizontal="center" vertical="center" wrapText="1"/>
      <protection locked="0"/>
    </xf>
    <xf numFmtId="177" fontId="8" fillId="2" borderId="2" xfId="0" applyNumberFormat="1" applyFont="1" applyFill="1" applyBorder="1" applyAlignment="1" applyProtection="1">
      <alignment horizontal="center" vertical="center" wrapText="1"/>
      <protection locked="0"/>
    </xf>
    <xf numFmtId="0" fontId="8" fillId="2" borderId="2" xfId="0" applyFont="1" applyFill="1" applyBorder="1" applyAlignment="1">
      <alignment horizontal="center" vertical="center" wrapText="1"/>
    </xf>
    <xf numFmtId="0" fontId="7" fillId="2" borderId="2" xfId="0" applyFont="1" applyFill="1" applyBorder="1" applyAlignment="1" applyProtection="1">
      <alignment horizontal="left" vertical="center" wrapText="1"/>
      <protection locked="0"/>
    </xf>
    <xf numFmtId="0" fontId="8" fillId="2" borderId="2" xfId="0" applyFont="1" applyFill="1" applyBorder="1" applyAlignment="1">
      <alignment horizontal="center"/>
    </xf>
    <xf numFmtId="0" fontId="8" fillId="2" borderId="2" xfId="0" applyFont="1" applyFill="1" applyBorder="1" applyAlignment="1">
      <alignment horizontal="left" vertical="center" wrapText="1"/>
    </xf>
    <xf numFmtId="0" fontId="8" fillId="2" borderId="2" xfId="0" applyNumberFormat="1" applyFont="1" applyFill="1" applyBorder="1" applyAlignment="1" applyProtection="1">
      <alignment horizontal="left" vertical="center" wrapText="1"/>
      <protection locked="0"/>
    </xf>
    <xf numFmtId="0" fontId="9" fillId="4" borderId="2" xfId="0" applyFont="1" applyFill="1" applyBorder="1" applyAlignment="1">
      <alignment vertical="center" wrapText="1"/>
    </xf>
    <xf numFmtId="0" fontId="9" fillId="4" borderId="2" xfId="0" applyNumberFormat="1" applyFont="1" applyFill="1" applyBorder="1" applyAlignment="1">
      <alignment vertical="center" wrapText="1"/>
    </xf>
    <xf numFmtId="0" fontId="8" fillId="4" borderId="2" xfId="0" applyFont="1" applyFill="1" applyBorder="1" applyAlignment="1">
      <alignment horizontal="center" vertical="center"/>
    </xf>
    <xf numFmtId="0" fontId="7" fillId="0" borderId="2" xfId="0" applyFont="1" applyFill="1" applyBorder="1" applyAlignment="1">
      <alignment horizontal="center" vertical="center"/>
    </xf>
    <xf numFmtId="0" fontId="8" fillId="0" borderId="2" xfId="0" applyFont="1" applyBorder="1" applyAlignment="1">
      <alignment vertical="center"/>
    </xf>
    <xf numFmtId="0" fontId="8" fillId="2" borderId="2" xfId="0" applyNumberFormat="1" applyFont="1" applyFill="1" applyBorder="1" applyAlignment="1">
      <alignment horizontal="left" vertical="center" wrapText="1"/>
    </xf>
    <xf numFmtId="0" fontId="8" fillId="4" borderId="2" xfId="0" applyFont="1" applyFill="1" applyBorder="1" applyAlignment="1">
      <alignment horizontal="left"/>
    </xf>
    <xf numFmtId="0" fontId="8" fillId="4" borderId="2" xfId="0" applyFont="1" applyFill="1" applyBorder="1" applyAlignment="1"/>
    <xf numFmtId="0" fontId="11" fillId="0" borderId="2" xfId="0" applyFont="1" applyBorder="1" applyAlignment="1">
      <alignment horizontal="center" vertical="center" wrapText="1"/>
    </xf>
    <xf numFmtId="177" fontId="12" fillId="0" borderId="2" xfId="0" applyNumberFormat="1" applyFont="1" applyFill="1" applyBorder="1" applyAlignment="1">
      <alignment horizontal="center" vertical="center" wrapText="1"/>
    </xf>
    <xf numFmtId="0" fontId="12" fillId="0" borderId="4" xfId="0" applyNumberFormat="1" applyFont="1" applyFill="1" applyBorder="1" applyAlignment="1">
      <alignment horizontal="center" vertical="center" wrapText="1"/>
    </xf>
    <xf numFmtId="0" fontId="12" fillId="0" borderId="3" xfId="0" applyNumberFormat="1" applyFont="1" applyFill="1" applyBorder="1" applyAlignment="1">
      <alignment horizontal="center" vertical="center" wrapText="1"/>
    </xf>
    <xf numFmtId="0" fontId="9" fillId="0" borderId="2" xfId="0" applyNumberFormat="1" applyFont="1" applyFill="1" applyBorder="1" applyAlignment="1">
      <alignment horizontal="center" vertical="center" wrapText="1"/>
    </xf>
    <xf numFmtId="0" fontId="8" fillId="0" borderId="2" xfId="92" applyFont="1" applyFill="1" applyBorder="1" applyAlignment="1">
      <alignment horizontal="left" vertical="center" wrapText="1"/>
    </xf>
    <xf numFmtId="0" fontId="8" fillId="0" borderId="2" xfId="0" applyFont="1" applyFill="1" applyBorder="1" applyAlignment="1">
      <alignment horizontal="left" vertical="center"/>
    </xf>
    <xf numFmtId="0" fontId="8" fillId="4" borderId="2" xfId="0" applyFont="1" applyFill="1" applyBorder="1" applyAlignment="1">
      <alignment horizontal="center"/>
    </xf>
    <xf numFmtId="177" fontId="9" fillId="4" borderId="2" xfId="0" applyNumberFormat="1" applyFont="1" applyFill="1" applyBorder="1" applyAlignment="1">
      <alignment horizontal="left" vertical="center" wrapText="1"/>
    </xf>
    <xf numFmtId="177" fontId="8" fillId="4" borderId="2" xfId="0" applyNumberFormat="1" applyFont="1" applyFill="1" applyBorder="1" applyAlignment="1">
      <alignment horizontal="left" vertical="center" wrapText="1"/>
    </xf>
    <xf numFmtId="49" fontId="12" fillId="0" borderId="2" xfId="0" applyNumberFormat="1" applyFont="1" applyFill="1" applyBorder="1" applyAlignment="1">
      <alignment horizontal="center" vertical="center" wrapText="1"/>
    </xf>
    <xf numFmtId="0" fontId="9" fillId="0" borderId="2" xfId="0" applyFont="1" applyFill="1" applyBorder="1" applyAlignment="1">
      <alignment vertical="center" wrapText="1"/>
    </xf>
    <xf numFmtId="0" fontId="9" fillId="0" borderId="2" xfId="0" applyNumberFormat="1" applyFont="1" applyFill="1" applyBorder="1" applyAlignment="1">
      <alignment vertical="center" wrapText="1"/>
    </xf>
    <xf numFmtId="0" fontId="0" fillId="0" borderId="0" xfId="0" applyAlignment="1">
      <alignment horizontal="center" vertical="center"/>
    </xf>
    <xf numFmtId="177" fontId="7" fillId="0" borderId="0" xfId="0" applyNumberFormat="1" applyFont="1" applyAlignment="1">
      <alignment horizontal="center" vertical="center" wrapText="1"/>
    </xf>
    <xf numFmtId="0" fontId="8" fillId="0" borderId="2" xfId="0" applyFont="1" applyFill="1" applyBorder="1" applyAlignment="1">
      <alignment horizontal="left"/>
    </xf>
    <xf numFmtId="0" fontId="7" fillId="0" borderId="2" xfId="0" applyFont="1" applyFill="1" applyBorder="1" applyAlignment="1">
      <alignment horizontal="center"/>
    </xf>
    <xf numFmtId="0" fontId="7" fillId="0" borderId="2" xfId="0" applyNumberFormat="1" applyFont="1" applyBorder="1" applyAlignment="1" applyProtection="1">
      <alignment horizontal="left" vertical="center" wrapText="1"/>
      <protection locked="0"/>
    </xf>
    <xf numFmtId="0" fontId="21" fillId="0" borderId="2" xfId="0" applyFont="1" applyFill="1" applyBorder="1" applyAlignment="1">
      <alignment horizontal="center" vertical="center"/>
    </xf>
    <xf numFmtId="176" fontId="7" fillId="0" borderId="2" xfId="0" applyNumberFormat="1" applyFont="1" applyFill="1" applyBorder="1" applyAlignment="1">
      <alignment horizontal="center" vertical="center"/>
    </xf>
    <xf numFmtId="0" fontId="13" fillId="0" borderId="2" xfId="0" applyFont="1" applyFill="1" applyBorder="1" applyAlignment="1">
      <alignment horizontal="left" vertical="center"/>
    </xf>
    <xf numFmtId="0" fontId="8" fillId="4" borderId="0" xfId="0" applyFont="1" applyFill="1" applyAlignment="1"/>
    <xf numFmtId="0" fontId="8" fillId="6" borderId="0" xfId="0" applyFont="1" applyFill="1" applyAlignment="1"/>
    <xf numFmtId="0" fontId="9" fillId="6" borderId="0" xfId="0" applyFont="1" applyFill="1" applyAlignment="1"/>
    <xf numFmtId="0" fontId="22" fillId="0" borderId="0" xfId="0" applyFont="1" applyFill="1" applyAlignment="1">
      <alignment horizontal="center" vertical="center"/>
    </xf>
    <xf numFmtId="0" fontId="8" fillId="0" borderId="0" xfId="0" applyFont="1" applyFill="1" applyAlignment="1">
      <alignment horizontal="center" vertical="center" wrapText="1"/>
    </xf>
    <xf numFmtId="0" fontId="8" fillId="0" borderId="0" xfId="0" applyFont="1" applyBorder="1" applyAlignment="1">
      <alignment vertical="center"/>
    </xf>
    <xf numFmtId="0" fontId="0" fillId="0" borderId="0" xfId="0" applyFont="1" applyFill="1" applyAlignment="1"/>
    <xf numFmtId="0" fontId="8" fillId="4" borderId="0" xfId="0" applyFont="1" applyFill="1" applyAlignment="1">
      <alignment vertical="center"/>
    </xf>
    <xf numFmtId="0" fontId="8" fillId="5" borderId="0" xfId="0" applyFont="1" applyFill="1" applyAlignment="1">
      <alignment horizontal="center" vertical="center" wrapText="1"/>
    </xf>
    <xf numFmtId="0" fontId="9" fillId="6" borderId="2" xfId="0" applyFont="1" applyFill="1" applyBorder="1" applyAlignment="1">
      <alignment horizontal="center" vertical="center" wrapText="1"/>
    </xf>
    <xf numFmtId="0" fontId="9" fillId="6" borderId="2" xfId="0" applyFont="1" applyFill="1" applyBorder="1" applyAlignment="1">
      <alignment vertical="center" wrapText="1"/>
    </xf>
    <xf numFmtId="0" fontId="9" fillId="6" borderId="2" xfId="0" applyNumberFormat="1" applyFont="1" applyFill="1" applyBorder="1" applyAlignment="1">
      <alignment vertical="center" wrapText="1"/>
    </xf>
    <xf numFmtId="0" fontId="9" fillId="6" borderId="2" xfId="0" applyFont="1" applyFill="1" applyBorder="1" applyAlignment="1">
      <alignment horizontal="left" vertical="center" wrapText="1"/>
    </xf>
    <xf numFmtId="0" fontId="9" fillId="6" borderId="2" xfId="0" applyNumberFormat="1" applyFont="1" applyFill="1" applyBorder="1" applyAlignment="1">
      <alignment horizontal="center" vertical="center" wrapText="1"/>
    </xf>
    <xf numFmtId="177" fontId="9" fillId="6" borderId="2" xfId="0" applyNumberFormat="1" applyFont="1" applyFill="1" applyBorder="1" applyAlignment="1">
      <alignment horizontal="center" vertical="center" wrapText="1"/>
    </xf>
    <xf numFmtId="49" fontId="9" fillId="6" borderId="2" xfId="0" applyNumberFormat="1" applyFont="1" applyFill="1" applyBorder="1" applyAlignment="1" applyProtection="1">
      <alignment horizontal="center" vertical="center" wrapText="1"/>
      <protection locked="0"/>
    </xf>
    <xf numFmtId="0" fontId="9" fillId="6" borderId="2" xfId="0" applyNumberFormat="1" applyFont="1" applyFill="1" applyBorder="1" applyAlignment="1" applyProtection="1">
      <alignment horizontal="center" vertical="center" wrapText="1"/>
      <protection locked="0"/>
    </xf>
    <xf numFmtId="49" fontId="9" fillId="6" borderId="2" xfId="0" applyNumberFormat="1" applyFont="1" applyFill="1" applyBorder="1" applyAlignment="1" applyProtection="1">
      <alignment horizontal="left" vertical="center" wrapText="1"/>
      <protection locked="0"/>
    </xf>
    <xf numFmtId="177" fontId="9" fillId="6" borderId="2" xfId="0" applyNumberFormat="1" applyFont="1" applyFill="1" applyBorder="1" applyAlignment="1" applyProtection="1">
      <alignment horizontal="center" vertical="center" wrapText="1"/>
      <protection locked="0"/>
    </xf>
    <xf numFmtId="0" fontId="15" fillId="0" borderId="2" xfId="0" applyFont="1" applyFill="1" applyBorder="1" applyAlignment="1">
      <alignment horizontal="center" vertical="center" wrapText="1"/>
    </xf>
    <xf numFmtId="0" fontId="20" fillId="0" borderId="2" xfId="0" applyFont="1" applyBorder="1" applyAlignment="1">
      <alignment horizontal="left" vertical="center" wrapText="1"/>
    </xf>
    <xf numFmtId="0" fontId="23" fillId="0" borderId="2" xfId="0" applyFont="1" applyFill="1" applyBorder="1" applyAlignment="1">
      <alignment horizontal="center" vertical="center" wrapText="1"/>
    </xf>
    <xf numFmtId="0" fontId="11" fillId="0" borderId="2" xfId="0" applyFont="1" applyBorder="1" applyAlignment="1">
      <alignment horizontal="left" vertical="center" wrapText="1"/>
    </xf>
    <xf numFmtId="0" fontId="11" fillId="0" borderId="5" xfId="0" applyFont="1" applyBorder="1" applyAlignment="1">
      <alignment vertical="center" wrapText="1"/>
    </xf>
    <xf numFmtId="0" fontId="12" fillId="0" borderId="2" xfId="59" applyFont="1" applyFill="1" applyBorder="1" applyAlignment="1">
      <alignment horizontal="center" vertical="center" wrapText="1"/>
    </xf>
    <xf numFmtId="0" fontId="9" fillId="0" borderId="2" xfId="59" applyFont="1" applyFill="1" applyBorder="1" applyAlignment="1">
      <alignment horizontal="center" vertical="center" wrapText="1"/>
    </xf>
    <xf numFmtId="0" fontId="9" fillId="6" borderId="2" xfId="0" applyFont="1" applyFill="1" applyBorder="1" applyAlignment="1" applyProtection="1">
      <alignment horizontal="left" vertical="center" wrapText="1"/>
      <protection locked="0"/>
    </xf>
    <xf numFmtId="0" fontId="16" fillId="0" borderId="2" xfId="0" applyFont="1" applyFill="1" applyBorder="1" applyAlignment="1">
      <alignment horizontal="center" vertical="center"/>
    </xf>
    <xf numFmtId="0" fontId="15" fillId="0" borderId="2" xfId="0" applyNumberFormat="1" applyFont="1" applyBorder="1" applyAlignment="1" applyProtection="1">
      <alignment horizontal="left" vertical="center" wrapText="1"/>
      <protection locked="0"/>
    </xf>
    <xf numFmtId="176" fontId="15" fillId="0" borderId="2" xfId="0" applyNumberFormat="1" applyFont="1" applyFill="1" applyBorder="1" applyAlignment="1">
      <alignment horizontal="center" vertical="center" wrapText="1"/>
    </xf>
    <xf numFmtId="0" fontId="20" fillId="0" borderId="2" xfId="0" applyNumberFormat="1" applyFont="1" applyBorder="1" applyAlignment="1" applyProtection="1">
      <alignment horizontal="left" vertical="center" wrapText="1"/>
      <protection locked="0"/>
    </xf>
    <xf numFmtId="0" fontId="20" fillId="0" borderId="2" xfId="0" applyNumberFormat="1" applyFont="1" applyBorder="1" applyAlignment="1" applyProtection="1">
      <alignment horizontal="center" vertical="center" wrapText="1"/>
      <protection locked="0"/>
    </xf>
    <xf numFmtId="0" fontId="24" fillId="0" borderId="2" xfId="0" applyFont="1" applyFill="1" applyBorder="1" applyAlignment="1">
      <alignment horizontal="center" vertical="center"/>
    </xf>
    <xf numFmtId="0" fontId="15" fillId="0" borderId="2" xfId="0" applyFont="1" applyFill="1" applyBorder="1" applyAlignment="1" applyProtection="1">
      <alignment horizontal="center" vertical="center" wrapText="1"/>
      <protection locked="0"/>
    </xf>
    <xf numFmtId="0" fontId="8" fillId="0" borderId="2" xfId="0" applyNumberFormat="1" applyFont="1" applyBorder="1" applyAlignment="1">
      <alignment vertical="center" wrapText="1"/>
    </xf>
    <xf numFmtId="0" fontId="8" fillId="0" borderId="2" xfId="0" applyNumberFormat="1" applyFont="1" applyFill="1" applyBorder="1" applyAlignment="1">
      <alignment vertical="center" wrapText="1"/>
    </xf>
    <xf numFmtId="177" fontId="9" fillId="6" borderId="2" xfId="0" applyNumberFormat="1" applyFont="1" applyFill="1" applyBorder="1" applyAlignment="1">
      <alignment horizontal="left" vertical="center" wrapText="1"/>
    </xf>
    <xf numFmtId="0" fontId="11" fillId="0" borderId="3" xfId="0" applyFont="1" applyBorder="1" applyAlignment="1">
      <alignment vertical="center" wrapText="1"/>
    </xf>
    <xf numFmtId="0" fontId="9" fillId="4" borderId="2" xfId="59" applyFont="1" applyFill="1" applyBorder="1" applyAlignment="1">
      <alignment horizontal="center" vertical="center" wrapText="1"/>
    </xf>
    <xf numFmtId="0" fontId="9" fillId="6" borderId="2" xfId="59" applyFont="1" applyFill="1" applyBorder="1" applyAlignment="1">
      <alignment horizontal="center" vertical="center" wrapText="1"/>
    </xf>
    <xf numFmtId="0" fontId="0" fillId="6" borderId="0" xfId="0" applyFont="1" applyFill="1" applyAlignment="1"/>
    <xf numFmtId="0" fontId="10" fillId="6" borderId="0" xfId="0" applyFont="1" applyFill="1" applyAlignment="1"/>
    <xf numFmtId="0" fontId="15" fillId="0" borderId="4" xfId="0" applyFont="1" applyFill="1" applyBorder="1" applyAlignment="1" applyProtection="1">
      <alignment horizontal="left" vertical="center" wrapText="1"/>
      <protection locked="0"/>
    </xf>
    <xf numFmtId="0" fontId="16" fillId="0" borderId="2" xfId="0" applyFont="1" applyFill="1" applyBorder="1" applyAlignment="1">
      <alignment horizontal="center" vertical="center" wrapText="1"/>
    </xf>
    <xf numFmtId="0" fontId="9" fillId="0" borderId="0" xfId="0" applyFont="1" applyFill="1" applyBorder="1" applyAlignment="1"/>
    <xf numFmtId="0" fontId="9" fillId="6" borderId="0" xfId="0" applyFont="1" applyFill="1" applyAlignment="1">
      <alignment vertical="center" wrapText="1"/>
    </xf>
    <xf numFmtId="177" fontId="8" fillId="2" borderId="2" xfId="0" applyNumberFormat="1" applyFont="1" applyFill="1" applyBorder="1" applyAlignment="1">
      <alignment horizontal="center" vertical="center" wrapText="1"/>
    </xf>
    <xf numFmtId="0" fontId="15" fillId="0" borderId="2" xfId="0" applyFont="1" applyBorder="1" applyAlignment="1">
      <alignment horizontal="center" vertical="center" wrapText="1"/>
    </xf>
    <xf numFmtId="0" fontId="15" fillId="0" borderId="2" xfId="0" applyNumberFormat="1" applyFont="1" applyFill="1" applyBorder="1" applyAlignment="1">
      <alignment horizontal="center" vertical="center" wrapText="1"/>
    </xf>
    <xf numFmtId="0" fontId="15" fillId="0" borderId="2" xfId="0" applyFont="1" applyFill="1" applyBorder="1" applyAlignment="1">
      <alignment horizontal="center"/>
    </xf>
    <xf numFmtId="0" fontId="15" fillId="0" borderId="2" xfId="0" applyFont="1" applyFill="1" applyBorder="1" applyAlignment="1">
      <alignment horizontal="center" vertical="center"/>
    </xf>
    <xf numFmtId="0" fontId="15" fillId="0" borderId="2" xfId="0" applyFont="1" applyBorder="1" applyAlignment="1">
      <alignment horizontal="center" vertical="center"/>
    </xf>
    <xf numFmtId="0" fontId="25" fillId="0" borderId="2" xfId="0" applyFont="1" applyBorder="1" applyAlignment="1">
      <alignment horizontal="left" vertical="center" wrapText="1"/>
    </xf>
    <xf numFmtId="0" fontId="20" fillId="0" borderId="2" xfId="0" applyNumberFormat="1" applyFont="1" applyBorder="1" applyAlignment="1">
      <alignment horizontal="center" vertical="center" wrapText="1"/>
    </xf>
    <xf numFmtId="0" fontId="20" fillId="0" borderId="2" xfId="0" applyFont="1" applyBorder="1" applyAlignment="1">
      <alignment horizontal="center" vertical="center" wrapText="1"/>
    </xf>
    <xf numFmtId="0" fontId="25" fillId="0" borderId="2" xfId="0" applyNumberFormat="1" applyFont="1" applyFill="1" applyBorder="1" applyAlignment="1">
      <alignment horizontal="center" vertical="center" wrapText="1"/>
    </xf>
    <xf numFmtId="31" fontId="15" fillId="0" borderId="2" xfId="0" applyNumberFormat="1" applyFont="1" applyFill="1" applyBorder="1" applyAlignment="1">
      <alignment horizontal="left" vertical="center" wrapText="1"/>
    </xf>
    <xf numFmtId="0" fontId="22" fillId="0" borderId="2" xfId="0" applyFont="1" applyFill="1" applyBorder="1" applyAlignment="1">
      <alignment horizontal="center" vertical="center"/>
    </xf>
    <xf numFmtId="0" fontId="20" fillId="0" borderId="2" xfId="0" applyNumberFormat="1" applyFont="1" applyFill="1" applyBorder="1" applyAlignment="1">
      <alignment horizontal="center" vertical="center" wrapText="1"/>
    </xf>
    <xf numFmtId="0" fontId="23" fillId="0" borderId="2" xfId="0" applyFont="1" applyFill="1" applyBorder="1" applyAlignment="1" applyProtection="1">
      <alignment horizontal="center" vertical="center" wrapText="1"/>
      <protection locked="0"/>
    </xf>
    <xf numFmtId="0" fontId="20" fillId="0" borderId="2" xfId="0" applyFont="1" applyFill="1" applyBorder="1" applyAlignment="1">
      <alignment horizontal="center"/>
    </xf>
    <xf numFmtId="0" fontId="15" fillId="0" borderId="2" xfId="94" applyFont="1" applyFill="1" applyBorder="1" applyAlignment="1">
      <alignment horizontal="center" vertical="center" wrapText="1"/>
    </xf>
    <xf numFmtId="176" fontId="15" fillId="0" borderId="2" xfId="0" applyNumberFormat="1" applyFont="1" applyFill="1" applyBorder="1" applyAlignment="1">
      <alignment horizontal="center" vertical="center"/>
    </xf>
    <xf numFmtId="31" fontId="20" fillId="0" borderId="2" xfId="0" applyNumberFormat="1" applyFont="1" applyFill="1" applyBorder="1" applyAlignment="1">
      <alignment horizontal="left" vertical="center" wrapText="1"/>
    </xf>
    <xf numFmtId="0" fontId="19" fillId="0" borderId="0" xfId="0" applyFont="1" applyFill="1" applyBorder="1" applyAlignment="1">
      <alignment horizontal="center" vertical="center" wrapText="1"/>
    </xf>
    <xf numFmtId="0" fontId="20" fillId="0" borderId="2" xfId="0" applyFont="1" applyFill="1" applyBorder="1" applyAlignment="1">
      <alignment horizontal="center" vertical="center" wrapText="1"/>
    </xf>
    <xf numFmtId="0" fontId="16" fillId="0" borderId="2" xfId="0" applyFont="1" applyFill="1" applyBorder="1" applyAlignment="1">
      <alignment horizontal="left" vertical="center"/>
    </xf>
    <xf numFmtId="0" fontId="20" fillId="0" borderId="2" xfId="0" applyFont="1" applyBorder="1" applyAlignment="1">
      <alignment horizontal="left" vertical="center"/>
    </xf>
    <xf numFmtId="57" fontId="8" fillId="0" borderId="2" xfId="0" applyNumberFormat="1" applyFont="1" applyFill="1" applyBorder="1" applyAlignment="1">
      <alignment horizontal="center" vertical="center" wrapText="1"/>
    </xf>
    <xf numFmtId="0" fontId="0" fillId="0" borderId="2" xfId="0" applyFont="1" applyBorder="1" applyAlignment="1"/>
    <xf numFmtId="0" fontId="26" fillId="0" borderId="2" xfId="0" applyFont="1" applyBorder="1" applyAlignment="1">
      <alignment vertical="center" wrapText="1"/>
    </xf>
    <xf numFmtId="0" fontId="26" fillId="0" borderId="2" xfId="0" applyFont="1" applyBorder="1" applyAlignment="1" applyProtection="1">
      <alignment horizontal="center" vertical="center" wrapText="1"/>
      <protection locked="0"/>
    </xf>
    <xf numFmtId="0" fontId="20" fillId="0" borderId="3" xfId="0" applyFont="1" applyFill="1" applyBorder="1" applyAlignment="1">
      <alignment horizontal="left" vertical="center" wrapText="1"/>
    </xf>
    <xf numFmtId="0" fontId="0" fillId="0" borderId="2" xfId="0" applyFont="1" applyFill="1" applyBorder="1" applyAlignment="1"/>
    <xf numFmtId="0" fontId="0" fillId="0" borderId="2" xfId="0" applyNumberFormat="1" applyFont="1" applyFill="1" applyBorder="1" applyAlignment="1">
      <alignment horizontal="center"/>
    </xf>
    <xf numFmtId="0" fontId="8" fillId="5" borderId="2" xfId="0" applyFont="1" applyFill="1" applyBorder="1" applyAlignment="1">
      <alignment horizontal="center" vertical="center" wrapText="1"/>
    </xf>
    <xf numFmtId="0" fontId="8" fillId="0" borderId="2" xfId="92" applyFont="1" applyBorder="1" applyAlignment="1">
      <alignment vertical="center" wrapText="1"/>
    </xf>
    <xf numFmtId="0" fontId="15" fillId="0" borderId="2" xfId="0" applyFont="1" applyFill="1" applyBorder="1" applyAlignment="1">
      <alignment horizontal="left"/>
    </xf>
    <xf numFmtId="0" fontId="0" fillId="0" borderId="2" xfId="0" applyFont="1" applyFill="1" applyBorder="1" applyAlignment="1">
      <alignment horizontal="center"/>
    </xf>
    <xf numFmtId="0" fontId="0" fillId="0" borderId="2" xfId="0" applyFont="1" applyFill="1" applyBorder="1" applyAlignment="1">
      <alignment horizontal="left"/>
    </xf>
    <xf numFmtId="0" fontId="8" fillId="5" borderId="2" xfId="0" applyNumberFormat="1" applyFont="1" applyFill="1" applyBorder="1" applyAlignment="1">
      <alignment horizontal="center" vertical="center" wrapText="1"/>
    </xf>
    <xf numFmtId="0" fontId="9" fillId="5" borderId="2" xfId="0" applyFont="1" applyFill="1" applyBorder="1" applyAlignment="1">
      <alignment vertical="center" wrapText="1"/>
    </xf>
    <xf numFmtId="0" fontId="8" fillId="5" borderId="2" xfId="0" applyFont="1" applyFill="1" applyBorder="1" applyAlignment="1"/>
    <xf numFmtId="0" fontId="8" fillId="0" borderId="0" xfId="0" applyFont="1" applyFill="1" applyBorder="1" applyAlignment="1">
      <alignment vertical="center" wrapText="1"/>
    </xf>
    <xf numFmtId="0" fontId="8" fillId="0" borderId="0" xfId="0" applyFont="1" applyFill="1" applyAlignment="1">
      <alignment vertical="center" wrapText="1"/>
    </xf>
    <xf numFmtId="0" fontId="8" fillId="0" borderId="0" xfId="0" applyFont="1" applyFill="1" applyBorder="1" applyAlignment="1"/>
    <xf numFmtId="0" fontId="0" fillId="4" borderId="0" xfId="0" applyFont="1" applyFill="1" applyAlignment="1"/>
    <xf numFmtId="0" fontId="20" fillId="0" borderId="0" xfId="0" applyFont="1" applyFill="1" applyBorder="1" applyAlignment="1">
      <alignment horizontal="left" vertical="center" wrapText="1"/>
    </xf>
    <xf numFmtId="0" fontId="18" fillId="0" borderId="0" xfId="0" applyFont="1" applyAlignment="1">
      <alignment vertical="center"/>
    </xf>
    <xf numFmtId="0" fontId="7" fillId="4" borderId="0" xfId="0" applyFont="1" applyFill="1" applyAlignment="1"/>
    <xf numFmtId="0" fontId="17" fillId="0" borderId="0" xfId="0" applyFont="1" applyFill="1" applyBorder="1" applyAlignment="1">
      <alignment horizontal="left" vertical="center" wrapText="1"/>
    </xf>
    <xf numFmtId="0" fontId="20" fillId="0" borderId="0" xfId="0" applyNumberFormat="1" applyFont="1" applyAlignment="1">
      <alignment horizontal="center" vertical="center" wrapText="1"/>
    </xf>
    <xf numFmtId="176" fontId="0" fillId="0" borderId="0" xfId="0" applyNumberFormat="1" applyFont="1" applyAlignment="1"/>
    <xf numFmtId="0" fontId="27" fillId="0" borderId="0" xfId="0" applyFont="1" applyAlignment="1">
      <alignment horizontal="center" vertical="center"/>
    </xf>
    <xf numFmtId="0" fontId="12" fillId="0" borderId="6" xfId="0" applyFont="1" applyFill="1" applyBorder="1" applyAlignment="1">
      <alignment horizontal="center" vertical="center" wrapText="1"/>
    </xf>
    <xf numFmtId="0" fontId="12" fillId="0" borderId="4" xfId="0" applyFont="1" applyFill="1" applyBorder="1" applyAlignment="1">
      <alignment horizontal="center" vertical="center" wrapText="1"/>
    </xf>
    <xf numFmtId="0" fontId="7" fillId="0" borderId="2" xfId="0" applyNumberFormat="1" applyFont="1" applyFill="1" applyBorder="1" applyAlignment="1" applyProtection="1">
      <alignment horizontal="center" vertical="center" wrapText="1"/>
      <protection locked="0"/>
    </xf>
    <xf numFmtId="0" fontId="28" fillId="0" borderId="7" xfId="0" applyFont="1" applyFill="1" applyBorder="1" applyAlignment="1" applyProtection="1">
      <alignment vertical="center" wrapText="1"/>
      <protection locked="0"/>
    </xf>
    <xf numFmtId="49" fontId="8" fillId="0" borderId="7" xfId="0" applyNumberFormat="1" applyFont="1" applyFill="1" applyBorder="1" applyAlignment="1" applyProtection="1">
      <alignment horizontal="center" vertical="center" wrapText="1"/>
      <protection locked="0"/>
    </xf>
    <xf numFmtId="0" fontId="8" fillId="0" borderId="7" xfId="0" applyNumberFormat="1" applyFont="1" applyFill="1" applyBorder="1" applyAlignment="1" applyProtection="1">
      <alignment horizontal="center" vertical="center" wrapText="1"/>
      <protection locked="0"/>
    </xf>
    <xf numFmtId="49" fontId="8" fillId="0" borderId="7" xfId="0" applyNumberFormat="1" applyFont="1" applyFill="1" applyBorder="1" applyAlignment="1" applyProtection="1">
      <alignment horizontal="left" vertical="center" wrapText="1"/>
      <protection locked="0"/>
    </xf>
    <xf numFmtId="177" fontId="9" fillId="0" borderId="7" xfId="0" applyNumberFormat="1" applyFont="1" applyFill="1" applyBorder="1" applyAlignment="1" applyProtection="1">
      <alignment horizontal="center" vertical="center" wrapText="1"/>
      <protection locked="0"/>
    </xf>
    <xf numFmtId="0" fontId="7" fillId="4" borderId="2" xfId="0" applyNumberFormat="1" applyFont="1" applyFill="1" applyBorder="1" applyAlignment="1" applyProtection="1">
      <alignment horizontal="center" vertical="center" wrapText="1"/>
      <protection locked="0"/>
    </xf>
    <xf numFmtId="0" fontId="28" fillId="4" borderId="2" xfId="0" applyFont="1" applyFill="1" applyBorder="1" applyAlignment="1" applyProtection="1">
      <alignment vertical="center" wrapText="1"/>
      <protection locked="0"/>
    </xf>
    <xf numFmtId="49" fontId="8" fillId="4" borderId="2" xfId="0" applyNumberFormat="1" applyFont="1" applyFill="1" applyBorder="1" applyAlignment="1" applyProtection="1">
      <alignment horizontal="center" vertical="center" wrapText="1"/>
      <protection locked="0"/>
    </xf>
    <xf numFmtId="0" fontId="8" fillId="4" borderId="2" xfId="0" applyNumberFormat="1" applyFont="1" applyFill="1" applyBorder="1" applyAlignment="1" applyProtection="1">
      <alignment horizontal="center" vertical="center" wrapText="1"/>
      <protection locked="0"/>
    </xf>
    <xf numFmtId="49" fontId="8" fillId="4" borderId="2" xfId="0" applyNumberFormat="1" applyFont="1" applyFill="1" applyBorder="1" applyAlignment="1" applyProtection="1">
      <alignment horizontal="left" vertical="center" wrapText="1"/>
      <protection locked="0"/>
    </xf>
    <xf numFmtId="0" fontId="12" fillId="4" borderId="2" xfId="0" applyFont="1" applyFill="1" applyBorder="1" applyAlignment="1">
      <alignment horizontal="center" vertical="center" wrapText="1"/>
    </xf>
    <xf numFmtId="0" fontId="28" fillId="4" borderId="2" xfId="0" applyFont="1" applyFill="1" applyBorder="1" applyAlignment="1" applyProtection="1">
      <alignment vertical="center" wrapText="1"/>
    </xf>
    <xf numFmtId="0" fontId="12" fillId="4" borderId="2" xfId="0" applyNumberFormat="1" applyFont="1" applyFill="1" applyBorder="1" applyAlignment="1" applyProtection="1">
      <alignment horizontal="center" vertical="center" wrapText="1"/>
      <protection locked="0"/>
    </xf>
    <xf numFmtId="0" fontId="7" fillId="0" borderId="8" xfId="0" applyNumberFormat="1" applyFont="1" applyFill="1" applyBorder="1" applyAlignment="1" applyProtection="1">
      <alignment horizontal="center" vertical="center" wrapText="1"/>
      <protection locked="0"/>
    </xf>
    <xf numFmtId="0" fontId="8" fillId="0" borderId="8" xfId="0" applyFont="1" applyFill="1" applyBorder="1" applyAlignment="1">
      <alignment horizontal="left" vertical="center" wrapText="1"/>
    </xf>
    <xf numFmtId="0" fontId="8" fillId="0" borderId="8" xfId="0" applyFont="1" applyFill="1" applyBorder="1" applyAlignment="1">
      <alignment horizontal="center" vertical="center" wrapText="1"/>
    </xf>
    <xf numFmtId="0" fontId="8" fillId="0" borderId="8" xfId="0" applyNumberFormat="1" applyFont="1" applyFill="1" applyBorder="1" applyAlignment="1">
      <alignment horizontal="center" vertical="center" wrapText="1"/>
    </xf>
    <xf numFmtId="49" fontId="8" fillId="0" borderId="8" xfId="0" applyNumberFormat="1" applyFont="1" applyFill="1" applyBorder="1" applyAlignment="1">
      <alignment horizontal="left" vertical="center" wrapText="1"/>
    </xf>
    <xf numFmtId="0" fontId="8" fillId="0" borderId="8" xfId="0" applyNumberFormat="1" applyFont="1" applyFill="1" applyBorder="1" applyAlignment="1" applyProtection="1">
      <alignment horizontal="center" vertical="center" wrapText="1"/>
      <protection locked="0"/>
    </xf>
    <xf numFmtId="177" fontId="8" fillId="0" borderId="8" xfId="0" applyNumberFormat="1" applyFont="1" applyFill="1" applyBorder="1" applyAlignment="1">
      <alignment horizontal="center" vertical="center" wrapText="1"/>
    </xf>
    <xf numFmtId="0" fontId="7" fillId="0" borderId="7" xfId="0" applyNumberFormat="1" applyFont="1" applyFill="1" applyBorder="1" applyAlignment="1" applyProtection="1">
      <alignment horizontal="center" vertical="center" wrapText="1"/>
      <protection locked="0"/>
    </xf>
    <xf numFmtId="177" fontId="8" fillId="0" borderId="7" xfId="0" applyNumberFormat="1" applyFont="1" applyFill="1" applyBorder="1" applyAlignment="1" applyProtection="1">
      <alignment horizontal="center" vertical="center" wrapText="1"/>
      <protection locked="0"/>
    </xf>
    <xf numFmtId="0" fontId="27" fillId="0" borderId="0" xfId="0" applyFont="1" applyAlignment="1">
      <alignment horizontal="left" vertical="center"/>
    </xf>
    <xf numFmtId="0" fontId="12" fillId="0" borderId="2" xfId="59" applyFont="1" applyFill="1" applyBorder="1" applyAlignment="1">
      <alignment horizontal="left" vertical="center" wrapText="1"/>
    </xf>
    <xf numFmtId="0" fontId="8" fillId="0" borderId="7" xfId="0" applyNumberFormat="1" applyFont="1" applyBorder="1" applyAlignment="1">
      <alignment horizontal="left" vertical="center" wrapText="1"/>
    </xf>
    <xf numFmtId="0" fontId="8" fillId="0" borderId="7" xfId="0" applyFont="1" applyBorder="1" applyAlignment="1">
      <alignment horizontal="left" vertical="center" wrapText="1"/>
    </xf>
    <xf numFmtId="0" fontId="8" fillId="0" borderId="7" xfId="0" applyFont="1" applyBorder="1" applyAlignment="1">
      <alignment horizontal="center" vertical="center" wrapText="1"/>
    </xf>
    <xf numFmtId="0" fontId="8" fillId="0" borderId="7" xfId="0" applyNumberFormat="1" applyFont="1" applyBorder="1" applyAlignment="1">
      <alignment horizontal="center" vertical="center" wrapText="1"/>
    </xf>
    <xf numFmtId="0" fontId="8" fillId="4" borderId="2" xfId="0" applyFont="1" applyFill="1" applyBorder="1" applyAlignment="1">
      <alignment horizontal="left" vertical="center" wrapText="1"/>
    </xf>
    <xf numFmtId="0" fontId="8" fillId="4" borderId="2" xfId="0" applyFont="1" applyFill="1" applyBorder="1" applyAlignment="1">
      <alignment horizontal="center" vertical="center" wrapText="1"/>
    </xf>
    <xf numFmtId="0" fontId="8" fillId="4" borderId="2" xfId="0" applyNumberFormat="1" applyFont="1" applyFill="1" applyBorder="1" applyAlignment="1">
      <alignment horizontal="left" vertical="center" wrapText="1"/>
    </xf>
    <xf numFmtId="0" fontId="8" fillId="4" borderId="2" xfId="0" applyNumberFormat="1" applyFont="1" applyFill="1" applyBorder="1" applyAlignment="1">
      <alignment horizontal="center" vertical="center" wrapText="1"/>
    </xf>
    <xf numFmtId="0" fontId="8" fillId="0" borderId="8" xfId="0" applyNumberFormat="1" applyFont="1" applyFill="1" applyBorder="1" applyAlignment="1">
      <alignment horizontal="left" vertical="center" wrapText="1"/>
    </xf>
    <xf numFmtId="31" fontId="8" fillId="0" borderId="8" xfId="0" applyNumberFormat="1" applyFont="1" applyFill="1" applyBorder="1" applyAlignment="1">
      <alignment horizontal="left" vertical="center" wrapText="1"/>
    </xf>
    <xf numFmtId="0" fontId="8" fillId="0" borderId="8" xfId="0" applyFont="1" applyFill="1" applyBorder="1" applyAlignment="1">
      <alignment horizontal="center" vertical="center"/>
    </xf>
    <xf numFmtId="0" fontId="8" fillId="0" borderId="8" xfId="0" applyNumberFormat="1" applyFont="1" applyBorder="1" applyAlignment="1">
      <alignment horizontal="center" vertical="center" wrapText="1"/>
    </xf>
    <xf numFmtId="0" fontId="8" fillId="0" borderId="8" xfId="0" applyFont="1" applyFill="1" applyBorder="1" applyAlignment="1" applyProtection="1">
      <alignment horizontal="center" vertical="center" wrapText="1"/>
      <protection locked="0"/>
    </xf>
    <xf numFmtId="177" fontId="9" fillId="4" borderId="2" xfId="0" applyNumberFormat="1" applyFont="1" applyFill="1" applyBorder="1" applyAlignment="1" applyProtection="1">
      <alignment horizontal="center" vertical="center" wrapText="1"/>
    </xf>
    <xf numFmtId="0" fontId="29" fillId="0" borderId="2" xfId="0" applyFont="1" applyFill="1" applyBorder="1" applyAlignment="1">
      <alignment horizontal="left" vertical="center" wrapText="1"/>
    </xf>
    <xf numFmtId="0" fontId="29" fillId="0" borderId="2" xfId="0" applyFont="1" applyFill="1" applyBorder="1" applyAlignment="1" applyProtection="1">
      <alignment horizontal="center" vertical="center" wrapText="1"/>
      <protection locked="0"/>
    </xf>
    <xf numFmtId="0" fontId="30" fillId="0" borderId="2" xfId="59" applyNumberFormat="1" applyFont="1" applyFill="1" applyBorder="1" applyAlignment="1">
      <alignment horizontal="center" vertical="center" wrapText="1"/>
    </xf>
    <xf numFmtId="176" fontId="7" fillId="0" borderId="0" xfId="0" applyNumberFormat="1" applyFont="1" applyAlignment="1"/>
    <xf numFmtId="0" fontId="20" fillId="0" borderId="7" xfId="0" applyNumberFormat="1" applyFont="1" applyBorder="1" applyAlignment="1">
      <alignment horizontal="center" vertical="center" wrapText="1"/>
    </xf>
    <xf numFmtId="0" fontId="20" fillId="4" borderId="2" xfId="0" applyNumberFormat="1" applyFont="1" applyFill="1" applyBorder="1" applyAlignment="1">
      <alignment horizontal="center" vertical="center" wrapText="1"/>
    </xf>
    <xf numFmtId="176" fontId="0" fillId="4" borderId="0" xfId="0" applyNumberFormat="1" applyFont="1" applyFill="1" applyAlignment="1"/>
    <xf numFmtId="176" fontId="17" fillId="0" borderId="0" xfId="0" applyNumberFormat="1" applyFont="1" applyAlignment="1">
      <alignment horizontal="center" vertical="center" wrapText="1"/>
    </xf>
    <xf numFmtId="176" fontId="8" fillId="0" borderId="0" xfId="0" applyNumberFormat="1" applyFont="1" applyAlignment="1">
      <alignment horizontal="center" vertical="center" wrapText="1"/>
    </xf>
    <xf numFmtId="176" fontId="8" fillId="0" borderId="0" xfId="0" applyNumberFormat="1" applyFont="1" applyAlignment="1"/>
    <xf numFmtId="176" fontId="17" fillId="0" borderId="0" xfId="0" applyNumberFormat="1" applyFont="1" applyAlignment="1"/>
    <xf numFmtId="0" fontId="30" fillId="4" borderId="2" xfId="0" applyNumberFormat="1" applyFont="1" applyFill="1" applyBorder="1" applyAlignment="1">
      <alignment horizontal="center" vertical="center" wrapText="1"/>
    </xf>
    <xf numFmtId="176" fontId="10" fillId="4" borderId="0" xfId="0" applyNumberFormat="1" applyFont="1" applyFill="1" applyAlignment="1"/>
    <xf numFmtId="176" fontId="9" fillId="0" borderId="0" xfId="0" applyNumberFormat="1" applyFont="1" applyFill="1" applyAlignment="1"/>
    <xf numFmtId="176" fontId="9" fillId="0" borderId="0" xfId="0" applyNumberFormat="1" applyFont="1" applyFill="1" applyBorder="1" applyAlignment="1"/>
    <xf numFmtId="176" fontId="8" fillId="0" borderId="0" xfId="0" applyNumberFormat="1" applyFont="1" applyFill="1" applyAlignment="1"/>
    <xf numFmtId="176" fontId="20" fillId="0" borderId="0" xfId="0" applyNumberFormat="1" applyFont="1" applyFill="1" applyBorder="1" applyAlignment="1">
      <alignment horizontal="left" vertical="center" wrapText="1"/>
    </xf>
    <xf numFmtId="0" fontId="17" fillId="0" borderId="7" xfId="0" applyNumberFormat="1" applyFont="1" applyBorder="1" applyAlignment="1">
      <alignment horizontal="center" vertical="center" wrapText="1"/>
    </xf>
    <xf numFmtId="176" fontId="17" fillId="0" borderId="0" xfId="0" applyNumberFormat="1" applyFont="1" applyFill="1" applyAlignment="1"/>
    <xf numFmtId="176" fontId="8" fillId="0" borderId="0" xfId="0" applyNumberFormat="1" applyFont="1" applyAlignment="1">
      <alignment vertical="center"/>
    </xf>
    <xf numFmtId="176" fontId="8" fillId="4" borderId="0" xfId="0" applyNumberFormat="1" applyFont="1" applyFill="1" applyAlignment="1">
      <alignment vertical="center"/>
    </xf>
    <xf numFmtId="0" fontId="29" fillId="0" borderId="2" xfId="0" applyFont="1" applyFill="1" applyBorder="1" applyAlignment="1" applyProtection="1">
      <alignment horizontal="left" vertical="center" wrapText="1"/>
      <protection locked="0"/>
    </xf>
    <xf numFmtId="0" fontId="31" fillId="0" borderId="2" xfId="0" applyFont="1" applyFill="1" applyBorder="1" applyAlignment="1">
      <alignment horizontal="center" vertical="center" wrapText="1"/>
    </xf>
    <xf numFmtId="176" fontId="16" fillId="0" borderId="0" xfId="0" applyNumberFormat="1" applyFont="1" applyFill="1" applyAlignment="1">
      <alignment horizontal="center" vertical="center"/>
    </xf>
    <xf numFmtId="176" fontId="7" fillId="0" borderId="0" xfId="0" applyNumberFormat="1" applyFont="1" applyAlignment="1">
      <alignment horizontal="center" vertical="center"/>
    </xf>
    <xf numFmtId="0" fontId="20" fillId="0" borderId="2" xfId="0" applyFont="1" applyFill="1" applyBorder="1" applyAlignment="1" applyProtection="1">
      <alignment horizontal="center" vertical="center" wrapText="1"/>
      <protection locked="0"/>
    </xf>
    <xf numFmtId="0" fontId="8" fillId="0" borderId="8" xfId="0" applyFont="1" applyBorder="1" applyAlignment="1">
      <alignment horizontal="center" vertical="center" wrapText="1"/>
    </xf>
    <xf numFmtId="0" fontId="8" fillId="0" borderId="4" xfId="0" applyNumberFormat="1" applyFont="1" applyFill="1" applyBorder="1" applyAlignment="1" applyProtection="1">
      <alignment horizontal="left" vertical="center" wrapText="1"/>
      <protection locked="0"/>
    </xf>
    <xf numFmtId="0" fontId="8" fillId="0" borderId="2" xfId="0" applyFont="1" applyBorder="1" applyAlignment="1">
      <alignment horizontal="left"/>
    </xf>
    <xf numFmtId="0" fontId="25" fillId="0" borderId="2" xfId="0" applyNumberFormat="1" applyFont="1" applyFill="1" applyBorder="1" applyAlignment="1">
      <alignment horizontal="left" vertical="center" wrapText="1"/>
    </xf>
    <xf numFmtId="0" fontId="15" fillId="0" borderId="2" xfId="0" applyFont="1" applyFill="1" applyBorder="1" applyAlignment="1">
      <alignment horizontal="left" vertical="center" wrapText="1"/>
    </xf>
    <xf numFmtId="176" fontId="8" fillId="0" borderId="2" xfId="0" applyNumberFormat="1" applyFont="1" applyFill="1" applyBorder="1" applyAlignment="1">
      <alignment horizontal="center" vertical="center" wrapText="1"/>
    </xf>
    <xf numFmtId="0" fontId="23" fillId="0" borderId="2" xfId="0" applyFont="1" applyFill="1" applyBorder="1" applyAlignment="1">
      <alignment horizontal="left" vertical="center" wrapText="1"/>
    </xf>
    <xf numFmtId="0" fontId="32" fillId="0" borderId="2" xfId="0" applyFont="1" applyFill="1" applyBorder="1" applyAlignment="1">
      <alignment horizontal="center" vertical="center"/>
    </xf>
    <xf numFmtId="0" fontId="8" fillId="0" borderId="2" xfId="0" applyFont="1" applyFill="1" applyBorder="1" applyAlignment="1">
      <alignment horizontal="center"/>
    </xf>
    <xf numFmtId="0" fontId="15" fillId="0" borderId="2" xfId="94" applyFont="1" applyFill="1" applyBorder="1" applyAlignment="1">
      <alignment horizontal="left" vertical="center" wrapText="1"/>
    </xf>
    <xf numFmtId="176" fontId="8" fillId="0" borderId="2" xfId="0" applyNumberFormat="1" applyFont="1" applyFill="1" applyBorder="1" applyAlignment="1">
      <alignment horizontal="center" vertical="center"/>
    </xf>
    <xf numFmtId="176" fontId="7" fillId="0" borderId="0" xfId="0" applyNumberFormat="1" applyFont="1" applyAlignment="1">
      <alignment horizontal="center" vertical="center" wrapText="1"/>
    </xf>
    <xf numFmtId="176" fontId="22" fillId="0" borderId="0" xfId="0" applyNumberFormat="1" applyFont="1" applyFill="1" applyAlignment="1">
      <alignment horizontal="center" vertical="center"/>
    </xf>
    <xf numFmtId="176" fontId="15" fillId="0" borderId="0" xfId="0" applyNumberFormat="1" applyFont="1" applyFill="1" applyAlignment="1">
      <alignment horizontal="center"/>
    </xf>
    <xf numFmtId="0" fontId="17" fillId="0" borderId="2" xfId="0" applyFont="1" applyFill="1" applyBorder="1" applyAlignment="1">
      <alignment horizontal="center" vertical="center" wrapText="1"/>
    </xf>
    <xf numFmtId="176" fontId="19" fillId="0" borderId="0" xfId="0" applyNumberFormat="1" applyFont="1" applyFill="1" applyAlignment="1"/>
    <xf numFmtId="0" fontId="20" fillId="0" borderId="2" xfId="0" applyNumberFormat="1" applyFont="1" applyFill="1" applyBorder="1" applyAlignment="1" applyProtection="1">
      <alignment horizontal="center" vertical="center" wrapText="1"/>
      <protection locked="0"/>
    </xf>
    <xf numFmtId="0" fontId="7" fillId="4" borderId="2" xfId="0" applyFont="1" applyFill="1" applyBorder="1" applyAlignment="1">
      <alignment horizontal="center" vertical="center" wrapText="1"/>
    </xf>
    <xf numFmtId="0" fontId="12" fillId="4" borderId="2" xfId="0" applyNumberFormat="1" applyFont="1" applyFill="1" applyBorder="1" applyAlignment="1">
      <alignment horizontal="center" vertical="center" wrapText="1"/>
    </xf>
    <xf numFmtId="0" fontId="25" fillId="4" borderId="2" xfId="0" applyNumberFormat="1" applyFont="1" applyFill="1" applyBorder="1" applyAlignment="1">
      <alignment horizontal="left" vertical="center" wrapText="1"/>
    </xf>
    <xf numFmtId="0" fontId="25" fillId="4" borderId="2" xfId="0" applyNumberFormat="1" applyFont="1" applyFill="1" applyBorder="1" applyAlignment="1">
      <alignment horizontal="center" vertical="center" wrapText="1"/>
    </xf>
    <xf numFmtId="0" fontId="17" fillId="0" borderId="2" xfId="0" applyNumberFormat="1" applyFont="1" applyBorder="1" applyAlignment="1">
      <alignment horizontal="left" vertical="center" wrapText="1"/>
    </xf>
    <xf numFmtId="0" fontId="17" fillId="0" borderId="2" xfId="0" applyFont="1" applyBorder="1" applyAlignment="1">
      <alignment horizontal="center" vertical="center" wrapText="1"/>
    </xf>
    <xf numFmtId="0" fontId="25" fillId="0" borderId="2" xfId="0" applyFont="1" applyFill="1" applyBorder="1" applyAlignment="1">
      <alignment horizontal="left" vertical="center" wrapText="1"/>
    </xf>
    <xf numFmtId="0" fontId="25" fillId="0" borderId="2" xfId="0" applyFont="1" applyFill="1" applyBorder="1" applyAlignment="1">
      <alignment horizontal="center" vertical="center" wrapText="1"/>
    </xf>
    <xf numFmtId="0" fontId="17" fillId="0" borderId="2" xfId="0" applyNumberFormat="1" applyFont="1" applyBorder="1" applyAlignment="1">
      <alignment horizontal="center" vertical="center" wrapText="1"/>
    </xf>
    <xf numFmtId="0" fontId="17" fillId="0" borderId="2" xfId="0" applyNumberFormat="1" applyFont="1" applyFill="1" applyBorder="1" applyAlignment="1">
      <alignment horizontal="left" vertical="center" wrapText="1"/>
    </xf>
    <xf numFmtId="0" fontId="17" fillId="0" borderId="2" xfId="0" applyNumberFormat="1" applyFont="1" applyFill="1" applyBorder="1" applyAlignment="1">
      <alignment horizontal="center" vertical="center" wrapText="1"/>
    </xf>
    <xf numFmtId="0" fontId="17" fillId="0" borderId="2" xfId="92" applyFont="1" applyBorder="1" applyAlignment="1">
      <alignment horizontal="left" vertical="center" wrapText="1"/>
    </xf>
    <xf numFmtId="0" fontId="17" fillId="0" borderId="2" xfId="92" applyFont="1" applyBorder="1" applyAlignment="1">
      <alignment horizontal="center" vertical="center" wrapText="1"/>
    </xf>
    <xf numFmtId="0" fontId="33" fillId="4" borderId="2" xfId="0" applyNumberFormat="1" applyFont="1" applyFill="1" applyBorder="1" applyAlignment="1">
      <alignment horizontal="left" vertical="center" wrapText="1"/>
    </xf>
    <xf numFmtId="0" fontId="33" fillId="4" borderId="2" xfId="0" applyNumberFormat="1" applyFont="1" applyFill="1" applyBorder="1" applyAlignment="1">
      <alignment horizontal="center" vertical="center" wrapText="1"/>
    </xf>
    <xf numFmtId="0" fontId="17" fillId="0" borderId="2" xfId="0" applyFont="1" applyFill="1" applyBorder="1" applyAlignment="1" applyProtection="1">
      <alignment horizontal="center" vertical="center" wrapText="1"/>
      <protection locked="0"/>
    </xf>
    <xf numFmtId="176" fontId="8" fillId="0" borderId="0" xfId="0" applyNumberFormat="1" applyFont="1" applyFill="1" applyAlignment="1">
      <alignment horizontal="center" vertical="center" wrapText="1"/>
    </xf>
    <xf numFmtId="0" fontId="15" fillId="4" borderId="2" xfId="0" applyFont="1" applyFill="1" applyBorder="1" applyAlignment="1">
      <alignment horizontal="center" vertical="center" wrapText="1"/>
    </xf>
    <xf numFmtId="0" fontId="29" fillId="0" borderId="2" xfId="0" applyNumberFormat="1" applyFont="1" applyBorder="1" applyAlignment="1">
      <alignment horizontal="center" vertical="center" wrapText="1"/>
    </xf>
    <xf numFmtId="0" fontId="29" fillId="0" borderId="2" xfId="0" applyFont="1" applyBorder="1" applyAlignment="1">
      <alignment horizontal="center" vertical="center" wrapText="1"/>
    </xf>
    <xf numFmtId="176" fontId="18" fillId="0" borderId="0" xfId="0" applyNumberFormat="1" applyFont="1" applyAlignment="1">
      <alignment vertical="center"/>
    </xf>
    <xf numFmtId="0" fontId="23" fillId="4" borderId="2" xfId="0" applyFont="1" applyFill="1" applyBorder="1" applyAlignment="1">
      <alignment horizontal="center" vertical="center" wrapText="1"/>
    </xf>
    <xf numFmtId="176" fontId="15" fillId="0" borderId="0" xfId="0" applyNumberFormat="1" applyFont="1" applyFill="1" applyAlignment="1">
      <alignment horizontal="center" vertical="center" wrapText="1"/>
    </xf>
    <xf numFmtId="176" fontId="0" fillId="2" borderId="0" xfId="0" applyNumberFormat="1" applyFont="1" applyFill="1" applyAlignment="1"/>
    <xf numFmtId="0" fontId="12" fillId="4" borderId="2" xfId="0" applyFont="1" applyFill="1" applyBorder="1" applyAlignment="1" applyProtection="1">
      <alignment vertical="center" wrapText="1"/>
      <protection locked="0"/>
    </xf>
    <xf numFmtId="0" fontId="7" fillId="4" borderId="2" xfId="0" applyNumberFormat="1" applyFont="1" applyFill="1" applyBorder="1" applyAlignment="1">
      <alignment horizontal="center" vertical="center" wrapText="1"/>
    </xf>
    <xf numFmtId="0" fontId="7" fillId="4" borderId="2" xfId="0" applyFont="1" applyFill="1" applyBorder="1" applyAlignment="1">
      <alignment horizontal="left" vertical="center" wrapText="1"/>
    </xf>
    <xf numFmtId="0" fontId="8" fillId="0" borderId="8" xfId="0" applyNumberFormat="1" applyFont="1" applyFill="1" applyBorder="1" applyAlignment="1" applyProtection="1">
      <alignment horizontal="left" vertical="center" wrapText="1"/>
      <protection locked="0"/>
    </xf>
    <xf numFmtId="0" fontId="7" fillId="0" borderId="8" xfId="0" applyFont="1" applyBorder="1" applyAlignment="1">
      <alignment horizontal="center" vertical="center" wrapText="1"/>
    </xf>
    <xf numFmtId="0" fontId="17" fillId="0" borderId="2" xfId="0" applyFont="1" applyFill="1" applyBorder="1" applyAlignment="1">
      <alignment horizontal="left"/>
    </xf>
    <xf numFmtId="0" fontId="17" fillId="0" borderId="2" xfId="0" applyNumberFormat="1" applyFont="1" applyFill="1" applyBorder="1" applyAlignment="1">
      <alignment horizontal="center" wrapText="1"/>
    </xf>
    <xf numFmtId="31" fontId="7" fillId="0" borderId="8" xfId="0" applyNumberFormat="1" applyFont="1" applyFill="1" applyBorder="1" applyAlignment="1">
      <alignment horizontal="left" vertical="center" wrapText="1"/>
    </xf>
    <xf numFmtId="0" fontId="7" fillId="0" borderId="8" xfId="0" applyFont="1" applyBorder="1" applyAlignment="1">
      <alignment horizontal="left" vertical="center" wrapText="1"/>
    </xf>
    <xf numFmtId="0" fontId="0" fillId="0" borderId="2" xfId="0" applyFont="1" applyBorder="1" applyAlignment="1">
      <alignment horizontal="left"/>
    </xf>
    <xf numFmtId="0" fontId="0" fillId="0" borderId="2" xfId="0" applyFont="1" applyBorder="1" applyAlignment="1">
      <alignment horizontal="center"/>
    </xf>
    <xf numFmtId="0" fontId="15" fillId="4" borderId="2" xfId="0" applyNumberFormat="1" applyFont="1" applyFill="1" applyBorder="1" applyAlignment="1">
      <alignment horizontal="center" vertical="center" wrapText="1"/>
    </xf>
    <xf numFmtId="176" fontId="7" fillId="4" borderId="0" xfId="0" applyNumberFormat="1" applyFont="1" applyFill="1" applyAlignment="1"/>
    <xf numFmtId="176" fontId="17" fillId="0" borderId="0" xfId="0" applyNumberFormat="1" applyFont="1" applyFill="1" applyBorder="1" applyAlignment="1">
      <alignment horizontal="left" vertical="center" wrapText="1"/>
    </xf>
    <xf numFmtId="0" fontId="8" fillId="0" borderId="7" xfId="0" applyFont="1" applyFill="1" applyBorder="1" applyAlignment="1">
      <alignment horizontal="left" vertical="center" wrapText="1"/>
    </xf>
    <xf numFmtId="0" fontId="8" fillId="0" borderId="7" xfId="0" applyFont="1" applyFill="1" applyBorder="1" applyAlignment="1">
      <alignment horizontal="center" vertical="center" wrapText="1"/>
    </xf>
    <xf numFmtId="177" fontId="8" fillId="0" borderId="7" xfId="0" applyNumberFormat="1" applyFont="1" applyFill="1" applyBorder="1" applyAlignment="1">
      <alignment horizontal="center" vertical="center" wrapText="1"/>
    </xf>
    <xf numFmtId="49" fontId="7" fillId="4" borderId="2" xfId="0" applyNumberFormat="1" applyFont="1" applyFill="1" applyBorder="1" applyAlignment="1" applyProtection="1">
      <alignment horizontal="center" vertical="center" wrapText="1"/>
      <protection locked="0"/>
    </xf>
    <xf numFmtId="49" fontId="7" fillId="4" borderId="2" xfId="0" applyNumberFormat="1" applyFont="1" applyFill="1" applyBorder="1" applyAlignment="1" applyProtection="1">
      <alignment horizontal="left" vertical="center" wrapText="1"/>
      <protection locked="0"/>
    </xf>
    <xf numFmtId="177" fontId="12" fillId="4" borderId="2" xfId="0" applyNumberFormat="1" applyFont="1" applyFill="1" applyBorder="1" applyAlignment="1" applyProtection="1">
      <alignment horizontal="center" vertical="center" wrapText="1"/>
      <protection locked="0"/>
    </xf>
    <xf numFmtId="0" fontId="12" fillId="4" borderId="2" xfId="0" applyFont="1" applyFill="1" applyBorder="1" applyAlignment="1" applyProtection="1">
      <alignment vertical="center" wrapText="1"/>
    </xf>
    <xf numFmtId="0" fontId="7" fillId="0" borderId="2" xfId="0" applyFont="1" applyFill="1" applyBorder="1" applyAlignment="1" applyProtection="1">
      <alignment horizontal="center" vertical="center" wrapText="1"/>
      <protection locked="0"/>
    </xf>
    <xf numFmtId="0" fontId="8" fillId="0" borderId="7" xfId="0" applyNumberFormat="1" applyFont="1" applyFill="1" applyBorder="1" applyAlignment="1">
      <alignment horizontal="center" vertical="center" wrapText="1"/>
    </xf>
    <xf numFmtId="0" fontId="8" fillId="0" borderId="7" xfId="0" applyNumberFormat="1" applyFont="1" applyFill="1" applyBorder="1" applyAlignment="1">
      <alignment horizontal="left" vertical="center" wrapText="1"/>
    </xf>
    <xf numFmtId="0" fontId="8" fillId="0" borderId="7" xfId="0" applyFont="1" applyFill="1" applyBorder="1" applyAlignment="1" applyProtection="1">
      <alignment horizontal="center" vertical="center" wrapText="1"/>
      <protection locked="0"/>
    </xf>
    <xf numFmtId="0" fontId="7" fillId="4" borderId="2" xfId="0" applyNumberFormat="1" applyFont="1" applyFill="1" applyBorder="1" applyAlignment="1">
      <alignment horizontal="left" vertical="center" wrapText="1"/>
    </xf>
    <xf numFmtId="0" fontId="26" fillId="0" borderId="2" xfId="0" applyFont="1" applyBorder="1" applyAlignment="1">
      <alignment horizontal="left" vertical="center" wrapText="1"/>
    </xf>
    <xf numFmtId="0" fontId="20" fillId="0" borderId="7" xfId="0" applyNumberFormat="1" applyFont="1" applyFill="1" applyBorder="1" applyAlignment="1" applyProtection="1">
      <alignment horizontal="center" vertical="center" wrapText="1"/>
      <protection locked="0"/>
    </xf>
    <xf numFmtId="176" fontId="8" fillId="2" borderId="0" xfId="0" applyNumberFormat="1" applyFont="1" applyFill="1" applyAlignment="1"/>
    <xf numFmtId="176" fontId="17" fillId="0" borderId="0" xfId="0" applyNumberFormat="1" applyFont="1" applyFill="1" applyBorder="1" applyAlignment="1">
      <alignment horizontal="center" vertical="center" wrapText="1"/>
    </xf>
    <xf numFmtId="0" fontId="9" fillId="5" borderId="2" xfId="0" applyFont="1" applyFill="1" applyBorder="1" applyAlignment="1">
      <alignment horizontal="left" vertical="center" wrapText="1"/>
    </xf>
    <xf numFmtId="0" fontId="9" fillId="5" borderId="2" xfId="0" applyFont="1" applyFill="1" applyBorder="1" applyAlignment="1">
      <alignment horizontal="center" vertical="center" wrapText="1"/>
    </xf>
    <xf numFmtId="0" fontId="17" fillId="4" borderId="2" xfId="0" applyNumberFormat="1" applyFont="1" applyFill="1" applyBorder="1" applyAlignment="1">
      <alignment horizontal="center" vertical="center" wrapText="1"/>
    </xf>
    <xf numFmtId="176" fontId="8" fillId="5" borderId="0" xfId="0" applyNumberFormat="1" applyFont="1" applyFill="1" applyAlignment="1"/>
    <xf numFmtId="176" fontId="18" fillId="0" borderId="0" xfId="0" applyNumberFormat="1" applyFont="1" applyAlignment="1"/>
    <xf numFmtId="176" fontId="17" fillId="0" borderId="0" xfId="0" applyNumberFormat="1" applyFont="1" applyFill="1" applyBorder="1" applyAlignment="1">
      <alignment vertical="center" wrapText="1"/>
    </xf>
    <xf numFmtId="176" fontId="8" fillId="0" borderId="0" xfId="0" applyNumberFormat="1" applyFont="1" applyFill="1" applyAlignment="1">
      <alignment vertical="center" wrapText="1"/>
    </xf>
    <xf numFmtId="176" fontId="8" fillId="0" borderId="0" xfId="0" applyNumberFormat="1" applyFont="1" applyFill="1" applyBorder="1" applyAlignment="1"/>
    <xf numFmtId="176" fontId="8" fillId="0" borderId="0" xfId="0" applyNumberFormat="1" applyFont="1" applyFill="1" applyBorder="1" applyAlignment="1">
      <alignment horizontal="center" vertical="center" wrapText="1"/>
    </xf>
    <xf numFmtId="0" fontId="17" fillId="0" borderId="0" xfId="0" applyFont="1" applyFill="1" applyAlignment="1">
      <alignment vertical="center" wrapText="1"/>
    </xf>
    <xf numFmtId="176" fontId="17" fillId="0" borderId="0" xfId="0" applyNumberFormat="1" applyFont="1" applyFill="1" applyAlignment="1">
      <alignment vertical="center" wrapText="1"/>
    </xf>
    <xf numFmtId="0" fontId="10" fillId="0" borderId="2" xfId="0" applyFont="1" applyBorder="1" applyAlignment="1"/>
    <xf numFmtId="176" fontId="0" fillId="0" borderId="2" xfId="0" applyNumberFormat="1" applyFont="1" applyBorder="1" applyAlignment="1">
      <alignment horizontal="center"/>
    </xf>
    <xf numFmtId="0" fontId="34" fillId="0" borderId="2" xfId="0" applyFont="1" applyBorder="1" applyAlignment="1">
      <alignment horizontal="center"/>
    </xf>
    <xf numFmtId="176" fontId="35" fillId="0" borderId="2" xfId="0" applyNumberFormat="1" applyFont="1" applyBorder="1" applyAlignment="1">
      <alignment horizontal="center"/>
    </xf>
    <xf numFmtId="176" fontId="0" fillId="0" borderId="2" xfId="0" applyNumberFormat="1" applyFont="1" applyBorder="1" applyAlignment="1"/>
    <xf numFmtId="176" fontId="10" fillId="0" borderId="2" xfId="0" applyNumberFormat="1" applyFont="1" applyBorder="1" applyAlignment="1">
      <alignment horizontal="center"/>
    </xf>
    <xf numFmtId="0" fontId="21" fillId="0" borderId="0" xfId="0" applyFont="1" applyAlignment="1">
      <alignment horizontal="center" vertical="center"/>
    </xf>
    <xf numFmtId="0" fontId="31" fillId="0" borderId="0" xfId="0" applyFont="1" applyFill="1" applyAlignment="1">
      <alignment horizontal="center" vertical="center"/>
    </xf>
    <xf numFmtId="0" fontId="8" fillId="7" borderId="0" xfId="0" applyFont="1" applyFill="1" applyAlignment="1"/>
    <xf numFmtId="0" fontId="0" fillId="0" borderId="0" xfId="0" applyFont="1" applyFill="1" applyAlignment="1">
      <alignment horizontal="center" vertical="center"/>
    </xf>
    <xf numFmtId="0" fontId="20" fillId="0" borderId="0" xfId="0" applyNumberFormat="1" applyFont="1" applyFill="1" applyAlignment="1">
      <alignment horizontal="center" vertical="center" wrapText="1"/>
    </xf>
    <xf numFmtId="0" fontId="27" fillId="0" borderId="1" xfId="0" applyFont="1" applyBorder="1" applyAlignment="1">
      <alignment horizontal="center" vertical="center"/>
    </xf>
    <xf numFmtId="0" fontId="9" fillId="7" borderId="2" xfId="0" applyFont="1" applyFill="1" applyBorder="1" applyAlignment="1">
      <alignment vertical="center" wrapText="1"/>
    </xf>
    <xf numFmtId="0" fontId="9" fillId="7" borderId="2" xfId="0" applyFont="1" applyFill="1" applyBorder="1" applyAlignment="1">
      <alignment horizontal="center" vertical="center" wrapText="1"/>
    </xf>
    <xf numFmtId="0" fontId="9" fillId="7" borderId="3" xfId="0" applyFont="1" applyFill="1" applyBorder="1" applyAlignment="1">
      <alignment horizontal="left" vertical="center" wrapText="1"/>
    </xf>
    <xf numFmtId="0" fontId="9" fillId="7" borderId="2" xfId="0" applyNumberFormat="1" applyFont="1" applyFill="1" applyBorder="1" applyAlignment="1">
      <alignment horizontal="center" vertical="center" wrapText="1"/>
    </xf>
    <xf numFmtId="177" fontId="9" fillId="7" borderId="2" xfId="0" applyNumberFormat="1" applyFont="1" applyFill="1" applyBorder="1" applyAlignment="1">
      <alignment horizontal="center" vertical="center" wrapText="1"/>
    </xf>
    <xf numFmtId="0" fontId="9" fillId="4" borderId="7" xfId="0" applyFont="1" applyFill="1" applyBorder="1" applyAlignment="1">
      <alignment horizontal="center" vertical="center" wrapText="1"/>
    </xf>
    <xf numFmtId="0" fontId="9" fillId="4" borderId="7" xfId="0" applyFont="1" applyFill="1" applyBorder="1" applyAlignment="1">
      <alignment horizontal="left" vertical="center" wrapText="1"/>
    </xf>
    <xf numFmtId="0" fontId="9" fillId="4" borderId="7" xfId="0" applyNumberFormat="1" applyFont="1" applyFill="1" applyBorder="1" applyAlignment="1">
      <alignment vertical="center" wrapText="1"/>
    </xf>
    <xf numFmtId="0" fontId="9" fillId="7" borderId="2" xfId="0" applyFont="1" applyFill="1" applyBorder="1" applyAlignment="1">
      <alignment horizontal="left" vertical="center" wrapText="1"/>
    </xf>
    <xf numFmtId="0" fontId="9" fillId="7" borderId="2" xfId="59" applyFont="1" applyFill="1" applyBorder="1" applyAlignment="1">
      <alignment horizontal="center" vertical="center" wrapText="1"/>
    </xf>
    <xf numFmtId="0" fontId="17" fillId="0" borderId="2" xfId="0" applyFont="1" applyFill="1" applyBorder="1" applyAlignment="1"/>
    <xf numFmtId="0" fontId="17" fillId="0" borderId="2" xfId="0" applyNumberFormat="1" applyFont="1" applyFill="1" applyBorder="1" applyAlignment="1">
      <alignment wrapText="1"/>
    </xf>
    <xf numFmtId="0" fontId="29" fillId="0" borderId="2" xfId="0" applyFont="1" applyFill="1" applyBorder="1" applyAlignment="1">
      <alignment horizontal="center" vertical="center" wrapText="1"/>
    </xf>
    <xf numFmtId="0" fontId="20" fillId="7" borderId="2" xfId="59" applyNumberFormat="1" applyFont="1" applyFill="1" applyBorder="1" applyAlignment="1">
      <alignment horizontal="center" vertical="center" wrapText="1"/>
    </xf>
    <xf numFmtId="176" fontId="8" fillId="4" borderId="0" xfId="0" applyNumberFormat="1" applyFont="1" applyFill="1" applyAlignment="1"/>
    <xf numFmtId="0" fontId="17" fillId="0" borderId="2" xfId="0" applyNumberFormat="1" applyFont="1" applyFill="1" applyBorder="1" applyAlignment="1" applyProtection="1">
      <alignment horizontal="center" vertical="center" wrapText="1"/>
      <protection locked="0"/>
    </xf>
    <xf numFmtId="0" fontId="17" fillId="0" borderId="2" xfId="0" applyNumberFormat="1" applyFont="1" applyFill="1" applyBorder="1" applyAlignment="1" applyProtection="1">
      <alignment horizontal="left" vertical="center" wrapText="1"/>
      <protection locked="0"/>
    </xf>
    <xf numFmtId="0" fontId="29" fillId="0" borderId="2" xfId="0" applyFont="1" applyBorder="1" applyAlignment="1">
      <alignment horizontal="center" vertical="center"/>
    </xf>
    <xf numFmtId="0" fontId="31" fillId="0" borderId="2" xfId="0" applyFont="1" applyFill="1" applyBorder="1" applyAlignment="1">
      <alignment horizontal="center" vertical="center"/>
    </xf>
    <xf numFmtId="31" fontId="17" fillId="0" borderId="2" xfId="0" applyNumberFormat="1" applyFont="1" applyFill="1" applyBorder="1" applyAlignment="1">
      <alignment horizontal="left" vertical="center" wrapText="1"/>
    </xf>
    <xf numFmtId="176" fontId="29" fillId="0" borderId="2" xfId="0" applyNumberFormat="1" applyFont="1" applyFill="1" applyBorder="1" applyAlignment="1">
      <alignment horizontal="center" vertical="center" wrapText="1"/>
    </xf>
    <xf numFmtId="176" fontId="31" fillId="0" borderId="0" xfId="0" applyNumberFormat="1" applyFont="1" applyFill="1" applyAlignment="1">
      <alignment horizontal="center" vertical="center"/>
    </xf>
    <xf numFmtId="176" fontId="20" fillId="0" borderId="2" xfId="0" applyNumberFormat="1" applyFont="1" applyFill="1" applyBorder="1" applyAlignment="1">
      <alignment horizontal="left" vertical="center" wrapText="1"/>
    </xf>
    <xf numFmtId="176" fontId="17" fillId="0" borderId="2" xfId="0" applyNumberFormat="1" applyFont="1" applyFill="1" applyBorder="1" applyAlignment="1">
      <alignment horizontal="left" vertical="center" wrapText="1"/>
    </xf>
    <xf numFmtId="0" fontId="8" fillId="0" borderId="2" xfId="92" applyFont="1" applyFill="1" applyBorder="1" applyAlignment="1">
      <alignment horizontal="center" vertical="center" wrapText="1"/>
    </xf>
    <xf numFmtId="0" fontId="0" fillId="7" borderId="0" xfId="0" applyFont="1" applyFill="1" applyAlignment="1"/>
    <xf numFmtId="176" fontId="8" fillId="7" borderId="0" xfId="0" applyNumberFormat="1" applyFont="1" applyFill="1" applyAlignment="1"/>
    <xf numFmtId="176" fontId="7" fillId="0" borderId="2" xfId="0" applyNumberFormat="1" applyFont="1" applyBorder="1" applyAlignment="1">
      <alignment horizontal="center" vertical="center"/>
    </xf>
    <xf numFmtId="176" fontId="12" fillId="0" borderId="8" xfId="96" applyNumberFormat="1" applyFont="1" applyFill="1" applyBorder="1" applyAlignment="1" applyProtection="1">
      <alignment horizontal="center" vertical="center" wrapText="1"/>
      <protection locked="0"/>
    </xf>
    <xf numFmtId="0" fontId="12" fillId="0" borderId="6" xfId="0" applyFont="1" applyBorder="1" applyAlignment="1">
      <alignment horizontal="center" vertical="center"/>
    </xf>
    <xf numFmtId="0" fontId="7" fillId="0" borderId="6" xfId="0" applyFont="1" applyBorder="1" applyAlignment="1">
      <alignment horizontal="center" vertical="center"/>
    </xf>
    <xf numFmtId="0" fontId="7" fillId="0" borderId="4" xfId="0" applyFont="1" applyBorder="1" applyAlignment="1">
      <alignment horizontal="center" vertical="center"/>
    </xf>
  </cellXfs>
  <cellStyles count="104">
    <cellStyle name="常规" xfId="0" builtinId="0"/>
    <cellStyle name="货币[0]" xfId="1" builtinId="7"/>
    <cellStyle name="20% - 强调文字颜色 1 2" xfId="2"/>
    <cellStyle name="20% - 强调文字颜色 3" xfId="3" builtinId="38"/>
    <cellStyle name="输入" xfId="4" builtinId="20"/>
    <cellStyle name="货币" xfId="5" builtinId="4"/>
    <cellStyle name="千位分隔[0]" xfId="6" builtinId="6"/>
    <cellStyle name="40% - 强调文字颜色 3" xfId="7" builtinId="39"/>
    <cellStyle name="计算 2" xfId="8"/>
    <cellStyle name="差" xfId="9" builtinId="27"/>
    <cellStyle name="千位分隔" xfId="10" builtinId="3"/>
    <cellStyle name="60% - 强调文字颜色 3" xfId="11" builtinId="40"/>
    <cellStyle name="超链接" xfId="12" builtinId="8"/>
    <cellStyle name="百分比" xfId="13" builtinId="5"/>
    <cellStyle name="已访问的超链接" xfId="14" builtinId="9"/>
    <cellStyle name="注释" xfId="15" builtinId="10"/>
    <cellStyle name="60% - 强调文字颜色 2" xfId="16" builtinId="36"/>
    <cellStyle name="标题 4" xfId="17" builtinId="19"/>
    <cellStyle name="警告文本" xfId="18" builtinId="11"/>
    <cellStyle name="_ET_STYLE_NoName_00_" xfId="19"/>
    <cellStyle name="标题" xfId="20" builtinId="15"/>
    <cellStyle name="解释性文本" xfId="21" builtinId="53"/>
    <cellStyle name="标题 1" xfId="22" builtinId="16"/>
    <cellStyle name="_ET_STYLE_NoName_00_ 2" xfId="23"/>
    <cellStyle name="标题 2" xfId="24" builtinId="17"/>
    <cellStyle name="60% - 强调文字颜色 1" xfId="25" builtinId="32"/>
    <cellStyle name="标题 3" xfId="26" builtinId="18"/>
    <cellStyle name="60% - 强调文字颜色 4" xfId="27" builtinId="44"/>
    <cellStyle name="输出" xfId="28" builtinId="21"/>
    <cellStyle name="计算" xfId="29" builtinId="22"/>
    <cellStyle name="检查单元格" xfId="30" builtinId="23"/>
    <cellStyle name="40% - 强调文字颜色 4 2" xfId="31"/>
    <cellStyle name="20% - 强调文字颜色 6" xfId="32" builtinId="50"/>
    <cellStyle name="强调文字颜色 2" xfId="33" builtinId="33"/>
    <cellStyle name="链接单元格" xfId="34" builtinId="24"/>
    <cellStyle name="汇总" xfId="35" builtinId="25"/>
    <cellStyle name="好" xfId="36" builtinId="26"/>
    <cellStyle name="适中" xfId="37" builtinId="28"/>
    <cellStyle name="20% - 强调文字颜色 5" xfId="38" builtinId="46"/>
    <cellStyle name="强调文字颜色 1" xfId="39" builtinId="29"/>
    <cellStyle name="20% - 强调文字颜色 1" xfId="40" builtinId="30"/>
    <cellStyle name="40% - 强调文字颜色 1" xfId="41" builtinId="31"/>
    <cellStyle name="常规 7 4 5" xfId="42"/>
    <cellStyle name="20% - 强调文字颜色 2" xfId="43" builtinId="34"/>
    <cellStyle name="输出 2" xfId="44"/>
    <cellStyle name="40% - 强调文字颜色 2" xfId="45" builtinId="35"/>
    <cellStyle name="强调文字颜色 3" xfId="46" builtinId="37"/>
    <cellStyle name="强调文字颜色 4" xfId="47" builtinId="41"/>
    <cellStyle name="20% - 强调文字颜色 4" xfId="48" builtinId="42"/>
    <cellStyle name="40% - 强调文字颜色 4" xfId="49" builtinId="43"/>
    <cellStyle name="强调文字颜色 5" xfId="50" builtinId="45"/>
    <cellStyle name="40% - 强调文字颜色 5" xfId="51" builtinId="47"/>
    <cellStyle name="60% - 强调文字颜色 5" xfId="52" builtinId="48"/>
    <cellStyle name="强调文字颜色 6" xfId="53" builtinId="49"/>
    <cellStyle name="40% - 强调文字颜色 6" xfId="54" builtinId="51"/>
    <cellStyle name="适中 2" xfId="55"/>
    <cellStyle name="60% - 强调文字颜色 6" xfId="56" builtinId="52"/>
    <cellStyle name="解释性文本 2" xfId="57"/>
    <cellStyle name="强调文字颜色 6 2" xfId="58"/>
    <cellStyle name="常规_Sheet1" xfId="59"/>
    <cellStyle name="20% - 强调文字颜色 2 2" xfId="60"/>
    <cellStyle name="输入 2" xfId="61"/>
    <cellStyle name="20% - 强调文字颜色 3 2" xfId="62"/>
    <cellStyle name="20% - 强调文字颜色 4 2" xfId="63"/>
    <cellStyle name="常规 3" xfId="64"/>
    <cellStyle name="20% - 强调文字颜色 5 2" xfId="65"/>
    <cellStyle name="强调文字颜色 1 2" xfId="66"/>
    <cellStyle name="20% - 强调文字颜色 6 2" xfId="67"/>
    <cellStyle name="链接单元格 2" xfId="68"/>
    <cellStyle name="强调文字颜色 2 2" xfId="69"/>
    <cellStyle name="40% - 强调文字颜色 1 2" xfId="70"/>
    <cellStyle name="普通_活用表_亿元表" xfId="71"/>
    <cellStyle name="常规 16" xfId="72"/>
    <cellStyle name="40% - 强调文字颜色 2 2" xfId="73"/>
    <cellStyle name="常规 4" xfId="74"/>
    <cellStyle name="差 2" xfId="75"/>
    <cellStyle name="40% - 强调文字颜色 3 2" xfId="76"/>
    <cellStyle name="40% - 强调文字颜色 5 2" xfId="77"/>
    <cellStyle name="40% - 强调文字颜色 6 2" xfId="78"/>
    <cellStyle name="标题 3 2" xfId="79"/>
    <cellStyle name="60% - 强调文字颜色 1 2" xfId="80"/>
    <cellStyle name="警告文本 2" xfId="81"/>
    <cellStyle name="常规 5" xfId="82"/>
    <cellStyle name="60% - 强调文字颜色 2 2" xfId="83"/>
    <cellStyle name="标题 4 2" xfId="84"/>
    <cellStyle name="60% - 强调文字颜色 3 2" xfId="85"/>
    <cellStyle name="60% - 强调文字颜色 4 2" xfId="86"/>
    <cellStyle name="60% - 强调文字颜色 5 2" xfId="87"/>
    <cellStyle name="60% - 强调文字颜色 6 2" xfId="88"/>
    <cellStyle name="标题 1 2" xfId="89"/>
    <cellStyle name="标题 2 2" xfId="90"/>
    <cellStyle name="标题 5" xfId="91"/>
    <cellStyle name="常规 2" xfId="92"/>
    <cellStyle name="常规_20160909    常太镇2017年项目投资计划表(合)" xfId="93"/>
    <cellStyle name="常规_Sheet1_（按行业）2015年城厢区投资计划项目表1027" xfId="94"/>
    <cellStyle name="汇总 2" xfId="95"/>
    <cellStyle name="常规_莆田申报2013年省重点项目概况表（省重点办对接后修改1105）" xfId="96"/>
    <cellStyle name="好 2" xfId="97"/>
    <cellStyle name="强调文字颜色 3 2" xfId="98"/>
    <cellStyle name="汇总 17 2 2 2 2" xfId="99"/>
    <cellStyle name="检查单元格 2" xfId="100"/>
    <cellStyle name="强调文字颜色 4 2" xfId="101"/>
    <cellStyle name="强调文字颜色 5 2" xfId="102"/>
    <cellStyle name="注释 2" xfId="103"/>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9" Type="http://schemas.openxmlformats.org/officeDocument/2006/relationships/sharedStrings" Target="sharedStrings.xml"/><Relationship Id="rId18" Type="http://schemas.openxmlformats.org/officeDocument/2006/relationships/styles" Target="styles.xml"/><Relationship Id="rId17" Type="http://schemas.openxmlformats.org/officeDocument/2006/relationships/theme" Target="theme/theme1.xml"/><Relationship Id="rId16" Type="http://schemas.openxmlformats.org/officeDocument/2006/relationships/externalLink" Target="externalLinks/externalLink3.xml"/><Relationship Id="rId15" Type="http://schemas.openxmlformats.org/officeDocument/2006/relationships/externalLink" Target="externalLinks/externalLink2.xml"/><Relationship Id="rId14" Type="http://schemas.openxmlformats.org/officeDocument/2006/relationships/externalLink" Target="externalLinks/externalLink1.xml"/><Relationship Id="rId13" Type="http://schemas.openxmlformats.org/officeDocument/2006/relationships/customXml" Target="../customXml/item1.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2478;&#21410;&#21306;&#24120;&#22826;&#38215;&#21313;&#19977;&#20116;&#35268;&#21010;&#37325;&#22823;&#39033;&#30446;&#25253;&#36865;&#3492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Program%20Files\Netease\&#32593;&#26131;&#38378;&#30005;&#37038;\tmp\&#65297;&#65288;&#19996;&#28023;&#65289;&#21313;&#19977;&#20116;&#35268;&#21010;&#39033;&#30446;&#25253;&#36865;&#34920;082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Pc-20160914evuj\&#37325;&#28857;&#21150;\2018&#24180;&#37325;&#28857;&#39033;&#30446;\&#38468;&#20214;4&#65306;&#30003;&#25253;2017&#24180;&#24066;&#37325;&#28857;&#39033;&#30446;&#27010;&#20917;&#34920;&#65288;&#31354;&#34920;&#65292;&#27719;&#24635;&#21518;&#35831;&#29992;A3&#32440;&#24352;&#25171;&#21360;&#65281;&#65289;.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申报表"/>
      <sheetName val="Sheet2"/>
      <sheetName val="Sheet3"/>
    </sheetNames>
    <sheetDataSet>
      <sheetData sheetId="0" refreshError="1"/>
      <sheetData sheetId="1" refreshError="1"/>
      <sheetData sheetId="2"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申报表"/>
      <sheetName val="Sheet2"/>
      <sheetName val="Sheet3"/>
    </sheetNames>
    <sheetDataSet>
      <sheetData sheetId="0" refreshError="1"/>
      <sheetData sheetId="1" refreshError="1"/>
      <sheetData sheetId="2"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项目申报"/>
      <sheetName val="关联表"/>
    </sheetNames>
    <sheetDataSet>
      <sheetData sheetId="0" refreshError="1"/>
      <sheetData sheetId="1"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D384"/>
  <sheetViews>
    <sheetView view="pageBreakPreview" zoomScale="115" zoomScaleNormal="100" workbookViewId="0">
      <pane ySplit="4" topLeftCell="A5" activePane="bottomLeft" state="frozen"/>
      <selection/>
      <selection pane="bottomLeft" activeCell="H5" sqref="H5"/>
    </sheetView>
  </sheetViews>
  <sheetFormatPr defaultColWidth="9" defaultRowHeight="14.25"/>
  <cols>
    <col min="1" max="1" width="3.75" style="23" customWidth="1"/>
    <col min="2" max="2" width="13.375" style="24" customWidth="1"/>
    <col min="3" max="3" width="7.625" style="28" hidden="1" customWidth="1"/>
    <col min="4" max="4" width="7.25" style="426" customWidth="1"/>
    <col min="5" max="5" width="5.375" style="25" customWidth="1"/>
    <col min="6" max="6" width="29.75" style="26" customWidth="1"/>
    <col min="7" max="7" width="6.25" style="25" customWidth="1"/>
    <col min="8" max="8" width="9.5" style="27" customWidth="1"/>
    <col min="9" max="9" width="9.5" style="28" hidden="1" customWidth="1"/>
    <col min="10" max="10" width="22.75" style="24" hidden="1" customWidth="1"/>
    <col min="11" max="11" width="8.125" customWidth="1"/>
    <col min="12" max="12" width="18.875" style="26" customWidth="1"/>
    <col min="13" max="13" width="8.25" style="29" customWidth="1"/>
    <col min="14" max="14" width="8.5" style="29" customWidth="1"/>
    <col min="15" max="15" width="10.25" hidden="1" customWidth="1"/>
    <col min="16" max="16" width="10.75" hidden="1" customWidth="1"/>
    <col min="17" max="18" width="10.875" hidden="1" customWidth="1"/>
    <col min="19" max="19" width="6.75" style="427" customWidth="1"/>
    <col min="20" max="20" width="9" customWidth="1"/>
    <col min="22" max="22" width="5.5" style="266" customWidth="1"/>
    <col min="23" max="23" width="9.625" style="266" customWidth="1"/>
    <col min="24" max="24" width="9.375" style="266" customWidth="1"/>
    <col min="25" max="25" width="5.5" style="266" customWidth="1"/>
    <col min="26" max="27" width="9.375" style="266" customWidth="1"/>
    <col min="28" max="28" width="5.5" style="266" customWidth="1"/>
    <col min="29" max="30" width="9.375" style="266" customWidth="1"/>
    <col min="31" max="31" width="5.5" style="266" customWidth="1"/>
    <col min="32" max="33" width="9.375" style="266" customWidth="1"/>
  </cols>
  <sheetData>
    <row r="1" ht="20.1" customHeight="1" spans="1:14">
      <c r="A1" s="267" t="s">
        <v>0</v>
      </c>
      <c r="B1" s="267"/>
      <c r="C1" s="267"/>
      <c r="D1" s="267"/>
      <c r="E1" s="267"/>
      <c r="F1" s="267"/>
      <c r="G1" s="267"/>
      <c r="H1" s="267"/>
      <c r="I1" s="267"/>
      <c r="J1" s="267"/>
      <c r="K1" s="267"/>
      <c r="L1" s="267"/>
      <c r="M1" s="267"/>
      <c r="N1" s="267"/>
    </row>
    <row r="2" ht="20.1" customHeight="1" spans="1:14">
      <c r="A2" s="428"/>
      <c r="B2" s="428"/>
      <c r="C2" s="428"/>
      <c r="D2" s="428"/>
      <c r="E2" s="428"/>
      <c r="F2" s="428"/>
      <c r="G2" s="428"/>
      <c r="H2" s="428"/>
      <c r="I2" s="428"/>
      <c r="J2" s="428"/>
      <c r="K2" s="428"/>
      <c r="L2" s="428"/>
      <c r="M2" s="428"/>
      <c r="N2" s="428"/>
    </row>
    <row r="3" s="18" customFormat="1" ht="35.1" customHeight="1" spans="1:33">
      <c r="A3" s="31" t="s">
        <v>1</v>
      </c>
      <c r="B3" s="31" t="s">
        <v>2</v>
      </c>
      <c r="C3" s="31" t="s">
        <v>3</v>
      </c>
      <c r="D3" s="31" t="s">
        <v>4</v>
      </c>
      <c r="E3" s="32" t="s">
        <v>5</v>
      </c>
      <c r="F3" s="32" t="s">
        <v>6</v>
      </c>
      <c r="G3" s="32" t="s">
        <v>7</v>
      </c>
      <c r="H3" s="32" t="s">
        <v>8</v>
      </c>
      <c r="I3" s="155" t="s">
        <v>9</v>
      </c>
      <c r="J3" s="156"/>
      <c r="K3" s="31" t="s">
        <v>10</v>
      </c>
      <c r="L3" s="31"/>
      <c r="M3" s="70" t="s">
        <v>11</v>
      </c>
      <c r="N3" s="70"/>
      <c r="O3" s="198" t="s">
        <v>12</v>
      </c>
      <c r="P3" s="198"/>
      <c r="Q3" s="198" t="s">
        <v>13</v>
      </c>
      <c r="R3" s="198"/>
      <c r="S3" s="311" t="s">
        <v>14</v>
      </c>
      <c r="V3" s="312"/>
      <c r="W3" s="312"/>
      <c r="X3" s="312"/>
      <c r="Y3" s="312"/>
      <c r="Z3" s="312"/>
      <c r="AA3" s="312"/>
      <c r="AB3" s="312"/>
      <c r="AC3" s="312"/>
      <c r="AD3" s="312"/>
      <c r="AE3" s="312"/>
      <c r="AF3" s="312"/>
      <c r="AG3" s="312"/>
    </row>
    <row r="4" s="18" customFormat="1" ht="39.95" customHeight="1" spans="1:33">
      <c r="A4" s="31"/>
      <c r="B4" s="31"/>
      <c r="C4" s="31"/>
      <c r="D4" s="31"/>
      <c r="E4" s="32"/>
      <c r="F4" s="32"/>
      <c r="G4" s="32"/>
      <c r="H4" s="32"/>
      <c r="I4" s="71" t="s">
        <v>15</v>
      </c>
      <c r="J4" s="72" t="s">
        <v>16</v>
      </c>
      <c r="K4" s="31" t="s">
        <v>17</v>
      </c>
      <c r="L4" s="73" t="s">
        <v>18</v>
      </c>
      <c r="M4" s="33" t="s">
        <v>19</v>
      </c>
      <c r="N4" s="33" t="s">
        <v>20</v>
      </c>
      <c r="O4" s="198" t="s">
        <v>21</v>
      </c>
      <c r="P4" s="198" t="s">
        <v>22</v>
      </c>
      <c r="Q4" s="198" t="s">
        <v>23</v>
      </c>
      <c r="R4" s="198" t="s">
        <v>22</v>
      </c>
      <c r="S4" s="311"/>
      <c r="V4" s="312"/>
      <c r="W4" s="312"/>
      <c r="X4" s="312"/>
      <c r="Y4" s="312"/>
      <c r="Z4" s="312"/>
      <c r="AA4" s="312"/>
      <c r="AB4" s="312"/>
      <c r="AC4" s="312"/>
      <c r="AD4" s="312"/>
      <c r="AE4" s="312"/>
      <c r="AF4" s="312"/>
      <c r="AG4" s="312"/>
    </row>
    <row r="5" s="18" customFormat="1" ht="20.1" customHeight="1" spans="1:33">
      <c r="A5" s="31"/>
      <c r="B5" s="271" t="str">
        <f>"合计"&amp;SUBTOTAL(3,A6:A400)-27&amp;"个"</f>
        <v>合计330个</v>
      </c>
      <c r="C5" s="31"/>
      <c r="D5" s="31"/>
      <c r="E5" s="32"/>
      <c r="F5" s="156"/>
      <c r="G5" s="32"/>
      <c r="H5" s="32">
        <f>SUM(H6,H58,H121,H170,H229,H253,H280,H302,H359)</f>
        <v>19467798.15</v>
      </c>
      <c r="I5" s="71"/>
      <c r="J5" s="72"/>
      <c r="K5" s="32">
        <f>SUM(K6,K58,K121,K170,K229,K253,K280,K302,K359)</f>
        <v>2303307</v>
      </c>
      <c r="L5" s="73"/>
      <c r="M5" s="33"/>
      <c r="N5" s="33"/>
      <c r="O5" s="198"/>
      <c r="P5" s="198"/>
      <c r="Q5" s="198"/>
      <c r="R5" s="198"/>
      <c r="S5" s="311"/>
      <c r="V5" s="312"/>
      <c r="W5" s="312"/>
      <c r="X5" s="312"/>
      <c r="Y5" s="312"/>
      <c r="Z5" s="312"/>
      <c r="AA5" s="312"/>
      <c r="AB5" s="312"/>
      <c r="AC5" s="312"/>
      <c r="AD5" s="312"/>
      <c r="AE5" s="312"/>
      <c r="AF5" s="312"/>
      <c r="AG5" s="312"/>
    </row>
    <row r="6" s="29" customFormat="1" ht="27.75" customHeight="1" spans="1:33">
      <c r="A6" s="429"/>
      <c r="B6" s="429" t="str">
        <f>"龙桥街道"&amp;SUBTOTAL(3,A6:A58)-3&amp;"个"</f>
        <v>龙桥街道48个</v>
      </c>
      <c r="C6" s="430">
        <f>SUBTOTAL(3,A6:A58)-3</f>
        <v>48</v>
      </c>
      <c r="D6" s="429"/>
      <c r="E6" s="429"/>
      <c r="F6" s="431"/>
      <c r="G6" s="432"/>
      <c r="H6" s="433">
        <f t="shared" ref="H6:I6" si="0">SUM(H7,H30,H39)</f>
        <v>5657225</v>
      </c>
      <c r="I6" s="433">
        <f t="shared" si="0"/>
        <v>630500</v>
      </c>
      <c r="J6" s="437"/>
      <c r="K6" s="433">
        <f>SUM(K7,K30,K39)</f>
        <v>680600</v>
      </c>
      <c r="L6" s="430"/>
      <c r="M6" s="430"/>
      <c r="N6" s="430"/>
      <c r="O6" s="438"/>
      <c r="P6" s="438"/>
      <c r="Q6" s="438"/>
      <c r="R6" s="438"/>
      <c r="S6" s="442"/>
      <c r="V6" s="318"/>
      <c r="W6" s="318"/>
      <c r="X6" s="318"/>
      <c r="Y6" s="318"/>
      <c r="Z6" s="318"/>
      <c r="AA6" s="318"/>
      <c r="AB6" s="318"/>
      <c r="AC6" s="318"/>
      <c r="AD6" s="318"/>
      <c r="AE6" s="318"/>
      <c r="AF6" s="318"/>
      <c r="AG6" s="318"/>
    </row>
    <row r="7" s="174" customFormat="1" ht="20.1" customHeight="1" spans="1:33">
      <c r="A7" s="434" t="s">
        <v>24</v>
      </c>
      <c r="B7" s="435" t="str">
        <f>"在建项目"&amp;SUBTOTAL(3,A7:A30)-2&amp;"个"</f>
        <v>在建项目22个</v>
      </c>
      <c r="C7" s="434">
        <f>SUBTOTAL(3,A7:A30)-2</f>
        <v>22</v>
      </c>
      <c r="D7" s="435"/>
      <c r="E7" s="436"/>
      <c r="F7" s="38"/>
      <c r="G7" s="39"/>
      <c r="H7" s="40">
        <f t="shared" ref="H7:I7" si="1">SUM(H8:H29)</f>
        <v>1443057</v>
      </c>
      <c r="I7" s="40">
        <f t="shared" si="1"/>
        <v>630500</v>
      </c>
      <c r="J7" s="38"/>
      <c r="K7" s="40">
        <f>SUM(K8:K29)</f>
        <v>405100</v>
      </c>
      <c r="L7" s="38"/>
      <c r="M7" s="145"/>
      <c r="N7" s="145"/>
      <c r="O7" s="145"/>
      <c r="P7" s="145"/>
      <c r="Q7" s="145"/>
      <c r="R7" s="145"/>
      <c r="S7" s="38"/>
      <c r="V7" s="443"/>
      <c r="W7" s="443"/>
      <c r="X7" s="443"/>
      <c r="Y7" s="443"/>
      <c r="Z7" s="443"/>
      <c r="AA7" s="443"/>
      <c r="AB7" s="443"/>
      <c r="AC7" s="443"/>
      <c r="AD7" s="443"/>
      <c r="AE7" s="443"/>
      <c r="AF7" s="443"/>
      <c r="AG7" s="443"/>
    </row>
    <row r="8" s="21" customFormat="1" ht="78.75" spans="1:33">
      <c r="A8" s="41">
        <v>1</v>
      </c>
      <c r="B8" s="55" t="s">
        <v>25</v>
      </c>
      <c r="C8" s="56" t="s">
        <v>26</v>
      </c>
      <c r="D8" s="56" t="s">
        <v>27</v>
      </c>
      <c r="E8" s="41" t="s">
        <v>28</v>
      </c>
      <c r="F8" s="55" t="s">
        <v>29</v>
      </c>
      <c r="G8" s="41" t="s">
        <v>30</v>
      </c>
      <c r="H8" s="57">
        <v>270000</v>
      </c>
      <c r="I8" s="41">
        <v>160000</v>
      </c>
      <c r="J8" s="80" t="s">
        <v>31</v>
      </c>
      <c r="K8" s="59">
        <v>100000</v>
      </c>
      <c r="L8" s="60" t="s">
        <v>32</v>
      </c>
      <c r="M8" s="59" t="s">
        <v>33</v>
      </c>
      <c r="N8" s="59" t="s">
        <v>34</v>
      </c>
      <c r="O8" s="45" t="s">
        <v>35</v>
      </c>
      <c r="P8" s="45" t="s">
        <v>36</v>
      </c>
      <c r="Q8" s="45" t="s">
        <v>37</v>
      </c>
      <c r="R8" s="45" t="s">
        <v>38</v>
      </c>
      <c r="S8" s="232" t="s">
        <v>39</v>
      </c>
      <c r="V8" s="317"/>
      <c r="W8" s="317"/>
      <c r="X8" s="317"/>
      <c r="Y8" s="317"/>
      <c r="Z8" s="317"/>
      <c r="AA8" s="317"/>
      <c r="AB8" s="317"/>
      <c r="AC8" s="317"/>
      <c r="AD8" s="317"/>
      <c r="AE8" s="317"/>
      <c r="AF8" s="317"/>
      <c r="AG8" s="317"/>
    </row>
    <row r="9" s="21" customFormat="1" ht="56.25" spans="1:33">
      <c r="A9" s="41">
        <v>2</v>
      </c>
      <c r="B9" s="55" t="s">
        <v>40</v>
      </c>
      <c r="C9" s="56" t="s">
        <v>26</v>
      </c>
      <c r="D9" s="56" t="s">
        <v>41</v>
      </c>
      <c r="E9" s="41" t="s">
        <v>28</v>
      </c>
      <c r="F9" s="55" t="s">
        <v>42</v>
      </c>
      <c r="G9" s="45" t="s">
        <v>43</v>
      </c>
      <c r="H9" s="61">
        <v>258800</v>
      </c>
      <c r="I9" s="41">
        <v>80000</v>
      </c>
      <c r="J9" s="55" t="s">
        <v>44</v>
      </c>
      <c r="K9" s="59">
        <v>50000</v>
      </c>
      <c r="L9" s="60" t="s">
        <v>45</v>
      </c>
      <c r="M9" s="59" t="s">
        <v>33</v>
      </c>
      <c r="N9" s="59" t="s">
        <v>34</v>
      </c>
      <c r="O9" s="45" t="s">
        <v>46</v>
      </c>
      <c r="P9" s="45" t="s">
        <v>47</v>
      </c>
      <c r="Q9" s="45" t="s">
        <v>37</v>
      </c>
      <c r="R9" s="45" t="s">
        <v>48</v>
      </c>
      <c r="S9" s="232" t="s">
        <v>39</v>
      </c>
      <c r="V9" s="317"/>
      <c r="W9" s="317"/>
      <c r="X9" s="317"/>
      <c r="Y9" s="317"/>
      <c r="Z9" s="317"/>
      <c r="AA9" s="317"/>
      <c r="AB9" s="317"/>
      <c r="AC9" s="317"/>
      <c r="AD9" s="317"/>
      <c r="AE9" s="317"/>
      <c r="AF9" s="317"/>
      <c r="AG9" s="317"/>
    </row>
    <row r="10" s="21" customFormat="1" ht="22.5" spans="1:33">
      <c r="A10" s="41">
        <v>3</v>
      </c>
      <c r="B10" s="55" t="s">
        <v>49</v>
      </c>
      <c r="C10" s="56" t="s">
        <v>50</v>
      </c>
      <c r="D10" s="56" t="s">
        <v>51</v>
      </c>
      <c r="E10" s="41" t="s">
        <v>28</v>
      </c>
      <c r="F10" s="55" t="s">
        <v>52</v>
      </c>
      <c r="G10" s="41" t="s">
        <v>53</v>
      </c>
      <c r="H10" s="57">
        <v>200000</v>
      </c>
      <c r="I10" s="41">
        <v>110000</v>
      </c>
      <c r="J10" s="80" t="s">
        <v>54</v>
      </c>
      <c r="K10" s="59">
        <v>80000</v>
      </c>
      <c r="L10" s="60" t="s">
        <v>55</v>
      </c>
      <c r="M10" s="59" t="s">
        <v>33</v>
      </c>
      <c r="N10" s="59" t="s">
        <v>34</v>
      </c>
      <c r="O10" s="45" t="s">
        <v>56</v>
      </c>
      <c r="P10" s="45" t="s">
        <v>57</v>
      </c>
      <c r="Q10" s="45" t="s">
        <v>37</v>
      </c>
      <c r="R10" s="45" t="s">
        <v>38</v>
      </c>
      <c r="S10" s="232" t="s">
        <v>39</v>
      </c>
      <c r="V10" s="317"/>
      <c r="W10" s="317"/>
      <c r="X10" s="317"/>
      <c r="Y10" s="317"/>
      <c r="Z10" s="317"/>
      <c r="AA10" s="317"/>
      <c r="AB10" s="317"/>
      <c r="AC10" s="317"/>
      <c r="AD10" s="317"/>
      <c r="AE10" s="317"/>
      <c r="AF10" s="317"/>
      <c r="AG10" s="317"/>
    </row>
    <row r="11" s="21" customFormat="1" ht="22.5" spans="1:33">
      <c r="A11" s="41">
        <v>4</v>
      </c>
      <c r="B11" s="55" t="s">
        <v>58</v>
      </c>
      <c r="C11" s="56" t="s">
        <v>50</v>
      </c>
      <c r="D11" s="56" t="s">
        <v>27</v>
      </c>
      <c r="E11" s="41" t="s">
        <v>28</v>
      </c>
      <c r="F11" s="55" t="s">
        <v>59</v>
      </c>
      <c r="G11" s="41" t="s">
        <v>60</v>
      </c>
      <c r="H11" s="57">
        <v>140000</v>
      </c>
      <c r="I11" s="41">
        <v>110000</v>
      </c>
      <c r="J11" s="55" t="s">
        <v>61</v>
      </c>
      <c r="K11" s="59">
        <v>30000</v>
      </c>
      <c r="L11" s="60" t="s">
        <v>62</v>
      </c>
      <c r="M11" s="59" t="s">
        <v>33</v>
      </c>
      <c r="N11" s="59" t="s">
        <v>34</v>
      </c>
      <c r="O11" s="45" t="s">
        <v>63</v>
      </c>
      <c r="P11" s="45" t="s">
        <v>64</v>
      </c>
      <c r="Q11" s="45" t="s">
        <v>37</v>
      </c>
      <c r="R11" s="45" t="s">
        <v>65</v>
      </c>
      <c r="S11" s="232" t="s">
        <v>39</v>
      </c>
      <c r="V11" s="317"/>
      <c r="W11" s="317"/>
      <c r="X11" s="317"/>
      <c r="Y11" s="317"/>
      <c r="Z11" s="317"/>
      <c r="AA11" s="317"/>
      <c r="AB11" s="317"/>
      <c r="AC11" s="317"/>
      <c r="AD11" s="317"/>
      <c r="AE11" s="317"/>
      <c r="AF11" s="317"/>
      <c r="AG11" s="317"/>
    </row>
    <row r="12" s="21" customFormat="1" ht="45" spans="1:33">
      <c r="A12" s="41">
        <v>5</v>
      </c>
      <c r="B12" s="55" t="s">
        <v>66</v>
      </c>
      <c r="C12" s="56" t="s">
        <v>50</v>
      </c>
      <c r="D12" s="56" t="s">
        <v>27</v>
      </c>
      <c r="E12" s="41" t="s">
        <v>28</v>
      </c>
      <c r="F12" s="55" t="s">
        <v>67</v>
      </c>
      <c r="G12" s="41" t="s">
        <v>60</v>
      </c>
      <c r="H12" s="57">
        <v>87000</v>
      </c>
      <c r="I12" s="59">
        <v>82000</v>
      </c>
      <c r="J12" s="55" t="s">
        <v>68</v>
      </c>
      <c r="K12" s="59">
        <v>5000</v>
      </c>
      <c r="L12" s="60" t="s">
        <v>69</v>
      </c>
      <c r="M12" s="59" t="s">
        <v>33</v>
      </c>
      <c r="N12" s="45" t="s">
        <v>70</v>
      </c>
      <c r="O12" s="45" t="s">
        <v>71</v>
      </c>
      <c r="P12" s="45" t="s">
        <v>72</v>
      </c>
      <c r="Q12" s="45" t="s">
        <v>37</v>
      </c>
      <c r="R12" s="45" t="s">
        <v>73</v>
      </c>
      <c r="S12" s="232" t="s">
        <v>39</v>
      </c>
      <c r="V12" s="317"/>
      <c r="W12" s="317"/>
      <c r="X12" s="317"/>
      <c r="Y12" s="317"/>
      <c r="Z12" s="317"/>
      <c r="AA12" s="317"/>
      <c r="AB12" s="317"/>
      <c r="AC12" s="317"/>
      <c r="AD12" s="317"/>
      <c r="AE12" s="317"/>
      <c r="AF12" s="317"/>
      <c r="AG12" s="317"/>
    </row>
    <row r="13" s="21" customFormat="1" ht="22.5" spans="1:33">
      <c r="A13" s="41">
        <v>6</v>
      </c>
      <c r="B13" s="55" t="s">
        <v>74</v>
      </c>
      <c r="C13" s="56" t="s">
        <v>26</v>
      </c>
      <c r="D13" s="56" t="s">
        <v>41</v>
      </c>
      <c r="E13" s="41" t="s">
        <v>28</v>
      </c>
      <c r="F13" s="55" t="s">
        <v>75</v>
      </c>
      <c r="G13" s="41" t="s">
        <v>76</v>
      </c>
      <c r="H13" s="57">
        <v>60000</v>
      </c>
      <c r="I13" s="41"/>
      <c r="J13" s="81" t="s">
        <v>77</v>
      </c>
      <c r="K13" s="59">
        <v>15000</v>
      </c>
      <c r="L13" s="60" t="s">
        <v>78</v>
      </c>
      <c r="M13" s="59" t="s">
        <v>79</v>
      </c>
      <c r="N13" s="59" t="s">
        <v>33</v>
      </c>
      <c r="O13" s="45" t="s">
        <v>80</v>
      </c>
      <c r="P13" s="45" t="s">
        <v>64</v>
      </c>
      <c r="Q13" s="45" t="s">
        <v>37</v>
      </c>
      <c r="R13" s="45" t="s">
        <v>65</v>
      </c>
      <c r="S13" s="232" t="s">
        <v>39</v>
      </c>
      <c r="V13" s="317"/>
      <c r="W13" s="317"/>
      <c r="X13" s="317"/>
      <c r="Y13" s="317"/>
      <c r="Z13" s="317"/>
      <c r="AA13" s="317"/>
      <c r="AB13" s="317"/>
      <c r="AC13" s="317"/>
      <c r="AD13" s="317"/>
      <c r="AE13" s="317"/>
      <c r="AF13" s="317"/>
      <c r="AG13" s="317"/>
    </row>
    <row r="14" s="21" customFormat="1" ht="22.5" spans="1:33">
      <c r="A14" s="41">
        <v>7</v>
      </c>
      <c r="B14" s="55" t="s">
        <v>81</v>
      </c>
      <c r="C14" s="56" t="s">
        <v>26</v>
      </c>
      <c r="D14" s="56" t="s">
        <v>51</v>
      </c>
      <c r="E14" s="41" t="s">
        <v>28</v>
      </c>
      <c r="F14" s="55" t="s">
        <v>82</v>
      </c>
      <c r="G14" s="41" t="s">
        <v>83</v>
      </c>
      <c r="H14" s="57">
        <v>150000</v>
      </c>
      <c r="I14" s="41"/>
      <c r="J14" s="143" t="s">
        <v>84</v>
      </c>
      <c r="K14" s="59">
        <v>80000</v>
      </c>
      <c r="L14" s="60" t="s">
        <v>78</v>
      </c>
      <c r="M14" s="59" t="s">
        <v>79</v>
      </c>
      <c r="N14" s="59" t="s">
        <v>33</v>
      </c>
      <c r="O14" s="45" t="s">
        <v>85</v>
      </c>
      <c r="P14" s="45" t="s">
        <v>86</v>
      </c>
      <c r="Q14" s="45" t="s">
        <v>37</v>
      </c>
      <c r="R14" s="45" t="s">
        <v>48</v>
      </c>
      <c r="S14" s="232" t="s">
        <v>39</v>
      </c>
      <c r="V14" s="317"/>
      <c r="W14" s="317"/>
      <c r="X14" s="317"/>
      <c r="Y14" s="317"/>
      <c r="Z14" s="317"/>
      <c r="AA14" s="317"/>
      <c r="AB14" s="317"/>
      <c r="AC14" s="317"/>
      <c r="AD14" s="317"/>
      <c r="AE14" s="317"/>
      <c r="AF14" s="317"/>
      <c r="AG14" s="317"/>
    </row>
    <row r="15" s="21" customFormat="1" ht="33.75" spans="1:33">
      <c r="A15" s="41">
        <v>8</v>
      </c>
      <c r="B15" s="55" t="s">
        <v>87</v>
      </c>
      <c r="C15" s="56" t="s">
        <v>50</v>
      </c>
      <c r="D15" s="56" t="s">
        <v>41</v>
      </c>
      <c r="E15" s="41" t="s">
        <v>28</v>
      </c>
      <c r="F15" s="55" t="s">
        <v>88</v>
      </c>
      <c r="G15" s="49" t="s">
        <v>89</v>
      </c>
      <c r="H15" s="50">
        <v>30000</v>
      </c>
      <c r="I15" s="41"/>
      <c r="J15" s="80" t="s">
        <v>90</v>
      </c>
      <c r="K15" s="59">
        <v>8000</v>
      </c>
      <c r="L15" s="80" t="s">
        <v>91</v>
      </c>
      <c r="M15" s="59" t="s">
        <v>92</v>
      </c>
      <c r="N15" s="59" t="s">
        <v>33</v>
      </c>
      <c r="O15" s="80" t="s">
        <v>93</v>
      </c>
      <c r="P15" s="45" t="s">
        <v>94</v>
      </c>
      <c r="Q15" s="45" t="s">
        <v>37</v>
      </c>
      <c r="R15" s="45" t="s">
        <v>95</v>
      </c>
      <c r="S15" s="232" t="s">
        <v>39</v>
      </c>
      <c r="V15" s="317"/>
      <c r="W15" s="317"/>
      <c r="X15" s="317"/>
      <c r="Y15" s="317"/>
      <c r="Z15" s="317"/>
      <c r="AA15" s="317"/>
      <c r="AB15" s="317"/>
      <c r="AC15" s="317"/>
      <c r="AD15" s="317"/>
      <c r="AE15" s="317"/>
      <c r="AF15" s="317"/>
      <c r="AG15" s="317"/>
    </row>
    <row r="16" s="21" customFormat="1" ht="22.5" spans="1:33">
      <c r="A16" s="41">
        <v>9</v>
      </c>
      <c r="B16" s="55" t="s">
        <v>96</v>
      </c>
      <c r="C16" s="56" t="s">
        <v>50</v>
      </c>
      <c r="D16" s="56" t="s">
        <v>27</v>
      </c>
      <c r="E16" s="41" t="s">
        <v>28</v>
      </c>
      <c r="F16" s="55" t="s">
        <v>97</v>
      </c>
      <c r="G16" s="41" t="s">
        <v>83</v>
      </c>
      <c r="H16" s="57">
        <v>36720</v>
      </c>
      <c r="I16" s="59">
        <v>25000</v>
      </c>
      <c r="J16" s="143" t="s">
        <v>98</v>
      </c>
      <c r="K16" s="59">
        <v>5000</v>
      </c>
      <c r="L16" s="80" t="s">
        <v>99</v>
      </c>
      <c r="M16" s="59" t="s">
        <v>79</v>
      </c>
      <c r="N16" s="59" t="s">
        <v>33</v>
      </c>
      <c r="O16" s="45" t="s">
        <v>100</v>
      </c>
      <c r="P16" s="45" t="s">
        <v>101</v>
      </c>
      <c r="Q16" s="45" t="s">
        <v>37</v>
      </c>
      <c r="R16" s="45" t="s">
        <v>73</v>
      </c>
      <c r="S16" s="232" t="s">
        <v>39</v>
      </c>
      <c r="V16" s="317"/>
      <c r="W16" s="317"/>
      <c r="X16" s="317"/>
      <c r="Y16" s="317"/>
      <c r="Z16" s="317"/>
      <c r="AA16" s="317"/>
      <c r="AB16" s="317"/>
      <c r="AC16" s="317"/>
      <c r="AD16" s="317"/>
      <c r="AE16" s="317"/>
      <c r="AF16" s="317"/>
      <c r="AG16" s="317"/>
    </row>
    <row r="17" s="21" customFormat="1" ht="67.5" spans="1:33">
      <c r="A17" s="41">
        <v>10</v>
      </c>
      <c r="B17" s="76" t="s">
        <v>102</v>
      </c>
      <c r="C17" s="59" t="s">
        <v>103</v>
      </c>
      <c r="D17" s="48" t="s">
        <v>104</v>
      </c>
      <c r="E17" s="48" t="s">
        <v>28</v>
      </c>
      <c r="F17" s="42" t="s">
        <v>105</v>
      </c>
      <c r="G17" s="49" t="s">
        <v>106</v>
      </c>
      <c r="H17" s="139">
        <v>10000</v>
      </c>
      <c r="I17" s="41"/>
      <c r="J17" s="76" t="s">
        <v>107</v>
      </c>
      <c r="K17" s="45">
        <v>5000</v>
      </c>
      <c r="L17" s="80" t="s">
        <v>91</v>
      </c>
      <c r="M17" s="59" t="s">
        <v>92</v>
      </c>
      <c r="N17" s="59" t="s">
        <v>33</v>
      </c>
      <c r="O17" s="120"/>
      <c r="P17" s="120"/>
      <c r="Q17" s="45" t="s">
        <v>37</v>
      </c>
      <c r="R17" s="45" t="s">
        <v>48</v>
      </c>
      <c r="S17" s="232" t="s">
        <v>39</v>
      </c>
      <c r="V17" s="317"/>
      <c r="W17" s="317"/>
      <c r="X17" s="317"/>
      <c r="Y17" s="317"/>
      <c r="Z17" s="317"/>
      <c r="AA17" s="317"/>
      <c r="AB17" s="317"/>
      <c r="AC17" s="317"/>
      <c r="AD17" s="317"/>
      <c r="AE17" s="317"/>
      <c r="AF17" s="317"/>
      <c r="AG17" s="317"/>
    </row>
    <row r="18" s="21" customFormat="1" ht="56.25" spans="1:33">
      <c r="A18" s="41">
        <v>11</v>
      </c>
      <c r="B18" s="76" t="s">
        <v>108</v>
      </c>
      <c r="C18" s="59" t="s">
        <v>103</v>
      </c>
      <c r="D18" s="56" t="s">
        <v>104</v>
      </c>
      <c r="E18" s="48" t="s">
        <v>28</v>
      </c>
      <c r="F18" s="76" t="s">
        <v>109</v>
      </c>
      <c r="G18" s="49" t="s">
        <v>106</v>
      </c>
      <c r="H18" s="139">
        <v>10000</v>
      </c>
      <c r="I18" s="41"/>
      <c r="J18" s="76" t="s">
        <v>110</v>
      </c>
      <c r="K18" s="45">
        <v>3000</v>
      </c>
      <c r="L18" s="80" t="s">
        <v>91</v>
      </c>
      <c r="M18" s="59" t="s">
        <v>92</v>
      </c>
      <c r="N18" s="59" t="s">
        <v>33</v>
      </c>
      <c r="O18" s="120"/>
      <c r="P18" s="120"/>
      <c r="Q18" s="45" t="s">
        <v>37</v>
      </c>
      <c r="R18" s="45" t="s">
        <v>111</v>
      </c>
      <c r="S18" s="232" t="s">
        <v>39</v>
      </c>
      <c r="V18" s="317"/>
      <c r="W18" s="317"/>
      <c r="X18" s="317"/>
      <c r="Y18" s="317"/>
      <c r="Z18" s="317"/>
      <c r="AA18" s="317"/>
      <c r="AB18" s="317"/>
      <c r="AC18" s="317"/>
      <c r="AD18" s="317"/>
      <c r="AE18" s="317"/>
      <c r="AF18" s="317"/>
      <c r="AG18" s="317"/>
    </row>
    <row r="19" s="21" customFormat="1" ht="67.5" spans="1:33">
      <c r="A19" s="41">
        <v>12</v>
      </c>
      <c r="B19" s="76" t="s">
        <v>112</v>
      </c>
      <c r="C19" s="59" t="s">
        <v>103</v>
      </c>
      <c r="D19" s="48" t="s">
        <v>104</v>
      </c>
      <c r="E19" s="48" t="s">
        <v>28</v>
      </c>
      <c r="F19" s="42" t="s">
        <v>113</v>
      </c>
      <c r="G19" s="49" t="s">
        <v>106</v>
      </c>
      <c r="H19" s="139">
        <v>3000</v>
      </c>
      <c r="I19" s="41"/>
      <c r="J19" s="76" t="s">
        <v>107</v>
      </c>
      <c r="K19" s="45">
        <v>3000</v>
      </c>
      <c r="L19" s="80" t="s">
        <v>114</v>
      </c>
      <c r="M19" s="59" t="s">
        <v>115</v>
      </c>
      <c r="N19" s="59" t="s">
        <v>33</v>
      </c>
      <c r="O19" s="120"/>
      <c r="P19" s="120"/>
      <c r="Q19" s="45" t="s">
        <v>37</v>
      </c>
      <c r="R19" s="45" t="s">
        <v>38</v>
      </c>
      <c r="S19" s="232" t="s">
        <v>39</v>
      </c>
      <c r="V19" s="317"/>
      <c r="W19" s="317"/>
      <c r="X19" s="317"/>
      <c r="Y19" s="317"/>
      <c r="Z19" s="317"/>
      <c r="AA19" s="317"/>
      <c r="AB19" s="317"/>
      <c r="AC19" s="317"/>
      <c r="AD19" s="317"/>
      <c r="AE19" s="317"/>
      <c r="AF19" s="317"/>
      <c r="AG19" s="317"/>
    </row>
    <row r="20" s="21" customFormat="1" ht="22.5" spans="1:33">
      <c r="A20" s="41">
        <v>13</v>
      </c>
      <c r="B20" s="143" t="s">
        <v>116</v>
      </c>
      <c r="C20" s="59" t="s">
        <v>103</v>
      </c>
      <c r="D20" s="47" t="s">
        <v>117</v>
      </c>
      <c r="E20" s="102" t="s">
        <v>28</v>
      </c>
      <c r="F20" s="143" t="s">
        <v>118</v>
      </c>
      <c r="G20" s="102" t="s">
        <v>119</v>
      </c>
      <c r="H20" s="220">
        <v>1000</v>
      </c>
      <c r="I20" s="59">
        <v>200</v>
      </c>
      <c r="J20" s="143" t="s">
        <v>120</v>
      </c>
      <c r="K20" s="59">
        <v>800</v>
      </c>
      <c r="L20" s="60" t="s">
        <v>121</v>
      </c>
      <c r="M20" s="59" t="s">
        <v>33</v>
      </c>
      <c r="N20" s="59" t="s">
        <v>122</v>
      </c>
      <c r="O20" s="45"/>
      <c r="P20" s="59"/>
      <c r="Q20" s="45" t="s">
        <v>37</v>
      </c>
      <c r="R20" s="45" t="s">
        <v>48</v>
      </c>
      <c r="S20" s="232" t="s">
        <v>39</v>
      </c>
      <c r="V20" s="317"/>
      <c r="W20" s="317"/>
      <c r="X20" s="317"/>
      <c r="Y20" s="317"/>
      <c r="Z20" s="317"/>
      <c r="AA20" s="317"/>
      <c r="AB20" s="317"/>
      <c r="AC20" s="317"/>
      <c r="AD20" s="317"/>
      <c r="AE20" s="317"/>
      <c r="AF20" s="317"/>
      <c r="AG20" s="317"/>
    </row>
    <row r="21" s="21" customFormat="1" ht="22.5" spans="1:33">
      <c r="A21" s="41">
        <v>14</v>
      </c>
      <c r="B21" s="80" t="s">
        <v>123</v>
      </c>
      <c r="C21" s="59" t="s">
        <v>103</v>
      </c>
      <c r="D21" s="48" t="s">
        <v>124</v>
      </c>
      <c r="E21" s="45" t="s">
        <v>28</v>
      </c>
      <c r="F21" s="42" t="s">
        <v>125</v>
      </c>
      <c r="G21" s="41" t="s">
        <v>89</v>
      </c>
      <c r="H21" s="61">
        <v>5000</v>
      </c>
      <c r="I21" s="41"/>
      <c r="J21" s="80" t="s">
        <v>126</v>
      </c>
      <c r="K21" s="45">
        <v>2000</v>
      </c>
      <c r="L21" s="60" t="s">
        <v>127</v>
      </c>
      <c r="M21" s="59" t="s">
        <v>79</v>
      </c>
      <c r="N21" s="59" t="s">
        <v>33</v>
      </c>
      <c r="O21" s="45"/>
      <c r="P21" s="45"/>
      <c r="Q21" s="45" t="s">
        <v>37</v>
      </c>
      <c r="R21" s="45" t="s">
        <v>48</v>
      </c>
      <c r="S21" s="232" t="s">
        <v>39</v>
      </c>
      <c r="V21" s="317"/>
      <c r="W21" s="317"/>
      <c r="X21" s="317"/>
      <c r="Y21" s="317"/>
      <c r="Z21" s="317"/>
      <c r="AA21" s="317"/>
      <c r="AB21" s="317"/>
      <c r="AC21" s="317"/>
      <c r="AD21" s="317"/>
      <c r="AE21" s="317"/>
      <c r="AF21" s="317"/>
      <c r="AG21" s="317"/>
    </row>
    <row r="22" s="21" customFormat="1" ht="33.75" spans="1:33">
      <c r="A22" s="41">
        <v>15</v>
      </c>
      <c r="B22" s="42" t="s">
        <v>128</v>
      </c>
      <c r="C22" s="59" t="s">
        <v>103</v>
      </c>
      <c r="D22" s="47" t="s">
        <v>129</v>
      </c>
      <c r="E22" s="45" t="s">
        <v>28</v>
      </c>
      <c r="F22" s="42" t="s">
        <v>130</v>
      </c>
      <c r="G22" s="48" t="s">
        <v>131</v>
      </c>
      <c r="H22" s="57">
        <v>5000</v>
      </c>
      <c r="I22" s="41"/>
      <c r="J22" s="76" t="s">
        <v>110</v>
      </c>
      <c r="K22" s="59">
        <v>3000</v>
      </c>
      <c r="L22" s="60" t="s">
        <v>127</v>
      </c>
      <c r="M22" s="59" t="s">
        <v>79</v>
      </c>
      <c r="N22" s="59" t="s">
        <v>33</v>
      </c>
      <c r="O22" s="45"/>
      <c r="P22" s="59"/>
      <c r="Q22" s="45" t="s">
        <v>37</v>
      </c>
      <c r="R22" s="45" t="s">
        <v>73</v>
      </c>
      <c r="S22" s="232" t="s">
        <v>39</v>
      </c>
      <c r="V22" s="317"/>
      <c r="W22" s="317"/>
      <c r="X22" s="317"/>
      <c r="Y22" s="317"/>
      <c r="Z22" s="317"/>
      <c r="AA22" s="317"/>
      <c r="AB22" s="317"/>
      <c r="AC22" s="317"/>
      <c r="AD22" s="317"/>
      <c r="AE22" s="317"/>
      <c r="AF22" s="317"/>
      <c r="AG22" s="317"/>
    </row>
    <row r="23" s="21" customFormat="1" ht="22.5" spans="1:33">
      <c r="A23" s="41">
        <v>16</v>
      </c>
      <c r="B23" s="51" t="s">
        <v>132</v>
      </c>
      <c r="C23" s="59" t="s">
        <v>103</v>
      </c>
      <c r="D23" s="47" t="s">
        <v>133</v>
      </c>
      <c r="E23" s="45" t="s">
        <v>28</v>
      </c>
      <c r="F23" s="78" t="s">
        <v>134</v>
      </c>
      <c r="G23" s="48" t="s">
        <v>135</v>
      </c>
      <c r="H23" s="53">
        <v>10000</v>
      </c>
      <c r="I23" s="41"/>
      <c r="J23" s="76" t="s">
        <v>110</v>
      </c>
      <c r="K23" s="59">
        <v>2000</v>
      </c>
      <c r="L23" s="60" t="s">
        <v>127</v>
      </c>
      <c r="M23" s="59" t="s">
        <v>79</v>
      </c>
      <c r="N23" s="59" t="s">
        <v>33</v>
      </c>
      <c r="O23" s="45"/>
      <c r="P23" s="59"/>
      <c r="Q23" s="45" t="s">
        <v>37</v>
      </c>
      <c r="R23" s="45" t="s">
        <v>38</v>
      </c>
      <c r="S23" s="232" t="s">
        <v>39</v>
      </c>
      <c r="V23" s="317"/>
      <c r="W23" s="317"/>
      <c r="X23" s="317"/>
      <c r="Y23" s="317"/>
      <c r="Z23" s="317"/>
      <c r="AA23" s="317"/>
      <c r="AB23" s="317"/>
      <c r="AC23" s="317"/>
      <c r="AD23" s="317"/>
      <c r="AE23" s="317"/>
      <c r="AF23" s="317"/>
      <c r="AG23" s="317"/>
    </row>
    <row r="24" s="105" customFormat="1" ht="22.5" spans="1:33">
      <c r="A24" s="41">
        <v>17</v>
      </c>
      <c r="B24" s="51" t="s">
        <v>136</v>
      </c>
      <c r="C24" s="59"/>
      <c r="D24" s="47" t="s">
        <v>137</v>
      </c>
      <c r="E24" s="45" t="s">
        <v>28</v>
      </c>
      <c r="F24" s="78" t="s">
        <v>138</v>
      </c>
      <c r="G24" s="102" t="s">
        <v>106</v>
      </c>
      <c r="H24" s="53">
        <v>850</v>
      </c>
      <c r="I24" s="59"/>
      <c r="J24" s="78" t="s">
        <v>139</v>
      </c>
      <c r="K24" s="59">
        <v>600</v>
      </c>
      <c r="L24" s="60" t="s">
        <v>140</v>
      </c>
      <c r="M24" s="59" t="s">
        <v>79</v>
      </c>
      <c r="N24" s="59" t="s">
        <v>141</v>
      </c>
      <c r="O24" s="360" t="s">
        <v>142</v>
      </c>
      <c r="P24" s="357" t="s">
        <v>143</v>
      </c>
      <c r="Q24" s="45"/>
      <c r="R24" s="45"/>
      <c r="S24" s="232" t="s">
        <v>39</v>
      </c>
      <c r="T24" s="110"/>
      <c r="V24" s="316"/>
      <c r="W24" s="316"/>
      <c r="X24" s="316"/>
      <c r="Y24" s="316"/>
      <c r="Z24" s="316"/>
      <c r="AA24" s="316"/>
      <c r="AB24" s="316"/>
      <c r="AC24" s="316"/>
      <c r="AD24" s="316"/>
      <c r="AE24" s="316"/>
      <c r="AF24" s="316"/>
      <c r="AG24" s="316"/>
    </row>
    <row r="25" s="105" customFormat="1" ht="22.5" spans="1:33">
      <c r="A25" s="41">
        <v>18</v>
      </c>
      <c r="B25" s="51" t="s">
        <v>144</v>
      </c>
      <c r="C25" s="59"/>
      <c r="D25" s="47" t="s">
        <v>137</v>
      </c>
      <c r="E25" s="45" t="s">
        <v>28</v>
      </c>
      <c r="F25" s="78" t="s">
        <v>145</v>
      </c>
      <c r="G25" s="102" t="s">
        <v>106</v>
      </c>
      <c r="H25" s="53">
        <v>1087</v>
      </c>
      <c r="I25" s="59"/>
      <c r="J25" s="78" t="s">
        <v>139</v>
      </c>
      <c r="K25" s="59">
        <v>700</v>
      </c>
      <c r="L25" s="60" t="s">
        <v>140</v>
      </c>
      <c r="M25" s="59" t="s">
        <v>79</v>
      </c>
      <c r="N25" s="59" t="s">
        <v>141</v>
      </c>
      <c r="O25" s="360" t="s">
        <v>146</v>
      </c>
      <c r="P25" s="357" t="s">
        <v>147</v>
      </c>
      <c r="Q25" s="45"/>
      <c r="R25" s="45"/>
      <c r="S25" s="232" t="s">
        <v>39</v>
      </c>
      <c r="T25" s="110"/>
      <c r="V25" s="316"/>
      <c r="W25" s="316"/>
      <c r="X25" s="316"/>
      <c r="Y25" s="316"/>
      <c r="Z25" s="316"/>
      <c r="AA25" s="316"/>
      <c r="AB25" s="316"/>
      <c r="AC25" s="316"/>
      <c r="AD25" s="316"/>
      <c r="AE25" s="316"/>
      <c r="AF25" s="316"/>
      <c r="AG25" s="316"/>
    </row>
    <row r="26" s="105" customFormat="1" ht="22.5" spans="1:33">
      <c r="A26" s="41">
        <v>19</v>
      </c>
      <c r="B26" s="51" t="s">
        <v>148</v>
      </c>
      <c r="C26" s="59"/>
      <c r="D26" s="47" t="s">
        <v>137</v>
      </c>
      <c r="E26" s="45" t="s">
        <v>28</v>
      </c>
      <c r="F26" s="78" t="s">
        <v>149</v>
      </c>
      <c r="G26" s="102" t="s">
        <v>106</v>
      </c>
      <c r="H26" s="53">
        <v>1100</v>
      </c>
      <c r="I26" s="59"/>
      <c r="J26" s="78" t="s">
        <v>139</v>
      </c>
      <c r="K26" s="59">
        <v>700</v>
      </c>
      <c r="L26" s="60" t="s">
        <v>140</v>
      </c>
      <c r="M26" s="59" t="s">
        <v>79</v>
      </c>
      <c r="N26" s="59" t="s">
        <v>141</v>
      </c>
      <c r="O26" s="360" t="s">
        <v>150</v>
      </c>
      <c r="P26" s="357" t="s">
        <v>151</v>
      </c>
      <c r="Q26" s="45"/>
      <c r="R26" s="45"/>
      <c r="S26" s="232" t="s">
        <v>39</v>
      </c>
      <c r="T26" s="110"/>
      <c r="V26" s="316"/>
      <c r="W26" s="316"/>
      <c r="X26" s="316"/>
      <c r="Y26" s="316"/>
      <c r="Z26" s="316"/>
      <c r="AA26" s="316"/>
      <c r="AB26" s="316"/>
      <c r="AC26" s="316"/>
      <c r="AD26" s="316"/>
      <c r="AE26" s="316"/>
      <c r="AF26" s="316"/>
      <c r="AG26" s="316"/>
    </row>
    <row r="27" s="29" customFormat="1" ht="22.5" spans="1:33">
      <c r="A27" s="41">
        <v>20</v>
      </c>
      <c r="B27" s="55" t="s">
        <v>152</v>
      </c>
      <c r="C27" s="56" t="s">
        <v>26</v>
      </c>
      <c r="D27" s="56" t="s">
        <v>27</v>
      </c>
      <c r="E27" s="41" t="s">
        <v>28</v>
      </c>
      <c r="F27" s="55" t="s">
        <v>153</v>
      </c>
      <c r="G27" s="41" t="s">
        <v>83</v>
      </c>
      <c r="H27" s="57">
        <v>160000</v>
      </c>
      <c r="I27" s="41">
        <v>63000</v>
      </c>
      <c r="J27" s="81" t="s">
        <v>154</v>
      </c>
      <c r="K27" s="59">
        <v>10000</v>
      </c>
      <c r="L27" s="60" t="s">
        <v>127</v>
      </c>
      <c r="M27" s="59" t="s">
        <v>79</v>
      </c>
      <c r="N27" s="59" t="s">
        <v>33</v>
      </c>
      <c r="O27" s="45" t="s">
        <v>155</v>
      </c>
      <c r="P27" s="45" t="s">
        <v>156</v>
      </c>
      <c r="Q27" s="45" t="s">
        <v>37</v>
      </c>
      <c r="R27" s="45" t="s">
        <v>157</v>
      </c>
      <c r="S27" s="232" t="s">
        <v>39</v>
      </c>
      <c r="V27" s="318"/>
      <c r="W27" s="318"/>
      <c r="X27" s="318"/>
      <c r="Y27" s="318"/>
      <c r="Z27" s="318"/>
      <c r="AA27" s="318"/>
      <c r="AB27" s="318"/>
      <c r="AC27" s="318"/>
      <c r="AD27" s="318"/>
      <c r="AE27" s="318"/>
      <c r="AF27" s="318"/>
      <c r="AG27" s="318"/>
    </row>
    <row r="28" s="29" customFormat="1" ht="22.5" spans="1:33">
      <c r="A28" s="41">
        <v>21</v>
      </c>
      <c r="B28" s="42" t="s">
        <v>158</v>
      </c>
      <c r="C28" s="59" t="s">
        <v>103</v>
      </c>
      <c r="D28" s="47" t="s">
        <v>104</v>
      </c>
      <c r="E28" s="45" t="s">
        <v>28</v>
      </c>
      <c r="F28" s="42" t="s">
        <v>159</v>
      </c>
      <c r="G28" s="48" t="s">
        <v>160</v>
      </c>
      <c r="H28" s="57">
        <v>2000</v>
      </c>
      <c r="I28" s="59"/>
      <c r="J28" s="81" t="s">
        <v>161</v>
      </c>
      <c r="K28" s="59">
        <v>500</v>
      </c>
      <c r="L28" s="60" t="s">
        <v>127</v>
      </c>
      <c r="M28" s="59" t="s">
        <v>79</v>
      </c>
      <c r="N28" s="59" t="s">
        <v>33</v>
      </c>
      <c r="O28" s="45"/>
      <c r="P28" s="59"/>
      <c r="Q28" s="45" t="s">
        <v>37</v>
      </c>
      <c r="R28" s="45" t="s">
        <v>48</v>
      </c>
      <c r="S28" s="232" t="s">
        <v>39</v>
      </c>
      <c r="V28" s="318"/>
      <c r="W28" s="318"/>
      <c r="X28" s="318"/>
      <c r="Y28" s="318"/>
      <c r="Z28" s="318"/>
      <c r="AA28" s="318"/>
      <c r="AB28" s="318"/>
      <c r="AC28" s="318"/>
      <c r="AD28" s="318"/>
      <c r="AE28" s="318"/>
      <c r="AF28" s="318"/>
      <c r="AG28" s="318"/>
    </row>
    <row r="29" s="21" customFormat="1" ht="22.5" spans="1:33">
      <c r="A29" s="41">
        <v>22</v>
      </c>
      <c r="B29" s="42" t="s">
        <v>162</v>
      </c>
      <c r="C29" s="59"/>
      <c r="D29" s="47" t="s">
        <v>117</v>
      </c>
      <c r="E29" s="45" t="s">
        <v>28</v>
      </c>
      <c r="F29" s="78" t="s">
        <v>163</v>
      </c>
      <c r="G29" s="48" t="s">
        <v>53</v>
      </c>
      <c r="H29" s="53">
        <v>1500</v>
      </c>
      <c r="I29" s="59">
        <v>300</v>
      </c>
      <c r="J29" s="78" t="s">
        <v>164</v>
      </c>
      <c r="K29" s="59">
        <v>800</v>
      </c>
      <c r="L29" s="46" t="s">
        <v>165</v>
      </c>
      <c r="M29" s="59" t="s">
        <v>33</v>
      </c>
      <c r="N29" s="59" t="s">
        <v>141</v>
      </c>
      <c r="O29" s="45"/>
      <c r="P29" s="59"/>
      <c r="Q29" s="45"/>
      <c r="R29" s="45"/>
      <c r="S29" s="232" t="s">
        <v>39</v>
      </c>
      <c r="V29" s="317"/>
      <c r="W29" s="317"/>
      <c r="X29" s="317"/>
      <c r="Y29" s="317"/>
      <c r="Z29" s="317"/>
      <c r="AA29" s="317"/>
      <c r="AB29" s="317"/>
      <c r="AC29" s="317"/>
      <c r="AD29" s="317"/>
      <c r="AE29" s="317"/>
      <c r="AF29" s="317"/>
      <c r="AG29" s="317"/>
    </row>
    <row r="30" s="174" customFormat="1" ht="20.1" customHeight="1" spans="1:33">
      <c r="A30" s="37" t="s">
        <v>166</v>
      </c>
      <c r="B30" s="38" t="str">
        <f>"预备项目"&amp;SUBTOTAL(3,A30:A39)-2&amp;"个"</f>
        <v>预备项目8个</v>
      </c>
      <c r="C30" s="37">
        <f>SUBTOTAL(3,A30:A39)-2</f>
        <v>8</v>
      </c>
      <c r="D30" s="38"/>
      <c r="E30" s="146"/>
      <c r="F30" s="38"/>
      <c r="G30" s="39"/>
      <c r="H30" s="40">
        <f>SUM(H31:H38)</f>
        <v>684468</v>
      </c>
      <c r="I30" s="40">
        <f>SUM(I32:I38)</f>
        <v>0</v>
      </c>
      <c r="J30" s="38"/>
      <c r="K30" s="40">
        <f>SUM(K31:K38)</f>
        <v>275500</v>
      </c>
      <c r="L30" s="38"/>
      <c r="M30" s="145"/>
      <c r="N30" s="145"/>
      <c r="O30" s="145"/>
      <c r="P30" s="145"/>
      <c r="Q30" s="145"/>
      <c r="R30" s="145"/>
      <c r="S30" s="38"/>
      <c r="V30" s="443"/>
      <c r="W30" s="443"/>
      <c r="X30" s="443"/>
      <c r="Y30" s="443"/>
      <c r="Z30" s="443"/>
      <c r="AA30" s="443"/>
      <c r="AB30" s="443"/>
      <c r="AC30" s="443"/>
      <c r="AD30" s="443"/>
      <c r="AE30" s="443"/>
      <c r="AF30" s="443"/>
      <c r="AG30" s="443"/>
    </row>
    <row r="31" s="29" customFormat="1" ht="67.5" spans="1:33">
      <c r="A31" s="41">
        <v>1</v>
      </c>
      <c r="B31" s="55" t="s">
        <v>167</v>
      </c>
      <c r="C31" s="59"/>
      <c r="D31" s="56" t="s">
        <v>133</v>
      </c>
      <c r="E31" s="41" t="s">
        <v>28</v>
      </c>
      <c r="F31" s="55" t="s">
        <v>168</v>
      </c>
      <c r="G31" s="41" t="s">
        <v>169</v>
      </c>
      <c r="H31" s="57">
        <v>200000</v>
      </c>
      <c r="I31" s="56" t="s">
        <v>170</v>
      </c>
      <c r="J31" s="80" t="s">
        <v>171</v>
      </c>
      <c r="K31" s="59">
        <v>80000</v>
      </c>
      <c r="L31" s="60" t="s">
        <v>172</v>
      </c>
      <c r="M31" s="59" t="s">
        <v>173</v>
      </c>
      <c r="N31" s="45" t="s">
        <v>33</v>
      </c>
      <c r="O31" s="45"/>
      <c r="P31" s="45"/>
      <c r="Q31" s="45"/>
      <c r="R31" s="45"/>
      <c r="S31" s="232" t="s">
        <v>39</v>
      </c>
      <c r="V31" s="318"/>
      <c r="W31" s="318"/>
      <c r="X31" s="318"/>
      <c r="Y31" s="318"/>
      <c r="Z31" s="318"/>
      <c r="AA31" s="318"/>
      <c r="AB31" s="318"/>
      <c r="AC31" s="318"/>
      <c r="AD31" s="318"/>
      <c r="AE31" s="318"/>
      <c r="AF31" s="318"/>
      <c r="AG31" s="318"/>
    </row>
    <row r="32" s="29" customFormat="1" ht="22.5" spans="1:33">
      <c r="A32" s="41">
        <v>2</v>
      </c>
      <c r="B32" s="55" t="s">
        <v>174</v>
      </c>
      <c r="C32" s="59" t="s">
        <v>26</v>
      </c>
      <c r="D32" s="56" t="s">
        <v>27</v>
      </c>
      <c r="E32" s="41" t="s">
        <v>28</v>
      </c>
      <c r="F32" s="55" t="s">
        <v>175</v>
      </c>
      <c r="G32" s="41" t="s">
        <v>83</v>
      </c>
      <c r="H32" s="57">
        <v>200000</v>
      </c>
      <c r="I32" s="56"/>
      <c r="J32" s="81" t="s">
        <v>176</v>
      </c>
      <c r="K32" s="59">
        <v>120000</v>
      </c>
      <c r="L32" s="60" t="s">
        <v>177</v>
      </c>
      <c r="M32" s="59" t="s">
        <v>178</v>
      </c>
      <c r="N32" s="45" t="s">
        <v>33</v>
      </c>
      <c r="O32" s="45" t="s">
        <v>85</v>
      </c>
      <c r="P32" s="45" t="s">
        <v>179</v>
      </c>
      <c r="Q32" s="45" t="s">
        <v>37</v>
      </c>
      <c r="R32" s="45" t="s">
        <v>38</v>
      </c>
      <c r="S32" s="232" t="s">
        <v>180</v>
      </c>
      <c r="V32" s="318"/>
      <c r="W32" s="318"/>
      <c r="X32" s="318"/>
      <c r="Y32" s="318"/>
      <c r="Z32" s="318"/>
      <c r="AA32" s="318"/>
      <c r="AB32" s="318"/>
      <c r="AC32" s="318"/>
      <c r="AD32" s="318"/>
      <c r="AE32" s="318"/>
      <c r="AF32" s="318"/>
      <c r="AG32" s="318"/>
    </row>
    <row r="33" s="21" customFormat="1" ht="45" spans="1:33">
      <c r="A33" s="41">
        <v>3</v>
      </c>
      <c r="B33" s="55" t="s">
        <v>181</v>
      </c>
      <c r="C33" s="56" t="s">
        <v>26</v>
      </c>
      <c r="D33" s="56" t="s">
        <v>51</v>
      </c>
      <c r="E33" s="41" t="s">
        <v>28</v>
      </c>
      <c r="F33" s="55" t="s">
        <v>182</v>
      </c>
      <c r="G33" s="41" t="s">
        <v>89</v>
      </c>
      <c r="H33" s="57">
        <v>150000</v>
      </c>
      <c r="I33" s="56"/>
      <c r="J33" s="60" t="s">
        <v>183</v>
      </c>
      <c r="K33" s="59">
        <v>30000</v>
      </c>
      <c r="L33" s="60" t="s">
        <v>184</v>
      </c>
      <c r="M33" s="59" t="s">
        <v>178</v>
      </c>
      <c r="N33" s="45" t="s">
        <v>33</v>
      </c>
      <c r="O33" s="45" t="s">
        <v>185</v>
      </c>
      <c r="P33" s="45" t="s">
        <v>186</v>
      </c>
      <c r="Q33" s="45" t="s">
        <v>37</v>
      </c>
      <c r="R33" s="45" t="s">
        <v>48</v>
      </c>
      <c r="S33" s="232" t="s">
        <v>39</v>
      </c>
      <c r="V33" s="317"/>
      <c r="W33" s="317"/>
      <c r="X33" s="317"/>
      <c r="Y33" s="317"/>
      <c r="Z33" s="317"/>
      <c r="AA33" s="317"/>
      <c r="AB33" s="317"/>
      <c r="AC33" s="317"/>
      <c r="AD33" s="317"/>
      <c r="AE33" s="317"/>
      <c r="AF33" s="317"/>
      <c r="AG33" s="317"/>
    </row>
    <row r="34" s="29" customFormat="1" ht="33.75" spans="1:33">
      <c r="A34" s="41">
        <v>4</v>
      </c>
      <c r="B34" s="80" t="s">
        <v>187</v>
      </c>
      <c r="C34" s="59" t="s">
        <v>188</v>
      </c>
      <c r="D34" s="48" t="s">
        <v>189</v>
      </c>
      <c r="E34" s="45" t="s">
        <v>28</v>
      </c>
      <c r="F34" s="80" t="s">
        <v>190</v>
      </c>
      <c r="G34" s="45" t="s">
        <v>83</v>
      </c>
      <c r="H34" s="61">
        <v>30000</v>
      </c>
      <c r="I34" s="104"/>
      <c r="J34" s="80" t="s">
        <v>191</v>
      </c>
      <c r="K34" s="45">
        <v>10000</v>
      </c>
      <c r="L34" s="60" t="s">
        <v>192</v>
      </c>
      <c r="M34" s="59" t="s">
        <v>178</v>
      </c>
      <c r="N34" s="45" t="s">
        <v>33</v>
      </c>
      <c r="O34" s="45" t="s">
        <v>193</v>
      </c>
      <c r="P34" s="45" t="s">
        <v>194</v>
      </c>
      <c r="Q34" s="45" t="s">
        <v>37</v>
      </c>
      <c r="R34" s="45" t="s">
        <v>157</v>
      </c>
      <c r="S34" s="232" t="s">
        <v>180</v>
      </c>
      <c r="V34" s="318"/>
      <c r="W34" s="318"/>
      <c r="X34" s="318"/>
      <c r="Y34" s="318"/>
      <c r="Z34" s="318"/>
      <c r="AA34" s="318"/>
      <c r="AB34" s="318"/>
      <c r="AC34" s="318"/>
      <c r="AD34" s="318"/>
      <c r="AE34" s="318"/>
      <c r="AF34" s="318"/>
      <c r="AG34" s="318"/>
    </row>
    <row r="35" s="106" customFormat="1" ht="22.5" spans="1:33">
      <c r="A35" s="41">
        <v>5</v>
      </c>
      <c r="B35" s="80" t="s">
        <v>195</v>
      </c>
      <c r="C35" s="59" t="s">
        <v>103</v>
      </c>
      <c r="D35" s="47" t="s">
        <v>137</v>
      </c>
      <c r="E35" s="45" t="s">
        <v>28</v>
      </c>
      <c r="F35" s="80" t="s">
        <v>196</v>
      </c>
      <c r="G35" s="41" t="s">
        <v>89</v>
      </c>
      <c r="H35" s="61">
        <v>8000</v>
      </c>
      <c r="I35" s="59"/>
      <c r="J35" s="80" t="s">
        <v>191</v>
      </c>
      <c r="K35" s="45">
        <v>2000</v>
      </c>
      <c r="L35" s="60" t="s">
        <v>197</v>
      </c>
      <c r="M35" s="59" t="s">
        <v>70</v>
      </c>
      <c r="N35" s="45" t="s">
        <v>33</v>
      </c>
      <c r="O35" s="360" t="s">
        <v>198</v>
      </c>
      <c r="P35" s="360" t="s">
        <v>199</v>
      </c>
      <c r="Q35" s="45" t="s">
        <v>37</v>
      </c>
      <c r="R35" s="45" t="s">
        <v>48</v>
      </c>
      <c r="S35" s="232" t="s">
        <v>39</v>
      </c>
      <c r="T35" s="110"/>
      <c r="V35" s="319"/>
      <c r="W35" s="319"/>
      <c r="X35" s="319"/>
      <c r="Y35" s="319"/>
      <c r="Z35" s="319"/>
      <c r="AA35" s="319"/>
      <c r="AB35" s="319"/>
      <c r="AC35" s="319"/>
      <c r="AD35" s="319"/>
      <c r="AE35" s="319"/>
      <c r="AF35" s="319"/>
      <c r="AG35" s="319"/>
    </row>
    <row r="36" s="107" customFormat="1" ht="22.5" spans="1:33">
      <c r="A36" s="41">
        <v>6</v>
      </c>
      <c r="B36" s="42" t="s">
        <v>200</v>
      </c>
      <c r="C36" s="47" t="s">
        <v>103</v>
      </c>
      <c r="D36" s="47" t="s">
        <v>137</v>
      </c>
      <c r="E36" s="52" t="s">
        <v>28</v>
      </c>
      <c r="F36" s="78" t="s">
        <v>201</v>
      </c>
      <c r="G36" s="48" t="s">
        <v>106</v>
      </c>
      <c r="H36" s="53">
        <v>800</v>
      </c>
      <c r="I36" s="47"/>
      <c r="J36" s="78" t="s">
        <v>202</v>
      </c>
      <c r="K36" s="48">
        <v>500</v>
      </c>
      <c r="L36" s="46" t="s">
        <v>197</v>
      </c>
      <c r="M36" s="47" t="s">
        <v>70</v>
      </c>
      <c r="N36" s="45" t="s">
        <v>33</v>
      </c>
      <c r="O36" s="439" t="s">
        <v>203</v>
      </c>
      <c r="P36" s="440" t="s">
        <v>204</v>
      </c>
      <c r="Q36" s="362" t="s">
        <v>37</v>
      </c>
      <c r="R36" s="362" t="s">
        <v>95</v>
      </c>
      <c r="S36" s="232" t="s">
        <v>39</v>
      </c>
      <c r="T36" s="116"/>
      <c r="V36" s="327"/>
      <c r="W36" s="327"/>
      <c r="X36" s="327"/>
      <c r="Y36" s="327"/>
      <c r="Z36" s="327"/>
      <c r="AA36" s="327"/>
      <c r="AB36" s="327"/>
      <c r="AC36" s="327"/>
      <c r="AD36" s="327"/>
      <c r="AE36" s="327"/>
      <c r="AF36" s="327"/>
      <c r="AG36" s="327"/>
    </row>
    <row r="37" s="29" customFormat="1" ht="33.75" spans="1:33">
      <c r="A37" s="41">
        <v>7</v>
      </c>
      <c r="B37" s="55" t="s">
        <v>205</v>
      </c>
      <c r="C37" s="59" t="s">
        <v>26</v>
      </c>
      <c r="D37" s="56" t="s">
        <v>27</v>
      </c>
      <c r="E37" s="41" t="s">
        <v>28</v>
      </c>
      <c r="F37" s="55" t="s">
        <v>206</v>
      </c>
      <c r="G37" s="41" t="s">
        <v>83</v>
      </c>
      <c r="H37" s="57">
        <v>80000</v>
      </c>
      <c r="I37" s="56"/>
      <c r="J37" s="81" t="s">
        <v>207</v>
      </c>
      <c r="K37" s="59">
        <v>30000</v>
      </c>
      <c r="L37" s="80" t="s">
        <v>208</v>
      </c>
      <c r="M37" s="59" t="s">
        <v>178</v>
      </c>
      <c r="N37" s="45" t="s">
        <v>33</v>
      </c>
      <c r="O37" s="45" t="s">
        <v>85</v>
      </c>
      <c r="P37" s="45" t="s">
        <v>209</v>
      </c>
      <c r="Q37" s="45" t="s">
        <v>37</v>
      </c>
      <c r="R37" s="45" t="s">
        <v>48</v>
      </c>
      <c r="S37" s="232" t="s">
        <v>180</v>
      </c>
      <c r="V37" s="318"/>
      <c r="W37" s="318"/>
      <c r="X37" s="318"/>
      <c r="Y37" s="318"/>
      <c r="Z37" s="318"/>
      <c r="AA37" s="318"/>
      <c r="AB37" s="318"/>
      <c r="AC37" s="318"/>
      <c r="AD37" s="318"/>
      <c r="AE37" s="318"/>
      <c r="AF37" s="318"/>
      <c r="AG37" s="318"/>
    </row>
    <row r="38" s="29" customFormat="1" ht="33.75" spans="1:33">
      <c r="A38" s="41">
        <v>8</v>
      </c>
      <c r="B38" s="55" t="s">
        <v>210</v>
      </c>
      <c r="C38" s="56" t="s">
        <v>50</v>
      </c>
      <c r="D38" s="56" t="s">
        <v>51</v>
      </c>
      <c r="E38" s="41" t="s">
        <v>28</v>
      </c>
      <c r="F38" s="55" t="s">
        <v>211</v>
      </c>
      <c r="G38" s="41" t="s">
        <v>89</v>
      </c>
      <c r="H38" s="57">
        <v>15668</v>
      </c>
      <c r="I38" s="59"/>
      <c r="J38" s="55" t="s">
        <v>212</v>
      </c>
      <c r="K38" s="61">
        <v>3000</v>
      </c>
      <c r="L38" s="80" t="s">
        <v>213</v>
      </c>
      <c r="M38" s="59" t="s">
        <v>178</v>
      </c>
      <c r="N38" s="45" t="s">
        <v>33</v>
      </c>
      <c r="O38" s="45" t="s">
        <v>214</v>
      </c>
      <c r="P38" s="45" t="s">
        <v>215</v>
      </c>
      <c r="Q38" s="45" t="s">
        <v>37</v>
      </c>
      <c r="R38" s="45" t="s">
        <v>216</v>
      </c>
      <c r="S38" s="232" t="s">
        <v>180</v>
      </c>
      <c r="V38" s="318"/>
      <c r="W38" s="318"/>
      <c r="X38" s="318"/>
      <c r="Y38" s="318"/>
      <c r="Z38" s="318"/>
      <c r="AA38" s="318"/>
      <c r="AB38" s="318"/>
      <c r="AC38" s="318"/>
      <c r="AD38" s="318"/>
      <c r="AE38" s="318"/>
      <c r="AF38" s="318"/>
      <c r="AG38" s="318"/>
    </row>
    <row r="39" s="174" customFormat="1" ht="20.1" customHeight="1" spans="1:33">
      <c r="A39" s="37" t="s">
        <v>217</v>
      </c>
      <c r="B39" s="38" t="str">
        <f>"前期项目"&amp;SUBTOTAL(3,A39:A57)-1&amp;"个"</f>
        <v>前期项目18个</v>
      </c>
      <c r="C39" s="37">
        <f>SUBTOTAL(3,A39:A57)-1</f>
        <v>18</v>
      </c>
      <c r="D39" s="38"/>
      <c r="E39" s="146"/>
      <c r="F39" s="38"/>
      <c r="G39" s="39"/>
      <c r="H39" s="40">
        <f t="shared" ref="H39:I39" si="2">SUM(H40:H57)</f>
        <v>3529700</v>
      </c>
      <c r="I39" s="40">
        <f t="shared" si="2"/>
        <v>0</v>
      </c>
      <c r="J39" s="38"/>
      <c r="K39" s="40">
        <f>SUM(K40:K57)</f>
        <v>0</v>
      </c>
      <c r="L39" s="38"/>
      <c r="M39" s="145"/>
      <c r="N39" s="145"/>
      <c r="O39" s="145"/>
      <c r="P39" s="145"/>
      <c r="Q39" s="145"/>
      <c r="R39" s="145"/>
      <c r="S39" s="38"/>
      <c r="V39" s="443"/>
      <c r="W39" s="443"/>
      <c r="X39" s="443"/>
      <c r="Y39" s="443"/>
      <c r="Z39" s="443"/>
      <c r="AA39" s="443"/>
      <c r="AB39" s="443"/>
      <c r="AC39" s="443"/>
      <c r="AD39" s="443"/>
      <c r="AE39" s="443"/>
      <c r="AF39" s="443"/>
      <c r="AG39" s="443"/>
    </row>
    <row r="40" s="29" customFormat="1" ht="22.5" spans="1:33">
      <c r="A40" s="41">
        <v>1</v>
      </c>
      <c r="B40" s="42" t="s">
        <v>218</v>
      </c>
      <c r="C40" s="45" t="s">
        <v>188</v>
      </c>
      <c r="D40" s="48" t="s">
        <v>51</v>
      </c>
      <c r="E40" s="45" t="s">
        <v>28</v>
      </c>
      <c r="F40" s="42" t="s">
        <v>219</v>
      </c>
      <c r="G40" s="41" t="s">
        <v>220</v>
      </c>
      <c r="H40" s="57">
        <v>450000</v>
      </c>
      <c r="I40" s="104"/>
      <c r="J40" s="76"/>
      <c r="K40" s="45"/>
      <c r="L40" s="46" t="s">
        <v>191</v>
      </c>
      <c r="M40" s="45" t="s">
        <v>33</v>
      </c>
      <c r="N40" s="45" t="s">
        <v>33</v>
      </c>
      <c r="O40" s="45"/>
      <c r="P40" s="45"/>
      <c r="Q40" s="45" t="s">
        <v>37</v>
      </c>
      <c r="R40" s="45" t="s">
        <v>65</v>
      </c>
      <c r="S40" s="232" t="s">
        <v>180</v>
      </c>
      <c r="V40" s="318"/>
      <c r="W40" s="318"/>
      <c r="X40" s="318"/>
      <c r="Y40" s="318"/>
      <c r="Z40" s="318"/>
      <c r="AA40" s="318"/>
      <c r="AB40" s="318"/>
      <c r="AC40" s="318"/>
      <c r="AD40" s="318"/>
      <c r="AE40" s="318"/>
      <c r="AF40" s="318"/>
      <c r="AG40" s="318"/>
    </row>
    <row r="41" s="29" customFormat="1" ht="45" spans="1:33">
      <c r="A41" s="41">
        <v>2</v>
      </c>
      <c r="B41" s="42" t="s">
        <v>221</v>
      </c>
      <c r="C41" s="45" t="s">
        <v>103</v>
      </c>
      <c r="D41" s="48" t="s">
        <v>41</v>
      </c>
      <c r="E41" s="48" t="s">
        <v>28</v>
      </c>
      <c r="F41" s="42" t="s">
        <v>222</v>
      </c>
      <c r="G41" s="49" t="s">
        <v>223</v>
      </c>
      <c r="H41" s="139">
        <v>400000</v>
      </c>
      <c r="I41" s="104"/>
      <c r="J41" s="76"/>
      <c r="K41" s="45"/>
      <c r="L41" s="46" t="s">
        <v>191</v>
      </c>
      <c r="M41" s="45" t="s">
        <v>33</v>
      </c>
      <c r="N41" s="45" t="s">
        <v>33</v>
      </c>
      <c r="O41" s="45"/>
      <c r="P41" s="45"/>
      <c r="Q41" s="45" t="s">
        <v>37</v>
      </c>
      <c r="R41" s="45" t="s">
        <v>48</v>
      </c>
      <c r="S41" s="232" t="s">
        <v>180</v>
      </c>
      <c r="V41" s="318"/>
      <c r="W41" s="318"/>
      <c r="X41" s="318"/>
      <c r="Y41" s="318"/>
      <c r="Z41" s="318"/>
      <c r="AA41" s="318"/>
      <c r="AB41" s="318"/>
      <c r="AC41" s="318"/>
      <c r="AD41" s="318"/>
      <c r="AE41" s="318"/>
      <c r="AF41" s="318"/>
      <c r="AG41" s="318"/>
    </row>
    <row r="42" s="29" customFormat="1" ht="56.25" spans="1:33">
      <c r="A42" s="41">
        <v>3</v>
      </c>
      <c r="B42" s="42" t="s">
        <v>224</v>
      </c>
      <c r="C42" s="59" t="s">
        <v>26</v>
      </c>
      <c r="D42" s="48" t="s">
        <v>51</v>
      </c>
      <c r="E42" s="48" t="s">
        <v>28</v>
      </c>
      <c r="F42" s="42" t="s">
        <v>225</v>
      </c>
      <c r="G42" s="41" t="s">
        <v>226</v>
      </c>
      <c r="H42" s="57">
        <v>600000</v>
      </c>
      <c r="I42" s="104"/>
      <c r="J42" s="76"/>
      <c r="K42" s="45"/>
      <c r="L42" s="46" t="s">
        <v>191</v>
      </c>
      <c r="M42" s="45" t="s">
        <v>33</v>
      </c>
      <c r="N42" s="45" t="s">
        <v>33</v>
      </c>
      <c r="O42" s="45"/>
      <c r="P42" s="45"/>
      <c r="Q42" s="45" t="s">
        <v>37</v>
      </c>
      <c r="R42" s="45" t="s">
        <v>48</v>
      </c>
      <c r="S42" s="232" t="s">
        <v>39</v>
      </c>
      <c r="V42" s="318"/>
      <c r="W42" s="318"/>
      <c r="X42" s="318"/>
      <c r="Y42" s="318"/>
      <c r="Z42" s="318"/>
      <c r="AA42" s="318"/>
      <c r="AB42" s="318"/>
      <c r="AC42" s="318"/>
      <c r="AD42" s="318"/>
      <c r="AE42" s="318"/>
      <c r="AF42" s="318"/>
      <c r="AG42" s="318"/>
    </row>
    <row r="43" s="29" customFormat="1" ht="22.5" spans="1:33">
      <c r="A43" s="41">
        <v>4</v>
      </c>
      <c r="B43" s="55" t="s">
        <v>227</v>
      </c>
      <c r="C43" s="56" t="s">
        <v>103</v>
      </c>
      <c r="D43" s="56" t="s">
        <v>104</v>
      </c>
      <c r="E43" s="41" t="s">
        <v>28</v>
      </c>
      <c r="F43" s="55" t="s">
        <v>228</v>
      </c>
      <c r="G43" s="45" t="s">
        <v>229</v>
      </c>
      <c r="H43" s="61">
        <v>5000</v>
      </c>
      <c r="I43" s="59"/>
      <c r="J43" s="76"/>
      <c r="K43" s="59"/>
      <c r="L43" s="46" t="s">
        <v>191</v>
      </c>
      <c r="M43" s="45" t="s">
        <v>33</v>
      </c>
      <c r="N43" s="45" t="s">
        <v>33</v>
      </c>
      <c r="O43" s="45"/>
      <c r="P43" s="45"/>
      <c r="Q43" s="45"/>
      <c r="R43" s="45"/>
      <c r="S43" s="232" t="s">
        <v>39</v>
      </c>
      <c r="V43" s="318"/>
      <c r="W43" s="318"/>
      <c r="X43" s="318"/>
      <c r="Y43" s="318"/>
      <c r="Z43" s="318"/>
      <c r="AA43" s="318"/>
      <c r="AB43" s="318"/>
      <c r="AC43" s="318"/>
      <c r="AD43" s="318"/>
      <c r="AE43" s="318"/>
      <c r="AF43" s="318"/>
      <c r="AG43" s="318"/>
    </row>
    <row r="44" s="29" customFormat="1" ht="22.5" spans="1:33">
      <c r="A44" s="41">
        <v>5</v>
      </c>
      <c r="B44" s="143" t="s">
        <v>230</v>
      </c>
      <c r="C44" s="45" t="s">
        <v>103</v>
      </c>
      <c r="D44" s="48" t="s">
        <v>104</v>
      </c>
      <c r="E44" s="48" t="s">
        <v>28</v>
      </c>
      <c r="F44" s="143" t="s">
        <v>231</v>
      </c>
      <c r="G44" s="49" t="s">
        <v>229</v>
      </c>
      <c r="H44" s="50">
        <v>1200</v>
      </c>
      <c r="I44" s="104"/>
      <c r="J44" s="76"/>
      <c r="K44" s="45"/>
      <c r="L44" s="46" t="s">
        <v>191</v>
      </c>
      <c r="M44" s="45" t="s">
        <v>33</v>
      </c>
      <c r="N44" s="45" t="s">
        <v>33</v>
      </c>
      <c r="O44" s="45"/>
      <c r="P44" s="45"/>
      <c r="Q44" s="45" t="s">
        <v>37</v>
      </c>
      <c r="R44" s="45" t="s">
        <v>73</v>
      </c>
      <c r="S44" s="232" t="s">
        <v>39</v>
      </c>
      <c r="V44" s="318"/>
      <c r="W44" s="318"/>
      <c r="X44" s="318"/>
      <c r="Y44" s="318"/>
      <c r="Z44" s="318"/>
      <c r="AA44" s="318"/>
      <c r="AB44" s="318"/>
      <c r="AC44" s="318"/>
      <c r="AD44" s="318"/>
      <c r="AE44" s="318"/>
      <c r="AF44" s="318"/>
      <c r="AG44" s="318"/>
    </row>
    <row r="45" s="29" customFormat="1" ht="22.5" spans="1:33">
      <c r="A45" s="41">
        <v>6</v>
      </c>
      <c r="B45" s="55" t="s">
        <v>232</v>
      </c>
      <c r="C45" s="59" t="s">
        <v>26</v>
      </c>
      <c r="D45" s="47" t="s">
        <v>137</v>
      </c>
      <c r="E45" s="41" t="s">
        <v>28</v>
      </c>
      <c r="F45" s="55" t="s">
        <v>233</v>
      </c>
      <c r="G45" s="41" t="s">
        <v>223</v>
      </c>
      <c r="H45" s="57">
        <v>250000</v>
      </c>
      <c r="I45" s="59"/>
      <c r="J45" s="80"/>
      <c r="K45" s="59"/>
      <c r="L45" s="46" t="s">
        <v>191</v>
      </c>
      <c r="M45" s="45" t="s">
        <v>33</v>
      </c>
      <c r="N45" s="45" t="s">
        <v>33</v>
      </c>
      <c r="O45" s="45" t="s">
        <v>85</v>
      </c>
      <c r="P45" s="45" t="s">
        <v>179</v>
      </c>
      <c r="Q45" s="45" t="s">
        <v>37</v>
      </c>
      <c r="R45" s="45" t="s">
        <v>157</v>
      </c>
      <c r="S45" s="232" t="s">
        <v>180</v>
      </c>
      <c r="V45" s="318"/>
      <c r="W45" s="318"/>
      <c r="X45" s="318"/>
      <c r="Y45" s="318"/>
      <c r="Z45" s="318"/>
      <c r="AA45" s="318"/>
      <c r="AB45" s="318"/>
      <c r="AC45" s="318"/>
      <c r="AD45" s="318"/>
      <c r="AE45" s="318"/>
      <c r="AF45" s="318"/>
      <c r="AG45" s="318"/>
    </row>
    <row r="46" s="29" customFormat="1" ht="22.5" spans="1:33">
      <c r="A46" s="41">
        <v>7</v>
      </c>
      <c r="B46" s="80" t="s">
        <v>234</v>
      </c>
      <c r="C46" s="45" t="s">
        <v>188</v>
      </c>
      <c r="D46" s="48" t="s">
        <v>51</v>
      </c>
      <c r="E46" s="45" t="s">
        <v>28</v>
      </c>
      <c r="F46" s="80" t="s">
        <v>235</v>
      </c>
      <c r="G46" s="45" t="s">
        <v>223</v>
      </c>
      <c r="H46" s="61">
        <v>170000</v>
      </c>
      <c r="I46" s="104"/>
      <c r="J46" s="80"/>
      <c r="K46" s="45"/>
      <c r="L46" s="46" t="s">
        <v>191</v>
      </c>
      <c r="M46" s="45" t="s">
        <v>33</v>
      </c>
      <c r="N46" s="45" t="s">
        <v>33</v>
      </c>
      <c r="O46" s="45" t="s">
        <v>85</v>
      </c>
      <c r="P46" s="45" t="s">
        <v>86</v>
      </c>
      <c r="Q46" s="45" t="s">
        <v>37</v>
      </c>
      <c r="R46" s="45" t="s">
        <v>73</v>
      </c>
      <c r="S46" s="232" t="s">
        <v>180</v>
      </c>
      <c r="V46" s="318"/>
      <c r="W46" s="318"/>
      <c r="X46" s="318"/>
      <c r="Y46" s="318"/>
      <c r="Z46" s="318"/>
      <c r="AA46" s="318"/>
      <c r="AB46" s="318"/>
      <c r="AC46" s="318"/>
      <c r="AD46" s="318"/>
      <c r="AE46" s="318"/>
      <c r="AF46" s="318"/>
      <c r="AG46" s="318"/>
    </row>
    <row r="47" s="29" customFormat="1" ht="22.5" spans="1:33">
      <c r="A47" s="41">
        <v>8</v>
      </c>
      <c r="B47" s="80" t="s">
        <v>236</v>
      </c>
      <c r="C47" s="45" t="s">
        <v>188</v>
      </c>
      <c r="D47" s="48" t="s">
        <v>27</v>
      </c>
      <c r="E47" s="45" t="s">
        <v>28</v>
      </c>
      <c r="F47" s="80" t="s">
        <v>237</v>
      </c>
      <c r="G47" s="45" t="s">
        <v>223</v>
      </c>
      <c r="H47" s="61">
        <v>30000</v>
      </c>
      <c r="I47" s="45"/>
      <c r="J47" s="80"/>
      <c r="K47" s="45"/>
      <c r="L47" s="46" t="s">
        <v>191</v>
      </c>
      <c r="M47" s="45" t="s">
        <v>33</v>
      </c>
      <c r="N47" s="45" t="s">
        <v>33</v>
      </c>
      <c r="O47" s="45" t="s">
        <v>238</v>
      </c>
      <c r="P47" s="45" t="s">
        <v>239</v>
      </c>
      <c r="Q47" s="45" t="s">
        <v>37</v>
      </c>
      <c r="R47" s="45" t="s">
        <v>38</v>
      </c>
      <c r="S47" s="232" t="s">
        <v>39</v>
      </c>
      <c r="V47" s="318"/>
      <c r="W47" s="318"/>
      <c r="X47" s="318"/>
      <c r="Y47" s="318"/>
      <c r="Z47" s="318"/>
      <c r="AA47" s="318"/>
      <c r="AB47" s="318"/>
      <c r="AC47" s="318"/>
      <c r="AD47" s="318"/>
      <c r="AE47" s="318"/>
      <c r="AF47" s="318"/>
      <c r="AG47" s="318"/>
    </row>
    <row r="48" s="29" customFormat="1" ht="22.5" spans="1:33">
      <c r="A48" s="41">
        <v>9</v>
      </c>
      <c r="B48" s="80" t="s">
        <v>240</v>
      </c>
      <c r="C48" s="45" t="s">
        <v>188</v>
      </c>
      <c r="D48" s="48" t="s">
        <v>51</v>
      </c>
      <c r="E48" s="45" t="s">
        <v>28</v>
      </c>
      <c r="F48" s="80" t="s">
        <v>241</v>
      </c>
      <c r="G48" s="45" t="s">
        <v>242</v>
      </c>
      <c r="H48" s="61">
        <v>500000</v>
      </c>
      <c r="I48" s="104"/>
      <c r="J48" s="80"/>
      <c r="K48" s="45"/>
      <c r="L48" s="46" t="s">
        <v>191</v>
      </c>
      <c r="M48" s="45" t="s">
        <v>33</v>
      </c>
      <c r="N48" s="45" t="s">
        <v>33</v>
      </c>
      <c r="O48" s="45" t="s">
        <v>85</v>
      </c>
      <c r="P48" s="45" t="s">
        <v>243</v>
      </c>
      <c r="Q48" s="45" t="s">
        <v>37</v>
      </c>
      <c r="R48" s="45" t="s">
        <v>95</v>
      </c>
      <c r="S48" s="232" t="s">
        <v>39</v>
      </c>
      <c r="V48" s="318"/>
      <c r="W48" s="318"/>
      <c r="X48" s="318"/>
      <c r="Y48" s="318"/>
      <c r="Z48" s="318"/>
      <c r="AA48" s="318"/>
      <c r="AB48" s="318"/>
      <c r="AC48" s="318"/>
      <c r="AD48" s="318"/>
      <c r="AE48" s="318"/>
      <c r="AF48" s="318"/>
      <c r="AG48" s="318"/>
    </row>
    <row r="49" s="29" customFormat="1" ht="22.5" spans="1:33">
      <c r="A49" s="41">
        <v>10</v>
      </c>
      <c r="B49" s="42" t="s">
        <v>244</v>
      </c>
      <c r="C49" s="45" t="s">
        <v>103</v>
      </c>
      <c r="D49" s="48" t="s">
        <v>51</v>
      </c>
      <c r="E49" s="45" t="s">
        <v>28</v>
      </c>
      <c r="F49" s="42" t="s">
        <v>245</v>
      </c>
      <c r="G49" s="41" t="s">
        <v>246</v>
      </c>
      <c r="H49" s="57">
        <v>550000</v>
      </c>
      <c r="I49" s="104"/>
      <c r="J49" s="76"/>
      <c r="K49" s="45"/>
      <c r="L49" s="46" t="s">
        <v>191</v>
      </c>
      <c r="M49" s="45" t="s">
        <v>33</v>
      </c>
      <c r="N49" s="45" t="s">
        <v>33</v>
      </c>
      <c r="O49" s="45"/>
      <c r="P49" s="45"/>
      <c r="Q49" s="45"/>
      <c r="R49" s="45"/>
      <c r="S49" s="232" t="s">
        <v>180</v>
      </c>
      <c r="V49" s="318"/>
      <c r="W49" s="318"/>
      <c r="X49" s="318"/>
      <c r="Y49" s="318"/>
      <c r="Z49" s="318"/>
      <c r="AA49" s="318"/>
      <c r="AB49" s="318"/>
      <c r="AC49" s="318"/>
      <c r="AD49" s="318"/>
      <c r="AE49" s="318"/>
      <c r="AF49" s="318"/>
      <c r="AG49" s="318"/>
    </row>
    <row r="50" s="29" customFormat="1" ht="33.75" spans="1:33">
      <c r="A50" s="41">
        <v>11</v>
      </c>
      <c r="B50" s="42" t="s">
        <v>247</v>
      </c>
      <c r="C50" s="45" t="s">
        <v>103</v>
      </c>
      <c r="D50" s="48" t="s">
        <v>51</v>
      </c>
      <c r="E50" s="48" t="s">
        <v>28</v>
      </c>
      <c r="F50" s="76" t="s">
        <v>248</v>
      </c>
      <c r="G50" s="49" t="s">
        <v>223</v>
      </c>
      <c r="H50" s="50">
        <v>30000</v>
      </c>
      <c r="I50" s="104"/>
      <c r="J50" s="76"/>
      <c r="K50" s="45"/>
      <c r="L50" s="46" t="s">
        <v>191</v>
      </c>
      <c r="M50" s="45" t="s">
        <v>33</v>
      </c>
      <c r="N50" s="45" t="s">
        <v>33</v>
      </c>
      <c r="O50" s="45"/>
      <c r="P50" s="45"/>
      <c r="Q50" s="45" t="s">
        <v>37</v>
      </c>
      <c r="R50" s="45" t="s">
        <v>157</v>
      </c>
      <c r="S50" s="232" t="s">
        <v>39</v>
      </c>
      <c r="V50" s="318"/>
      <c r="W50" s="318"/>
      <c r="X50" s="318"/>
      <c r="Y50" s="318"/>
      <c r="Z50" s="318"/>
      <c r="AA50" s="318"/>
      <c r="AB50" s="318"/>
      <c r="AC50" s="318"/>
      <c r="AD50" s="318"/>
      <c r="AE50" s="318"/>
      <c r="AF50" s="318"/>
      <c r="AG50" s="318"/>
    </row>
    <row r="51" s="107" customFormat="1" ht="22.5" spans="1:33">
      <c r="A51" s="41">
        <v>12</v>
      </c>
      <c r="B51" s="42" t="s">
        <v>249</v>
      </c>
      <c r="C51" s="47"/>
      <c r="D51" s="47" t="s">
        <v>137</v>
      </c>
      <c r="E51" s="48" t="s">
        <v>28</v>
      </c>
      <c r="F51" s="46" t="s">
        <v>250</v>
      </c>
      <c r="G51" s="41" t="s">
        <v>251</v>
      </c>
      <c r="H51" s="48">
        <v>5000</v>
      </c>
      <c r="I51" s="47"/>
      <c r="J51" s="55"/>
      <c r="K51" s="46"/>
      <c r="L51" s="46" t="s">
        <v>191</v>
      </c>
      <c r="M51" s="45" t="s">
        <v>33</v>
      </c>
      <c r="N51" s="45" t="s">
        <v>33</v>
      </c>
      <c r="O51" s="362"/>
      <c r="P51" s="408" t="s">
        <v>199</v>
      </c>
      <c r="Q51" s="362"/>
      <c r="R51" s="362"/>
      <c r="S51" s="232" t="s">
        <v>39</v>
      </c>
      <c r="T51" s="116"/>
      <c r="V51" s="327"/>
      <c r="W51" s="327"/>
      <c r="X51" s="327"/>
      <c r="Y51" s="327"/>
      <c r="Z51" s="327"/>
      <c r="AA51" s="327"/>
      <c r="AB51" s="327"/>
      <c r="AC51" s="327"/>
      <c r="AD51" s="327"/>
      <c r="AE51" s="327"/>
      <c r="AF51" s="327"/>
      <c r="AG51" s="327"/>
    </row>
    <row r="52" s="107" customFormat="1" ht="22.5" spans="1:33">
      <c r="A52" s="41">
        <v>13</v>
      </c>
      <c r="B52" s="42" t="s">
        <v>252</v>
      </c>
      <c r="C52" s="47"/>
      <c r="D52" s="47" t="s">
        <v>137</v>
      </c>
      <c r="E52" s="48" t="s">
        <v>28</v>
      </c>
      <c r="F52" s="46" t="s">
        <v>253</v>
      </c>
      <c r="G52" s="41" t="s">
        <v>251</v>
      </c>
      <c r="H52" s="48">
        <v>2500</v>
      </c>
      <c r="I52" s="47"/>
      <c r="J52" s="55"/>
      <c r="K52" s="46"/>
      <c r="L52" s="46" t="s">
        <v>191</v>
      </c>
      <c r="M52" s="45" t="s">
        <v>33</v>
      </c>
      <c r="N52" s="45" t="s">
        <v>33</v>
      </c>
      <c r="O52" s="362"/>
      <c r="P52" s="408" t="s">
        <v>199</v>
      </c>
      <c r="Q52" s="362"/>
      <c r="R52" s="362"/>
      <c r="S52" s="232" t="s">
        <v>39</v>
      </c>
      <c r="T52" s="116"/>
      <c r="V52" s="327"/>
      <c r="W52" s="327"/>
      <c r="X52" s="327"/>
      <c r="Y52" s="327"/>
      <c r="Z52" s="327"/>
      <c r="AA52" s="327"/>
      <c r="AB52" s="327"/>
      <c r="AC52" s="327"/>
      <c r="AD52" s="327"/>
      <c r="AE52" s="327"/>
      <c r="AF52" s="327"/>
      <c r="AG52" s="327"/>
    </row>
    <row r="53" s="29" customFormat="1" ht="22.5" spans="1:33">
      <c r="A53" s="41">
        <v>14</v>
      </c>
      <c r="B53" s="80" t="s">
        <v>254</v>
      </c>
      <c r="C53" s="59" t="s">
        <v>103</v>
      </c>
      <c r="D53" s="56" t="s">
        <v>124</v>
      </c>
      <c r="E53" s="45" t="s">
        <v>28</v>
      </c>
      <c r="F53" s="42" t="s">
        <v>255</v>
      </c>
      <c r="G53" s="41" t="s">
        <v>229</v>
      </c>
      <c r="H53" s="61">
        <v>1000</v>
      </c>
      <c r="I53" s="104"/>
      <c r="J53" s="80"/>
      <c r="K53" s="45"/>
      <c r="L53" s="46" t="s">
        <v>191</v>
      </c>
      <c r="M53" s="45" t="s">
        <v>33</v>
      </c>
      <c r="N53" s="45" t="s">
        <v>33</v>
      </c>
      <c r="O53" s="45"/>
      <c r="P53" s="45"/>
      <c r="Q53" s="45"/>
      <c r="R53" s="45"/>
      <c r="S53" s="232" t="s">
        <v>39</v>
      </c>
      <c r="V53" s="318"/>
      <c r="W53" s="318"/>
      <c r="X53" s="318"/>
      <c r="Y53" s="318"/>
      <c r="Z53" s="318"/>
      <c r="AA53" s="318"/>
      <c r="AB53" s="318"/>
      <c r="AC53" s="318"/>
      <c r="AD53" s="318"/>
      <c r="AE53" s="318"/>
      <c r="AF53" s="318"/>
      <c r="AG53" s="318"/>
    </row>
    <row r="54" s="29" customFormat="1" ht="22.5" spans="1:33">
      <c r="A54" s="41">
        <v>15</v>
      </c>
      <c r="B54" s="112" t="s">
        <v>256</v>
      </c>
      <c r="C54" s="45" t="s">
        <v>103</v>
      </c>
      <c r="D54" s="47" t="s">
        <v>104</v>
      </c>
      <c r="E54" s="41" t="s">
        <v>28</v>
      </c>
      <c r="F54" s="112" t="s">
        <v>257</v>
      </c>
      <c r="G54" s="41" t="s">
        <v>223</v>
      </c>
      <c r="H54" s="113">
        <v>20000</v>
      </c>
      <c r="I54" s="104"/>
      <c r="J54" s="42"/>
      <c r="K54" s="45"/>
      <c r="L54" s="46" t="s">
        <v>191</v>
      </c>
      <c r="M54" s="45" t="s">
        <v>33</v>
      </c>
      <c r="N54" s="45" t="s">
        <v>33</v>
      </c>
      <c r="O54" s="45"/>
      <c r="P54" s="45"/>
      <c r="Q54" s="45"/>
      <c r="R54" s="45"/>
      <c r="S54" s="232" t="s">
        <v>39</v>
      </c>
      <c r="V54" s="318"/>
      <c r="W54" s="318"/>
      <c r="X54" s="318"/>
      <c r="Y54" s="318"/>
      <c r="Z54" s="318"/>
      <c r="AA54" s="318"/>
      <c r="AB54" s="318"/>
      <c r="AC54" s="318"/>
      <c r="AD54" s="318"/>
      <c r="AE54" s="318"/>
      <c r="AF54" s="318"/>
      <c r="AG54" s="318"/>
    </row>
    <row r="55" s="29" customFormat="1" ht="22.5" spans="1:33">
      <c r="A55" s="41">
        <v>16</v>
      </c>
      <c r="B55" s="112" t="s">
        <v>258</v>
      </c>
      <c r="C55" s="45" t="s">
        <v>103</v>
      </c>
      <c r="D55" s="47" t="s">
        <v>189</v>
      </c>
      <c r="E55" s="41" t="s">
        <v>28</v>
      </c>
      <c r="F55" s="46" t="s">
        <v>259</v>
      </c>
      <c r="G55" s="41" t="s">
        <v>223</v>
      </c>
      <c r="H55" s="113">
        <v>5000</v>
      </c>
      <c r="I55" s="104"/>
      <c r="J55" s="80"/>
      <c r="K55" s="45"/>
      <c r="L55" s="46" t="s">
        <v>191</v>
      </c>
      <c r="M55" s="45" t="s">
        <v>33</v>
      </c>
      <c r="N55" s="45" t="s">
        <v>33</v>
      </c>
      <c r="O55" s="45"/>
      <c r="P55" s="45"/>
      <c r="Q55" s="45"/>
      <c r="R55" s="45"/>
      <c r="S55" s="232" t="s">
        <v>39</v>
      </c>
      <c r="V55" s="318"/>
      <c r="W55" s="318"/>
      <c r="X55" s="318"/>
      <c r="Y55" s="318"/>
      <c r="Z55" s="318"/>
      <c r="AA55" s="318"/>
      <c r="AB55" s="318"/>
      <c r="AC55" s="318"/>
      <c r="AD55" s="318"/>
      <c r="AE55" s="318"/>
      <c r="AF55" s="318"/>
      <c r="AG55" s="318"/>
    </row>
    <row r="56" s="29" customFormat="1" ht="22.5" spans="1:33">
      <c r="A56" s="41">
        <v>17</v>
      </c>
      <c r="B56" s="112" t="s">
        <v>260</v>
      </c>
      <c r="C56" s="45" t="s">
        <v>103</v>
      </c>
      <c r="D56" s="47" t="s">
        <v>104</v>
      </c>
      <c r="E56" s="41" t="s">
        <v>28</v>
      </c>
      <c r="F56" s="112" t="s">
        <v>261</v>
      </c>
      <c r="G56" s="41" t="s">
        <v>229</v>
      </c>
      <c r="H56" s="113">
        <v>10000</v>
      </c>
      <c r="I56" s="104"/>
      <c r="J56" s="42"/>
      <c r="K56" s="45"/>
      <c r="L56" s="46" t="s">
        <v>191</v>
      </c>
      <c r="M56" s="45" t="s">
        <v>33</v>
      </c>
      <c r="N56" s="45" t="s">
        <v>33</v>
      </c>
      <c r="O56" s="45"/>
      <c r="P56" s="45"/>
      <c r="Q56" s="45"/>
      <c r="R56" s="45"/>
      <c r="S56" s="232" t="s">
        <v>39</v>
      </c>
      <c r="V56" s="318"/>
      <c r="W56" s="318"/>
      <c r="X56" s="318"/>
      <c r="Y56" s="318"/>
      <c r="Z56" s="318"/>
      <c r="AA56" s="318"/>
      <c r="AB56" s="318"/>
      <c r="AC56" s="318"/>
      <c r="AD56" s="318"/>
      <c r="AE56" s="318"/>
      <c r="AF56" s="318"/>
      <c r="AG56" s="318"/>
    </row>
    <row r="57" s="29" customFormat="1" ht="22.5" spans="1:33">
      <c r="A57" s="41">
        <v>18</v>
      </c>
      <c r="B57" s="80" t="s">
        <v>262</v>
      </c>
      <c r="C57" s="45" t="s">
        <v>188</v>
      </c>
      <c r="D57" s="48" t="s">
        <v>27</v>
      </c>
      <c r="E57" s="45" t="s">
        <v>28</v>
      </c>
      <c r="F57" s="80" t="s">
        <v>263</v>
      </c>
      <c r="G57" s="45" t="s">
        <v>226</v>
      </c>
      <c r="H57" s="61">
        <v>500000</v>
      </c>
      <c r="I57" s="104"/>
      <c r="J57" s="80"/>
      <c r="K57" s="45"/>
      <c r="L57" s="46" t="s">
        <v>191</v>
      </c>
      <c r="M57" s="45" t="s">
        <v>33</v>
      </c>
      <c r="N57" s="45" t="s">
        <v>33</v>
      </c>
      <c r="O57" s="45" t="s">
        <v>85</v>
      </c>
      <c r="P57" s="45" t="s">
        <v>86</v>
      </c>
      <c r="Q57" s="45" t="s">
        <v>37</v>
      </c>
      <c r="R57" s="45" t="s">
        <v>157</v>
      </c>
      <c r="S57" s="232" t="s">
        <v>180</v>
      </c>
      <c r="V57" s="318"/>
      <c r="W57" s="318"/>
      <c r="X57" s="318"/>
      <c r="Y57" s="318"/>
      <c r="Z57" s="318"/>
      <c r="AA57" s="318"/>
      <c r="AB57" s="318"/>
      <c r="AC57" s="318"/>
      <c r="AD57" s="318"/>
      <c r="AE57" s="318"/>
      <c r="AF57" s="318"/>
      <c r="AG57" s="318"/>
    </row>
    <row r="58" s="29" customFormat="1" ht="27.75" customHeight="1" spans="1:33">
      <c r="A58" s="429"/>
      <c r="B58" s="429" t="str">
        <f>"凤凰山街道"&amp;SUBTOTAL(3,A58:A121)-3&amp;"个"</f>
        <v>凤凰山街道59个</v>
      </c>
      <c r="C58" s="430">
        <f>SUBTOTAL(3,A58:A121)-3</f>
        <v>59</v>
      </c>
      <c r="D58" s="429"/>
      <c r="E58" s="429"/>
      <c r="F58" s="431"/>
      <c r="G58" s="432"/>
      <c r="H58" s="433">
        <f t="shared" ref="H58:I58" si="3">SUM(H59,H74,H100)</f>
        <v>2571654</v>
      </c>
      <c r="I58" s="433">
        <f t="shared" si="3"/>
        <v>63000</v>
      </c>
      <c r="J58" s="437"/>
      <c r="K58" s="433">
        <f>SUM(K59,K74,K100)</f>
        <v>202057</v>
      </c>
      <c r="L58" s="430"/>
      <c r="M58" s="430"/>
      <c r="N58" s="430"/>
      <c r="O58" s="438"/>
      <c r="P58" s="438"/>
      <c r="Q58" s="438"/>
      <c r="R58" s="438"/>
      <c r="S58" s="442"/>
      <c r="V58" s="318"/>
      <c r="W58" s="318"/>
      <c r="X58" s="318"/>
      <c r="Y58" s="318"/>
      <c r="Z58" s="318"/>
      <c r="AA58" s="318"/>
      <c r="AB58" s="318"/>
      <c r="AC58" s="318"/>
      <c r="AD58" s="318"/>
      <c r="AE58" s="318"/>
      <c r="AF58" s="318"/>
      <c r="AG58" s="318"/>
    </row>
    <row r="59" s="174" customFormat="1" ht="20.1" customHeight="1" spans="1:33">
      <c r="A59" s="434" t="s">
        <v>24</v>
      </c>
      <c r="B59" s="435" t="str">
        <f>"在建项目"&amp;SUBTOTAL(3,A59:A74)-2&amp;"个"</f>
        <v>在建项目14个</v>
      </c>
      <c r="C59" s="434">
        <f>SUBTOTAL(3,A59:A74)-2</f>
        <v>14</v>
      </c>
      <c r="D59" s="435"/>
      <c r="E59" s="436"/>
      <c r="F59" s="38"/>
      <c r="G59" s="39"/>
      <c r="H59" s="40">
        <f t="shared" ref="H59:I59" si="4">SUM(H60:H73)</f>
        <v>205654</v>
      </c>
      <c r="I59" s="40">
        <f t="shared" si="4"/>
        <v>63000</v>
      </c>
      <c r="J59" s="38"/>
      <c r="K59" s="40">
        <f>SUM(K60:K73)</f>
        <v>80557</v>
      </c>
      <c r="L59" s="38"/>
      <c r="M59" s="145"/>
      <c r="N59" s="145"/>
      <c r="O59" s="145"/>
      <c r="P59" s="145"/>
      <c r="Q59" s="145"/>
      <c r="R59" s="145"/>
      <c r="S59" s="38"/>
      <c r="V59" s="443"/>
      <c r="W59" s="443"/>
      <c r="X59" s="443"/>
      <c r="Y59" s="443"/>
      <c r="Z59" s="443"/>
      <c r="AA59" s="443"/>
      <c r="AB59" s="443"/>
      <c r="AC59" s="443"/>
      <c r="AD59" s="443"/>
      <c r="AE59" s="443"/>
      <c r="AF59" s="443"/>
      <c r="AG59" s="443"/>
    </row>
    <row r="60" s="100" customFormat="1" ht="24" spans="1:33">
      <c r="A60" s="41">
        <v>1</v>
      </c>
      <c r="B60" s="42" t="s">
        <v>264</v>
      </c>
      <c r="C60" s="68" t="s">
        <v>265</v>
      </c>
      <c r="D60" s="44" t="s">
        <v>266</v>
      </c>
      <c r="E60" s="45" t="s">
        <v>267</v>
      </c>
      <c r="F60" s="46" t="s">
        <v>268</v>
      </c>
      <c r="G60" s="41" t="s">
        <v>269</v>
      </c>
      <c r="H60" s="87">
        <v>44057</v>
      </c>
      <c r="I60" s="68">
        <v>38000</v>
      </c>
      <c r="J60" s="46" t="s">
        <v>270</v>
      </c>
      <c r="K60" s="68">
        <v>6057</v>
      </c>
      <c r="L60" s="60" t="s">
        <v>271</v>
      </c>
      <c r="M60" s="45" t="s">
        <v>33</v>
      </c>
      <c r="N60" s="59" t="s">
        <v>79</v>
      </c>
      <c r="O60" s="359" t="s">
        <v>272</v>
      </c>
      <c r="P60" s="359" t="s">
        <v>273</v>
      </c>
      <c r="Q60" s="221"/>
      <c r="R60" s="68"/>
      <c r="S60" s="232" t="s">
        <v>274</v>
      </c>
      <c r="V60" s="346"/>
      <c r="W60" s="346"/>
      <c r="X60" s="346"/>
      <c r="Y60" s="346"/>
      <c r="Z60" s="346"/>
      <c r="AA60" s="346"/>
      <c r="AB60" s="346"/>
      <c r="AC60" s="346"/>
      <c r="AD60" s="346"/>
      <c r="AE60" s="346"/>
      <c r="AF60" s="346"/>
      <c r="AG60" s="346"/>
    </row>
    <row r="61" s="100" customFormat="1" ht="33.75" spans="1:33">
      <c r="A61" s="41">
        <v>2</v>
      </c>
      <c r="B61" s="42" t="s">
        <v>275</v>
      </c>
      <c r="C61" s="68" t="s">
        <v>265</v>
      </c>
      <c r="D61" s="44" t="s">
        <v>27</v>
      </c>
      <c r="E61" s="45" t="s">
        <v>267</v>
      </c>
      <c r="F61" s="46" t="s">
        <v>276</v>
      </c>
      <c r="G61" s="41" t="s">
        <v>60</v>
      </c>
      <c r="H61" s="87">
        <v>52797</v>
      </c>
      <c r="I61" s="68">
        <v>25000</v>
      </c>
      <c r="J61" s="46" t="s">
        <v>277</v>
      </c>
      <c r="K61" s="68">
        <v>28000</v>
      </c>
      <c r="L61" s="60" t="s">
        <v>278</v>
      </c>
      <c r="M61" s="45" t="s">
        <v>33</v>
      </c>
      <c r="N61" s="59" t="s">
        <v>34</v>
      </c>
      <c r="O61" s="229" t="s">
        <v>279</v>
      </c>
      <c r="P61" s="229" t="s">
        <v>280</v>
      </c>
      <c r="Q61" s="221"/>
      <c r="R61" s="68"/>
      <c r="S61" s="232" t="s">
        <v>274</v>
      </c>
      <c r="V61" s="346"/>
      <c r="W61" s="346"/>
      <c r="X61" s="346"/>
      <c r="Y61" s="346"/>
      <c r="Z61" s="346"/>
      <c r="AA61" s="346"/>
      <c r="AB61" s="346"/>
      <c r="AC61" s="346"/>
      <c r="AD61" s="346"/>
      <c r="AE61" s="346"/>
      <c r="AF61" s="346"/>
      <c r="AG61" s="346"/>
    </row>
    <row r="62" s="100" customFormat="1" ht="33.75" spans="1:33">
      <c r="A62" s="41">
        <v>3</v>
      </c>
      <c r="B62" s="42" t="s">
        <v>281</v>
      </c>
      <c r="C62" s="68" t="s">
        <v>265</v>
      </c>
      <c r="D62" s="44" t="s">
        <v>51</v>
      </c>
      <c r="E62" s="45" t="s">
        <v>267</v>
      </c>
      <c r="F62" s="46" t="s">
        <v>282</v>
      </c>
      <c r="G62" s="41" t="s">
        <v>83</v>
      </c>
      <c r="H62" s="68">
        <v>35000</v>
      </c>
      <c r="I62" s="68"/>
      <c r="J62" s="129" t="s">
        <v>283</v>
      </c>
      <c r="K62" s="68">
        <v>15000</v>
      </c>
      <c r="L62" s="60" t="s">
        <v>284</v>
      </c>
      <c r="M62" s="45" t="s">
        <v>79</v>
      </c>
      <c r="N62" s="45" t="s">
        <v>33</v>
      </c>
      <c r="O62" s="193"/>
      <c r="P62" s="207"/>
      <c r="Q62" s="207"/>
      <c r="R62" s="68"/>
      <c r="S62" s="232" t="s">
        <v>285</v>
      </c>
      <c r="V62" s="346"/>
      <c r="W62" s="346"/>
      <c r="X62" s="346"/>
      <c r="Y62" s="346"/>
      <c r="Z62" s="346"/>
      <c r="AA62" s="346"/>
      <c r="AB62" s="346"/>
      <c r="AC62" s="346"/>
      <c r="AD62" s="346"/>
      <c r="AE62" s="346"/>
      <c r="AF62" s="346"/>
      <c r="AG62" s="346"/>
    </row>
    <row r="63" s="99" customFormat="1" ht="36" spans="1:33">
      <c r="A63" s="41">
        <v>4</v>
      </c>
      <c r="B63" s="42" t="s">
        <v>286</v>
      </c>
      <c r="C63" s="44"/>
      <c r="D63" s="44" t="s">
        <v>124</v>
      </c>
      <c r="E63" s="45" t="s">
        <v>267</v>
      </c>
      <c r="F63" s="60" t="s">
        <v>287</v>
      </c>
      <c r="G63" s="41" t="s">
        <v>106</v>
      </c>
      <c r="H63" s="44">
        <v>7000</v>
      </c>
      <c r="I63" s="84"/>
      <c r="J63" s="129" t="s">
        <v>191</v>
      </c>
      <c r="K63" s="85">
        <v>5000</v>
      </c>
      <c r="L63" s="76" t="s">
        <v>288</v>
      </c>
      <c r="M63" s="49" t="s">
        <v>289</v>
      </c>
      <c r="N63" s="45" t="s">
        <v>33</v>
      </c>
      <c r="O63" s="441" t="s">
        <v>290</v>
      </c>
      <c r="P63" s="310" t="s">
        <v>291</v>
      </c>
      <c r="Q63" s="330" t="s">
        <v>292</v>
      </c>
      <c r="R63" s="331" t="s">
        <v>293</v>
      </c>
      <c r="S63" s="232" t="s">
        <v>274</v>
      </c>
      <c r="V63" s="332"/>
      <c r="W63" s="332"/>
      <c r="X63" s="332"/>
      <c r="Y63" s="332"/>
      <c r="Z63" s="332"/>
      <c r="AA63" s="332"/>
      <c r="AB63" s="332"/>
      <c r="AC63" s="332"/>
      <c r="AD63" s="332"/>
      <c r="AE63" s="332"/>
      <c r="AF63" s="332"/>
      <c r="AG63" s="332"/>
    </row>
    <row r="64" s="99" customFormat="1" ht="22.5" spans="1:33">
      <c r="A64" s="41">
        <v>5</v>
      </c>
      <c r="B64" s="42" t="s">
        <v>294</v>
      </c>
      <c r="C64" s="44"/>
      <c r="D64" s="44" t="s">
        <v>104</v>
      </c>
      <c r="E64" s="45" t="s">
        <v>267</v>
      </c>
      <c r="F64" s="46" t="s">
        <v>295</v>
      </c>
      <c r="G64" s="41" t="s">
        <v>89</v>
      </c>
      <c r="H64" s="44">
        <v>9800</v>
      </c>
      <c r="I64" s="84"/>
      <c r="J64" s="129" t="s">
        <v>191</v>
      </c>
      <c r="K64" s="85">
        <v>6000</v>
      </c>
      <c r="L64" s="76" t="s">
        <v>91</v>
      </c>
      <c r="M64" s="49" t="s">
        <v>92</v>
      </c>
      <c r="N64" s="45" t="s">
        <v>33</v>
      </c>
      <c r="O64" s="193"/>
      <c r="P64" s="207"/>
      <c r="Q64" s="207"/>
      <c r="R64" s="201"/>
      <c r="S64" s="232" t="s">
        <v>274</v>
      </c>
      <c r="V64" s="332"/>
      <c r="W64" s="332"/>
      <c r="X64" s="332"/>
      <c r="Y64" s="332"/>
      <c r="Z64" s="332"/>
      <c r="AA64" s="332"/>
      <c r="AB64" s="332"/>
      <c r="AC64" s="332"/>
      <c r="AD64" s="332"/>
      <c r="AE64" s="332"/>
      <c r="AF64" s="332"/>
      <c r="AG64" s="332"/>
    </row>
    <row r="65" s="99" customFormat="1" ht="22.5" spans="1:33">
      <c r="A65" s="41">
        <v>6</v>
      </c>
      <c r="B65" s="42" t="s">
        <v>296</v>
      </c>
      <c r="C65" s="31"/>
      <c r="D65" s="44" t="s">
        <v>104</v>
      </c>
      <c r="E65" s="45" t="s">
        <v>267</v>
      </c>
      <c r="F65" s="46" t="s">
        <v>297</v>
      </c>
      <c r="G65" s="41" t="s">
        <v>106</v>
      </c>
      <c r="H65" s="44">
        <v>8000</v>
      </c>
      <c r="I65" s="84"/>
      <c r="J65" s="129" t="s">
        <v>191</v>
      </c>
      <c r="K65" s="44">
        <v>3000</v>
      </c>
      <c r="L65" s="76" t="s">
        <v>284</v>
      </c>
      <c r="M65" s="49" t="s">
        <v>79</v>
      </c>
      <c r="N65" s="45" t="s">
        <v>33</v>
      </c>
      <c r="O65" s="195"/>
      <c r="P65" s="195"/>
      <c r="Q65" s="195"/>
      <c r="R65" s="201"/>
      <c r="S65" s="232" t="s">
        <v>274</v>
      </c>
      <c r="V65" s="332"/>
      <c r="W65" s="332"/>
      <c r="X65" s="332"/>
      <c r="Y65" s="332"/>
      <c r="Z65" s="332"/>
      <c r="AA65" s="332"/>
      <c r="AB65" s="332"/>
      <c r="AC65" s="332"/>
      <c r="AD65" s="332"/>
      <c r="AE65" s="332"/>
      <c r="AF65" s="332"/>
      <c r="AG65" s="332"/>
    </row>
    <row r="66" s="177" customFormat="1" ht="22.5" spans="1:33">
      <c r="A66" s="41">
        <v>7</v>
      </c>
      <c r="B66" s="42" t="s">
        <v>298</v>
      </c>
      <c r="C66" s="31"/>
      <c r="D66" s="44" t="s">
        <v>104</v>
      </c>
      <c r="E66" s="45" t="s">
        <v>267</v>
      </c>
      <c r="F66" s="60" t="s">
        <v>299</v>
      </c>
      <c r="G66" s="41" t="s">
        <v>300</v>
      </c>
      <c r="H66" s="44">
        <v>3000</v>
      </c>
      <c r="I66" s="171"/>
      <c r="J66" s="129" t="s">
        <v>191</v>
      </c>
      <c r="K66" s="87">
        <v>3000</v>
      </c>
      <c r="L66" s="46" t="s">
        <v>114</v>
      </c>
      <c r="M66" s="48" t="s">
        <v>115</v>
      </c>
      <c r="N66" s="48" t="s">
        <v>34</v>
      </c>
      <c r="O66" s="195"/>
      <c r="P66" s="233"/>
      <c r="Q66" s="233"/>
      <c r="R66" s="231"/>
      <c r="S66" s="232" t="s">
        <v>285</v>
      </c>
      <c r="V66" s="347"/>
      <c r="W66" s="347"/>
      <c r="X66" s="347"/>
      <c r="Y66" s="347"/>
      <c r="Z66" s="347"/>
      <c r="AA66" s="347"/>
      <c r="AB66" s="347"/>
      <c r="AC66" s="347"/>
      <c r="AD66" s="347"/>
      <c r="AE66" s="347"/>
      <c r="AF66" s="347"/>
      <c r="AG66" s="347"/>
    </row>
    <row r="67" s="177" customFormat="1" ht="22.5" spans="1:33">
      <c r="A67" s="41">
        <v>8</v>
      </c>
      <c r="B67" s="42" t="s">
        <v>301</v>
      </c>
      <c r="C67" s="31"/>
      <c r="D67" s="44" t="s">
        <v>133</v>
      </c>
      <c r="E67" s="45" t="s">
        <v>267</v>
      </c>
      <c r="F67" s="60" t="s">
        <v>302</v>
      </c>
      <c r="G67" s="41" t="s">
        <v>106</v>
      </c>
      <c r="H67" s="44">
        <v>3000</v>
      </c>
      <c r="I67" s="171"/>
      <c r="J67" s="129" t="s">
        <v>303</v>
      </c>
      <c r="K67" s="87">
        <v>1000</v>
      </c>
      <c r="L67" s="76" t="s">
        <v>284</v>
      </c>
      <c r="M67" s="48">
        <v>6</v>
      </c>
      <c r="N67" s="48" t="s">
        <v>33</v>
      </c>
      <c r="O67" s="195"/>
      <c r="P67" s="233"/>
      <c r="Q67" s="233"/>
      <c r="R67" s="231"/>
      <c r="S67" s="232" t="s">
        <v>274</v>
      </c>
      <c r="V67" s="347"/>
      <c r="W67" s="347"/>
      <c r="X67" s="347"/>
      <c r="Y67" s="347"/>
      <c r="Z67" s="347"/>
      <c r="AA67" s="347"/>
      <c r="AB67" s="347"/>
      <c r="AC67" s="347"/>
      <c r="AD67" s="347"/>
      <c r="AE67" s="347"/>
      <c r="AF67" s="347"/>
      <c r="AG67" s="347"/>
    </row>
    <row r="68" s="111" customFormat="1" ht="36" spans="1:33">
      <c r="A68" s="41">
        <v>9</v>
      </c>
      <c r="B68" s="42" t="s">
        <v>304</v>
      </c>
      <c r="C68" s="44"/>
      <c r="D68" s="44" t="s">
        <v>104</v>
      </c>
      <c r="E68" s="45" t="s">
        <v>267</v>
      </c>
      <c r="F68" s="46" t="s">
        <v>305</v>
      </c>
      <c r="G68" s="41" t="s">
        <v>106</v>
      </c>
      <c r="H68" s="44">
        <v>10000</v>
      </c>
      <c r="I68" s="169"/>
      <c r="J68" s="129" t="s">
        <v>191</v>
      </c>
      <c r="K68" s="85">
        <v>4000</v>
      </c>
      <c r="L68" s="46" t="s">
        <v>306</v>
      </c>
      <c r="M68" s="48" t="s">
        <v>122</v>
      </c>
      <c r="N68" s="45" t="s">
        <v>33</v>
      </c>
      <c r="O68" s="235" t="s">
        <v>307</v>
      </c>
      <c r="P68" s="235" t="s">
        <v>308</v>
      </c>
      <c r="Q68" s="207" t="s">
        <v>309</v>
      </c>
      <c r="R68" s="223"/>
      <c r="S68" s="232" t="s">
        <v>274</v>
      </c>
      <c r="V68" s="348"/>
      <c r="W68" s="348"/>
      <c r="X68" s="348"/>
      <c r="Y68" s="348"/>
      <c r="Z68" s="348"/>
      <c r="AA68" s="348"/>
      <c r="AB68" s="348"/>
      <c r="AC68" s="348"/>
      <c r="AD68" s="348"/>
      <c r="AE68" s="348"/>
      <c r="AF68" s="348"/>
      <c r="AG68" s="348"/>
    </row>
    <row r="69" s="111" customFormat="1" ht="22.5" spans="1:33">
      <c r="A69" s="41">
        <v>10</v>
      </c>
      <c r="B69" s="42" t="s">
        <v>310</v>
      </c>
      <c r="C69" s="169"/>
      <c r="D69" s="44" t="s">
        <v>104</v>
      </c>
      <c r="E69" s="45" t="s">
        <v>267</v>
      </c>
      <c r="F69" s="46" t="s">
        <v>311</v>
      </c>
      <c r="G69" s="41" t="s">
        <v>106</v>
      </c>
      <c r="H69" s="148">
        <v>2000</v>
      </c>
      <c r="I69" s="169"/>
      <c r="J69" s="129" t="s">
        <v>191</v>
      </c>
      <c r="K69" s="172">
        <v>1000</v>
      </c>
      <c r="L69" s="76" t="s">
        <v>284</v>
      </c>
      <c r="M69" s="48" t="s">
        <v>79</v>
      </c>
      <c r="N69" s="45" t="s">
        <v>33</v>
      </c>
      <c r="O69" s="193"/>
      <c r="P69" s="223"/>
      <c r="Q69" s="193"/>
      <c r="R69" s="223"/>
      <c r="S69" s="232" t="s">
        <v>274</v>
      </c>
      <c r="V69" s="348"/>
      <c r="W69" s="348"/>
      <c r="X69" s="348"/>
      <c r="Y69" s="348"/>
      <c r="Z69" s="348"/>
      <c r="AA69" s="348"/>
      <c r="AB69" s="348"/>
      <c r="AC69" s="348"/>
      <c r="AD69" s="348"/>
      <c r="AE69" s="348"/>
      <c r="AF69" s="348"/>
      <c r="AG69" s="348"/>
    </row>
    <row r="70" s="97" customFormat="1" ht="22.5" spans="1:33">
      <c r="A70" s="41">
        <v>11</v>
      </c>
      <c r="B70" s="42" t="s">
        <v>312</v>
      </c>
      <c r="C70" s="44"/>
      <c r="D70" s="44" t="s">
        <v>41</v>
      </c>
      <c r="E70" s="45" t="s">
        <v>267</v>
      </c>
      <c r="F70" s="46" t="s">
        <v>313</v>
      </c>
      <c r="G70" s="41" t="s">
        <v>106</v>
      </c>
      <c r="H70" s="44">
        <v>8000</v>
      </c>
      <c r="I70" s="44"/>
      <c r="J70" s="129" t="s">
        <v>191</v>
      </c>
      <c r="K70" s="85">
        <v>500</v>
      </c>
      <c r="L70" s="76" t="s">
        <v>306</v>
      </c>
      <c r="M70" s="49" t="s">
        <v>122</v>
      </c>
      <c r="N70" s="45" t="s">
        <v>33</v>
      </c>
      <c r="O70" s="193"/>
      <c r="P70" s="193"/>
      <c r="Q70" s="193"/>
      <c r="R70" s="193"/>
      <c r="S70" s="232" t="s">
        <v>285</v>
      </c>
      <c r="V70" s="374"/>
      <c r="W70" s="374"/>
      <c r="X70" s="374"/>
      <c r="Y70" s="374"/>
      <c r="Z70" s="374"/>
      <c r="AA70" s="374"/>
      <c r="AB70" s="374"/>
      <c r="AC70" s="374"/>
      <c r="AD70" s="374"/>
      <c r="AE70" s="374"/>
      <c r="AF70" s="374"/>
      <c r="AG70" s="374"/>
    </row>
    <row r="71" s="99" customFormat="1" ht="22.5" spans="1:33">
      <c r="A71" s="41">
        <v>12</v>
      </c>
      <c r="B71" s="42" t="s">
        <v>314</v>
      </c>
      <c r="C71" s="44"/>
      <c r="D71" s="44" t="s">
        <v>41</v>
      </c>
      <c r="E71" s="45" t="s">
        <v>267</v>
      </c>
      <c r="F71" s="46" t="s">
        <v>315</v>
      </c>
      <c r="G71" s="41" t="s">
        <v>106</v>
      </c>
      <c r="H71" s="87">
        <v>3000</v>
      </c>
      <c r="I71" s="84"/>
      <c r="J71" s="129" t="s">
        <v>191</v>
      </c>
      <c r="K71" s="85">
        <v>1000</v>
      </c>
      <c r="L71" s="76" t="s">
        <v>288</v>
      </c>
      <c r="M71" s="48" t="s">
        <v>289</v>
      </c>
      <c r="N71" s="45" t="s">
        <v>33</v>
      </c>
      <c r="O71" s="193"/>
      <c r="P71" s="207"/>
      <c r="Q71" s="207"/>
      <c r="R71" s="201"/>
      <c r="S71" s="232" t="s">
        <v>285</v>
      </c>
      <c r="V71" s="332"/>
      <c r="W71" s="332"/>
      <c r="X71" s="332"/>
      <c r="Y71" s="332"/>
      <c r="Z71" s="332"/>
      <c r="AA71" s="332"/>
      <c r="AB71" s="332"/>
      <c r="AC71" s="332"/>
      <c r="AD71" s="332"/>
      <c r="AE71" s="332"/>
      <c r="AF71" s="332"/>
      <c r="AG71" s="332"/>
    </row>
    <row r="72" s="126" customFormat="1" ht="22.5" spans="1:33">
      <c r="A72" s="41">
        <v>13</v>
      </c>
      <c r="B72" s="42" t="s">
        <v>316</v>
      </c>
      <c r="C72" s="43"/>
      <c r="D72" s="44" t="s">
        <v>317</v>
      </c>
      <c r="E72" s="45" t="s">
        <v>267</v>
      </c>
      <c r="F72" s="46" t="s">
        <v>318</v>
      </c>
      <c r="G72" s="41" t="s">
        <v>89</v>
      </c>
      <c r="H72" s="43">
        <v>10000</v>
      </c>
      <c r="I72" s="43"/>
      <c r="J72" s="75" t="s">
        <v>319</v>
      </c>
      <c r="K72" s="43">
        <v>2000</v>
      </c>
      <c r="L72" s="76" t="s">
        <v>306</v>
      </c>
      <c r="M72" s="77" t="s">
        <v>122</v>
      </c>
      <c r="N72" s="45" t="s">
        <v>33</v>
      </c>
      <c r="O72" s="43"/>
      <c r="P72" s="43"/>
      <c r="Q72" s="43"/>
      <c r="R72" s="43"/>
      <c r="S72" s="232" t="s">
        <v>285</v>
      </c>
      <c r="V72" s="333"/>
      <c r="W72" s="333"/>
      <c r="X72" s="333"/>
      <c r="Y72" s="333"/>
      <c r="Z72" s="333"/>
      <c r="AA72" s="333"/>
      <c r="AB72" s="333"/>
      <c r="AC72" s="333"/>
      <c r="AD72" s="333"/>
      <c r="AE72" s="333"/>
      <c r="AF72" s="333"/>
      <c r="AG72" s="333"/>
    </row>
    <row r="73" s="126" customFormat="1" ht="22.5" spans="1:33">
      <c r="A73" s="41">
        <v>14</v>
      </c>
      <c r="B73" s="42" t="s">
        <v>320</v>
      </c>
      <c r="C73" s="43"/>
      <c r="D73" s="44" t="s">
        <v>124</v>
      </c>
      <c r="E73" s="45" t="s">
        <v>267</v>
      </c>
      <c r="F73" s="46" t="s">
        <v>321</v>
      </c>
      <c r="G73" s="41" t="s">
        <v>89</v>
      </c>
      <c r="H73" s="43">
        <v>10000</v>
      </c>
      <c r="I73" s="43"/>
      <c r="J73" s="129" t="s">
        <v>191</v>
      </c>
      <c r="K73" s="43">
        <v>5000</v>
      </c>
      <c r="L73" s="76" t="s">
        <v>284</v>
      </c>
      <c r="M73" s="77" t="s">
        <v>79</v>
      </c>
      <c r="N73" s="45" t="s">
        <v>33</v>
      </c>
      <c r="O73" s="43"/>
      <c r="P73" s="43"/>
      <c r="Q73" s="43"/>
      <c r="R73" s="43"/>
      <c r="S73" s="232" t="s">
        <v>274</v>
      </c>
      <c r="V73" s="333"/>
      <c r="W73" s="333"/>
      <c r="X73" s="333"/>
      <c r="Y73" s="333"/>
      <c r="Z73" s="333"/>
      <c r="AA73" s="333"/>
      <c r="AB73" s="333"/>
      <c r="AC73" s="333"/>
      <c r="AD73" s="333"/>
      <c r="AE73" s="333"/>
      <c r="AF73" s="333"/>
      <c r="AG73" s="333"/>
    </row>
    <row r="74" s="174" customFormat="1" ht="20.1" customHeight="1" spans="1:33">
      <c r="A74" s="37" t="s">
        <v>166</v>
      </c>
      <c r="B74" s="38" t="str">
        <f>"预备项目"&amp;SUBTOTAL(3,A74:A100)-2&amp;"个"</f>
        <v>预备项目25个</v>
      </c>
      <c r="C74" s="37">
        <f>SUBTOTAL(3,A74:A100)-2</f>
        <v>25</v>
      </c>
      <c r="D74" s="38"/>
      <c r="E74" s="146"/>
      <c r="F74" s="38"/>
      <c r="G74" s="39"/>
      <c r="H74" s="40">
        <f t="shared" ref="H74:I74" si="5">SUM(H75:H99)</f>
        <v>1486000</v>
      </c>
      <c r="I74" s="40">
        <f t="shared" si="5"/>
        <v>0</v>
      </c>
      <c r="J74" s="38"/>
      <c r="K74" s="40">
        <f>SUM(K75:K99)</f>
        <v>121500</v>
      </c>
      <c r="L74" s="38"/>
      <c r="M74" s="145"/>
      <c r="N74" s="145"/>
      <c r="O74" s="145"/>
      <c r="P74" s="145"/>
      <c r="Q74" s="145"/>
      <c r="R74" s="145"/>
      <c r="S74" s="38"/>
      <c r="V74" s="443"/>
      <c r="W74" s="443"/>
      <c r="X74" s="443"/>
      <c r="Y74" s="443"/>
      <c r="Z74" s="443"/>
      <c r="AA74" s="443"/>
      <c r="AB74" s="443"/>
      <c r="AC74" s="443"/>
      <c r="AD74" s="443"/>
      <c r="AE74" s="443"/>
      <c r="AF74" s="443"/>
      <c r="AG74" s="443"/>
    </row>
    <row r="75" s="99" customFormat="1" ht="22.5" spans="1:33">
      <c r="A75" s="41">
        <v>1</v>
      </c>
      <c r="B75" s="42" t="s">
        <v>322</v>
      </c>
      <c r="C75" s="44"/>
      <c r="D75" s="44" t="s">
        <v>133</v>
      </c>
      <c r="E75" s="45" t="s">
        <v>267</v>
      </c>
      <c r="F75" s="46" t="s">
        <v>323</v>
      </c>
      <c r="G75" s="41" t="s">
        <v>106</v>
      </c>
      <c r="H75" s="87">
        <v>10000</v>
      </c>
      <c r="I75" s="84"/>
      <c r="J75" s="129" t="s">
        <v>191</v>
      </c>
      <c r="K75" s="85">
        <v>3000</v>
      </c>
      <c r="L75" s="79" t="s">
        <v>324</v>
      </c>
      <c r="M75" s="48" t="s">
        <v>70</v>
      </c>
      <c r="N75" s="45" t="s">
        <v>33</v>
      </c>
      <c r="O75" s="193"/>
      <c r="P75" s="207"/>
      <c r="Q75" s="207"/>
      <c r="R75" s="201"/>
      <c r="S75" s="232" t="s">
        <v>274</v>
      </c>
      <c r="V75" s="332"/>
      <c r="W75" s="332"/>
      <c r="X75" s="332"/>
      <c r="Y75" s="332"/>
      <c r="Z75" s="332"/>
      <c r="AA75" s="332"/>
      <c r="AB75" s="332"/>
      <c r="AC75" s="332"/>
      <c r="AD75" s="332"/>
      <c r="AE75" s="332"/>
      <c r="AF75" s="332"/>
      <c r="AG75" s="332"/>
    </row>
    <row r="76" s="99" customFormat="1" ht="22.5" spans="1:33">
      <c r="A76" s="41">
        <v>2</v>
      </c>
      <c r="B76" s="42" t="s">
        <v>325</v>
      </c>
      <c r="C76" s="44"/>
      <c r="D76" s="44" t="s">
        <v>133</v>
      </c>
      <c r="E76" s="45" t="s">
        <v>267</v>
      </c>
      <c r="F76" s="46" t="s">
        <v>326</v>
      </c>
      <c r="G76" s="41" t="s">
        <v>106</v>
      </c>
      <c r="H76" s="87">
        <v>10000</v>
      </c>
      <c r="I76" s="84"/>
      <c r="J76" s="129" t="s">
        <v>303</v>
      </c>
      <c r="K76" s="85">
        <v>2000</v>
      </c>
      <c r="L76" s="79" t="s">
        <v>327</v>
      </c>
      <c r="M76" s="48" t="s">
        <v>34</v>
      </c>
      <c r="N76" s="45" t="s">
        <v>33</v>
      </c>
      <c r="O76" s="193"/>
      <c r="P76" s="207"/>
      <c r="Q76" s="207"/>
      <c r="R76" s="201"/>
      <c r="S76" s="232" t="s">
        <v>274</v>
      </c>
      <c r="V76" s="332"/>
      <c r="W76" s="332"/>
      <c r="X76" s="332"/>
      <c r="Y76" s="332"/>
      <c r="Z76" s="332"/>
      <c r="AA76" s="332"/>
      <c r="AB76" s="332"/>
      <c r="AC76" s="332"/>
      <c r="AD76" s="332"/>
      <c r="AE76" s="332"/>
      <c r="AF76" s="332"/>
      <c r="AG76" s="332"/>
    </row>
    <row r="77" s="99" customFormat="1" ht="22.5" spans="1:33">
      <c r="A77" s="41">
        <v>3</v>
      </c>
      <c r="B77" s="42" t="s">
        <v>328</v>
      </c>
      <c r="C77" s="44"/>
      <c r="D77" s="44" t="s">
        <v>124</v>
      </c>
      <c r="E77" s="45" t="s">
        <v>267</v>
      </c>
      <c r="F77" s="60" t="s">
        <v>329</v>
      </c>
      <c r="G77" s="41" t="s">
        <v>89</v>
      </c>
      <c r="H77" s="87">
        <v>2000</v>
      </c>
      <c r="I77" s="84"/>
      <c r="J77" s="129" t="s">
        <v>191</v>
      </c>
      <c r="K77" s="85">
        <v>1500</v>
      </c>
      <c r="L77" s="79" t="s">
        <v>330</v>
      </c>
      <c r="M77" s="48" t="s">
        <v>178</v>
      </c>
      <c r="N77" s="45" t="s">
        <v>33</v>
      </c>
      <c r="O77" s="193"/>
      <c r="P77" s="207"/>
      <c r="Q77" s="207"/>
      <c r="R77" s="201"/>
      <c r="S77" s="232" t="s">
        <v>274</v>
      </c>
      <c r="V77" s="332"/>
      <c r="W77" s="332"/>
      <c r="X77" s="332"/>
      <c r="Y77" s="332"/>
      <c r="Z77" s="332"/>
      <c r="AA77" s="332"/>
      <c r="AB77" s="332"/>
      <c r="AC77" s="332"/>
      <c r="AD77" s="332"/>
      <c r="AE77" s="332"/>
      <c r="AF77" s="332"/>
      <c r="AG77" s="332"/>
    </row>
    <row r="78" s="99" customFormat="1" ht="22.5" spans="1:33">
      <c r="A78" s="41">
        <v>4</v>
      </c>
      <c r="B78" s="42" t="s">
        <v>331</v>
      </c>
      <c r="C78" s="44"/>
      <c r="D78" s="44" t="s">
        <v>129</v>
      </c>
      <c r="E78" s="45" t="s">
        <v>267</v>
      </c>
      <c r="F78" s="46" t="s">
        <v>332</v>
      </c>
      <c r="G78" s="41" t="s">
        <v>89</v>
      </c>
      <c r="H78" s="87">
        <v>10000</v>
      </c>
      <c r="I78" s="84"/>
      <c r="J78" s="129" t="s">
        <v>191</v>
      </c>
      <c r="K78" s="87">
        <v>1000</v>
      </c>
      <c r="L78" s="79" t="s">
        <v>333</v>
      </c>
      <c r="M78" s="48" t="s">
        <v>173</v>
      </c>
      <c r="N78" s="45" t="s">
        <v>33</v>
      </c>
      <c r="O78" s="193"/>
      <c r="P78" s="207"/>
      <c r="Q78" s="207"/>
      <c r="R78" s="201"/>
      <c r="S78" s="232" t="s">
        <v>274</v>
      </c>
      <c r="V78" s="332"/>
      <c r="W78" s="332"/>
      <c r="X78" s="332"/>
      <c r="Y78" s="332"/>
      <c r="Z78" s="332"/>
      <c r="AA78" s="332"/>
      <c r="AB78" s="332"/>
      <c r="AC78" s="332"/>
      <c r="AD78" s="332"/>
      <c r="AE78" s="332"/>
      <c r="AF78" s="332"/>
      <c r="AG78" s="332"/>
    </row>
    <row r="79" s="99" customFormat="1" ht="22.5" spans="1:33">
      <c r="A79" s="41">
        <v>5</v>
      </c>
      <c r="B79" s="42" t="s">
        <v>334</v>
      </c>
      <c r="C79" s="44"/>
      <c r="D79" s="44" t="s">
        <v>129</v>
      </c>
      <c r="E79" s="45" t="s">
        <v>267</v>
      </c>
      <c r="F79" s="46" t="s">
        <v>335</v>
      </c>
      <c r="G79" s="41" t="s">
        <v>89</v>
      </c>
      <c r="H79" s="87">
        <v>20000</v>
      </c>
      <c r="I79" s="84"/>
      <c r="J79" s="129" t="s">
        <v>191</v>
      </c>
      <c r="K79" s="87">
        <v>3000</v>
      </c>
      <c r="L79" s="79" t="s">
        <v>336</v>
      </c>
      <c r="M79" s="48" t="s">
        <v>337</v>
      </c>
      <c r="N79" s="45" t="s">
        <v>33</v>
      </c>
      <c r="O79" s="193"/>
      <c r="P79" s="207"/>
      <c r="Q79" s="207"/>
      <c r="R79" s="201"/>
      <c r="S79" s="232" t="s">
        <v>274</v>
      </c>
      <c r="V79" s="332"/>
      <c r="W79" s="332"/>
      <c r="X79" s="332"/>
      <c r="Y79" s="332"/>
      <c r="Z79" s="332"/>
      <c r="AA79" s="332"/>
      <c r="AB79" s="332"/>
      <c r="AC79" s="332"/>
      <c r="AD79" s="332"/>
      <c r="AE79" s="332"/>
      <c r="AF79" s="332"/>
      <c r="AG79" s="332"/>
    </row>
    <row r="80" s="99" customFormat="1" ht="22.5" spans="1:33">
      <c r="A80" s="41">
        <v>6</v>
      </c>
      <c r="B80" s="42" t="s">
        <v>338</v>
      </c>
      <c r="C80" s="44"/>
      <c r="D80" s="44" t="s">
        <v>129</v>
      </c>
      <c r="E80" s="45" t="s">
        <v>267</v>
      </c>
      <c r="F80" s="46" t="s">
        <v>339</v>
      </c>
      <c r="G80" s="41" t="s">
        <v>106</v>
      </c>
      <c r="H80" s="87">
        <v>8000</v>
      </c>
      <c r="I80" s="84"/>
      <c r="J80" s="129" t="s">
        <v>191</v>
      </c>
      <c r="K80" s="87">
        <v>2000</v>
      </c>
      <c r="L80" s="79" t="s">
        <v>324</v>
      </c>
      <c r="M80" s="48" t="s">
        <v>70</v>
      </c>
      <c r="N80" s="45" t="s">
        <v>33</v>
      </c>
      <c r="O80" s="193"/>
      <c r="P80" s="207"/>
      <c r="Q80" s="207"/>
      <c r="R80" s="201"/>
      <c r="S80" s="232" t="s">
        <v>274</v>
      </c>
      <c r="V80" s="332"/>
      <c r="W80" s="332"/>
      <c r="X80" s="332"/>
      <c r="Y80" s="332"/>
      <c r="Z80" s="332"/>
      <c r="AA80" s="332"/>
      <c r="AB80" s="332"/>
      <c r="AC80" s="332"/>
      <c r="AD80" s="332"/>
      <c r="AE80" s="332"/>
      <c r="AF80" s="332"/>
      <c r="AG80" s="332"/>
    </row>
    <row r="81" s="99" customFormat="1" ht="22.5" spans="1:33">
      <c r="A81" s="41">
        <v>7</v>
      </c>
      <c r="B81" s="42" t="s">
        <v>340</v>
      </c>
      <c r="C81" s="44"/>
      <c r="D81" s="44" t="s">
        <v>51</v>
      </c>
      <c r="E81" s="45" t="s">
        <v>267</v>
      </c>
      <c r="F81" s="46" t="s">
        <v>341</v>
      </c>
      <c r="G81" s="41" t="s">
        <v>135</v>
      </c>
      <c r="H81" s="87">
        <v>150000</v>
      </c>
      <c r="I81" s="84"/>
      <c r="J81" s="129" t="s">
        <v>342</v>
      </c>
      <c r="K81" s="85">
        <v>30000</v>
      </c>
      <c r="L81" s="46" t="s">
        <v>343</v>
      </c>
      <c r="M81" s="48" t="s">
        <v>34</v>
      </c>
      <c r="N81" s="45" t="s">
        <v>33</v>
      </c>
      <c r="O81" s="193"/>
      <c r="P81" s="207"/>
      <c r="Q81" s="207"/>
      <c r="R81" s="201"/>
      <c r="S81" s="232" t="s">
        <v>285</v>
      </c>
      <c r="V81" s="332"/>
      <c r="W81" s="332"/>
      <c r="X81" s="332"/>
      <c r="Y81" s="332"/>
      <c r="Z81" s="332"/>
      <c r="AA81" s="332"/>
      <c r="AB81" s="332"/>
      <c r="AC81" s="332"/>
      <c r="AD81" s="332"/>
      <c r="AE81" s="332"/>
      <c r="AF81" s="332"/>
      <c r="AG81" s="332"/>
    </row>
    <row r="82" s="99" customFormat="1" ht="22.5" spans="1:33">
      <c r="A82" s="41">
        <v>8</v>
      </c>
      <c r="B82" s="42" t="s">
        <v>344</v>
      </c>
      <c r="C82" s="44"/>
      <c r="D82" s="44" t="s">
        <v>51</v>
      </c>
      <c r="E82" s="45" t="s">
        <v>267</v>
      </c>
      <c r="F82" s="46" t="s">
        <v>345</v>
      </c>
      <c r="G82" s="41" t="s">
        <v>135</v>
      </c>
      <c r="H82" s="87">
        <v>560000</v>
      </c>
      <c r="I82" s="84"/>
      <c r="J82" s="129" t="s">
        <v>346</v>
      </c>
      <c r="K82" s="85">
        <v>15000</v>
      </c>
      <c r="L82" s="46" t="s">
        <v>347</v>
      </c>
      <c r="M82" s="48" t="s">
        <v>34</v>
      </c>
      <c r="N82" s="45" t="s">
        <v>33</v>
      </c>
      <c r="O82" s="193"/>
      <c r="P82" s="207"/>
      <c r="Q82" s="207"/>
      <c r="R82" s="201"/>
      <c r="S82" s="232" t="s">
        <v>285</v>
      </c>
      <c r="V82" s="332"/>
      <c r="W82" s="332"/>
      <c r="X82" s="332"/>
      <c r="Y82" s="332"/>
      <c r="Z82" s="332"/>
      <c r="AA82" s="332"/>
      <c r="AB82" s="332"/>
      <c r="AC82" s="332"/>
      <c r="AD82" s="332"/>
      <c r="AE82" s="332"/>
      <c r="AF82" s="332"/>
      <c r="AG82" s="332"/>
    </row>
    <row r="83" s="99" customFormat="1" ht="33.75" spans="1:33">
      <c r="A83" s="41">
        <v>9</v>
      </c>
      <c r="B83" s="42" t="s">
        <v>348</v>
      </c>
      <c r="C83" s="44"/>
      <c r="D83" s="44" t="s">
        <v>41</v>
      </c>
      <c r="E83" s="45" t="s">
        <v>267</v>
      </c>
      <c r="F83" s="46" t="s">
        <v>349</v>
      </c>
      <c r="G83" s="41" t="s">
        <v>135</v>
      </c>
      <c r="H83" s="87">
        <v>30000</v>
      </c>
      <c r="I83" s="84"/>
      <c r="J83" s="129" t="s">
        <v>346</v>
      </c>
      <c r="K83" s="85">
        <v>10000</v>
      </c>
      <c r="L83" s="79" t="s">
        <v>350</v>
      </c>
      <c r="M83" s="48" t="s">
        <v>34</v>
      </c>
      <c r="N83" s="45" t="s">
        <v>33</v>
      </c>
      <c r="O83" s="193" t="s">
        <v>351</v>
      </c>
      <c r="P83" s="207" t="s">
        <v>352</v>
      </c>
      <c r="Q83" s="207" t="s">
        <v>309</v>
      </c>
      <c r="R83" s="201"/>
      <c r="S83" s="232" t="s">
        <v>274</v>
      </c>
      <c r="V83" s="332"/>
      <c r="W83" s="332"/>
      <c r="X83" s="332"/>
      <c r="Y83" s="332"/>
      <c r="Z83" s="332"/>
      <c r="AA83" s="332"/>
      <c r="AB83" s="332"/>
      <c r="AC83" s="332"/>
      <c r="AD83" s="332"/>
      <c r="AE83" s="332"/>
      <c r="AF83" s="332"/>
      <c r="AG83" s="332"/>
    </row>
    <row r="84" s="99" customFormat="1" ht="33.75" spans="1:33">
      <c r="A84" s="41">
        <v>10</v>
      </c>
      <c r="B84" s="42" t="s">
        <v>353</v>
      </c>
      <c r="C84" s="44"/>
      <c r="D84" s="44" t="s">
        <v>41</v>
      </c>
      <c r="E84" s="45" t="s">
        <v>267</v>
      </c>
      <c r="F84" s="46" t="s">
        <v>354</v>
      </c>
      <c r="G84" s="41" t="s">
        <v>135</v>
      </c>
      <c r="H84" s="87">
        <v>90000</v>
      </c>
      <c r="I84" s="84"/>
      <c r="J84" s="129" t="s">
        <v>355</v>
      </c>
      <c r="K84" s="148">
        <v>1000</v>
      </c>
      <c r="L84" s="79" t="s">
        <v>356</v>
      </c>
      <c r="M84" s="48" t="s">
        <v>34</v>
      </c>
      <c r="N84" s="45" t="s">
        <v>33</v>
      </c>
      <c r="O84" s="193" t="s">
        <v>351</v>
      </c>
      <c r="P84" s="207" t="s">
        <v>352</v>
      </c>
      <c r="Q84" s="207" t="s">
        <v>309</v>
      </c>
      <c r="R84" s="201"/>
      <c r="S84" s="232" t="s">
        <v>274</v>
      </c>
      <c r="V84" s="332"/>
      <c r="W84" s="332"/>
      <c r="X84" s="332"/>
      <c r="Y84" s="332"/>
      <c r="Z84" s="332"/>
      <c r="AA84" s="332"/>
      <c r="AB84" s="332"/>
      <c r="AC84" s="332"/>
      <c r="AD84" s="332"/>
      <c r="AE84" s="332"/>
      <c r="AF84" s="332"/>
      <c r="AG84" s="332"/>
    </row>
    <row r="85" s="99" customFormat="1" ht="22.5" spans="1:33">
      <c r="A85" s="41">
        <v>11</v>
      </c>
      <c r="B85" s="42" t="s">
        <v>357</v>
      </c>
      <c r="C85" s="44"/>
      <c r="D85" s="44" t="s">
        <v>41</v>
      </c>
      <c r="E85" s="45" t="s">
        <v>267</v>
      </c>
      <c r="F85" s="46" t="s">
        <v>358</v>
      </c>
      <c r="G85" s="41" t="s">
        <v>89</v>
      </c>
      <c r="H85" s="87">
        <v>15000</v>
      </c>
      <c r="I85" s="84"/>
      <c r="J85" s="129" t="s">
        <v>191</v>
      </c>
      <c r="K85" s="148">
        <v>4000</v>
      </c>
      <c r="L85" s="76" t="s">
        <v>330</v>
      </c>
      <c r="M85" s="49" t="s">
        <v>178</v>
      </c>
      <c r="N85" s="45" t="s">
        <v>33</v>
      </c>
      <c r="O85" s="193"/>
      <c r="P85" s="207"/>
      <c r="Q85" s="207"/>
      <c r="R85" s="201"/>
      <c r="S85" s="232" t="s">
        <v>285</v>
      </c>
      <c r="V85" s="332"/>
      <c r="W85" s="332"/>
      <c r="X85" s="332"/>
      <c r="Y85" s="332"/>
      <c r="Z85" s="332"/>
      <c r="AA85" s="332"/>
      <c r="AB85" s="332"/>
      <c r="AC85" s="332"/>
      <c r="AD85" s="332"/>
      <c r="AE85" s="332"/>
      <c r="AF85" s="332"/>
      <c r="AG85" s="332"/>
    </row>
    <row r="86" s="99" customFormat="1" ht="22.5" spans="1:33">
      <c r="A86" s="41">
        <v>12</v>
      </c>
      <c r="B86" s="42" t="s">
        <v>359</v>
      </c>
      <c r="C86" s="44"/>
      <c r="D86" s="44" t="s">
        <v>41</v>
      </c>
      <c r="E86" s="45" t="s">
        <v>267</v>
      </c>
      <c r="F86" s="46" t="s">
        <v>360</v>
      </c>
      <c r="G86" s="41" t="s">
        <v>89</v>
      </c>
      <c r="H86" s="87">
        <v>30000</v>
      </c>
      <c r="I86" s="84"/>
      <c r="J86" s="129" t="s">
        <v>355</v>
      </c>
      <c r="K86" s="148">
        <v>1000</v>
      </c>
      <c r="L86" s="76" t="s">
        <v>330</v>
      </c>
      <c r="M86" s="49" t="s">
        <v>178</v>
      </c>
      <c r="N86" s="45" t="s">
        <v>33</v>
      </c>
      <c r="O86" s="193"/>
      <c r="P86" s="207"/>
      <c r="Q86" s="207"/>
      <c r="R86" s="201"/>
      <c r="S86" s="232" t="s">
        <v>285</v>
      </c>
      <c r="V86" s="332"/>
      <c r="W86" s="332"/>
      <c r="X86" s="332"/>
      <c r="Y86" s="332"/>
      <c r="Z86" s="332"/>
      <c r="AA86" s="332"/>
      <c r="AB86" s="332"/>
      <c r="AC86" s="332"/>
      <c r="AD86" s="332"/>
      <c r="AE86" s="332"/>
      <c r="AF86" s="332"/>
      <c r="AG86" s="332"/>
    </row>
    <row r="87" s="99" customFormat="1" ht="22.5" spans="1:33">
      <c r="A87" s="41">
        <v>13</v>
      </c>
      <c r="B87" s="42" t="s">
        <v>361</v>
      </c>
      <c r="C87" s="44"/>
      <c r="D87" s="44" t="s">
        <v>41</v>
      </c>
      <c r="E87" s="45" t="s">
        <v>267</v>
      </c>
      <c r="F87" s="46" t="s">
        <v>362</v>
      </c>
      <c r="G87" s="41" t="s">
        <v>83</v>
      </c>
      <c r="H87" s="87">
        <v>30000</v>
      </c>
      <c r="I87" s="84"/>
      <c r="J87" s="129" t="s">
        <v>355</v>
      </c>
      <c r="K87" s="148">
        <v>1000</v>
      </c>
      <c r="L87" s="76" t="s">
        <v>330</v>
      </c>
      <c r="M87" s="49" t="s">
        <v>178</v>
      </c>
      <c r="N87" s="45" t="s">
        <v>33</v>
      </c>
      <c r="O87" s="193"/>
      <c r="P87" s="207"/>
      <c r="Q87" s="207"/>
      <c r="R87" s="201"/>
      <c r="S87" s="232" t="s">
        <v>285</v>
      </c>
      <c r="V87" s="332"/>
      <c r="W87" s="332"/>
      <c r="X87" s="332"/>
      <c r="Y87" s="332"/>
      <c r="Z87" s="332"/>
      <c r="AA87" s="332"/>
      <c r="AB87" s="332"/>
      <c r="AC87" s="332"/>
      <c r="AD87" s="332"/>
      <c r="AE87" s="332"/>
      <c r="AF87" s="332"/>
      <c r="AG87" s="332"/>
    </row>
    <row r="88" s="99" customFormat="1" ht="22.5" spans="1:33">
      <c r="A88" s="41">
        <v>14</v>
      </c>
      <c r="B88" s="42" t="s">
        <v>363</v>
      </c>
      <c r="C88" s="44"/>
      <c r="D88" s="44" t="s">
        <v>104</v>
      </c>
      <c r="E88" s="45" t="s">
        <v>267</v>
      </c>
      <c r="F88" s="46" t="s">
        <v>364</v>
      </c>
      <c r="G88" s="41" t="s">
        <v>106</v>
      </c>
      <c r="H88" s="87">
        <v>3000</v>
      </c>
      <c r="I88" s="84"/>
      <c r="J88" s="129" t="s">
        <v>365</v>
      </c>
      <c r="K88" s="148">
        <v>2000</v>
      </c>
      <c r="L88" s="76" t="s">
        <v>333</v>
      </c>
      <c r="M88" s="49" t="s">
        <v>173</v>
      </c>
      <c r="N88" s="45" t="s">
        <v>33</v>
      </c>
      <c r="O88" s="193"/>
      <c r="P88" s="207"/>
      <c r="Q88" s="207"/>
      <c r="R88" s="201"/>
      <c r="S88" s="232" t="s">
        <v>366</v>
      </c>
      <c r="V88" s="332"/>
      <c r="W88" s="332"/>
      <c r="X88" s="332"/>
      <c r="Y88" s="332"/>
      <c r="Z88" s="332"/>
      <c r="AA88" s="332"/>
      <c r="AB88" s="332"/>
      <c r="AC88" s="332"/>
      <c r="AD88" s="332"/>
      <c r="AE88" s="332"/>
      <c r="AF88" s="332"/>
      <c r="AG88" s="332"/>
    </row>
    <row r="89" s="99" customFormat="1" ht="22.5" spans="1:33">
      <c r="A89" s="41">
        <v>15</v>
      </c>
      <c r="B89" s="42" t="s">
        <v>367</v>
      </c>
      <c r="C89" s="44"/>
      <c r="D89" s="44" t="s">
        <v>104</v>
      </c>
      <c r="E89" s="45" t="s">
        <v>267</v>
      </c>
      <c r="F89" s="46" t="s">
        <v>368</v>
      </c>
      <c r="G89" s="41" t="s">
        <v>83</v>
      </c>
      <c r="H89" s="87">
        <v>3000</v>
      </c>
      <c r="I89" s="84"/>
      <c r="J89" s="129" t="s">
        <v>191</v>
      </c>
      <c r="K89" s="85">
        <v>1000</v>
      </c>
      <c r="L89" s="79" t="s">
        <v>327</v>
      </c>
      <c r="M89" s="48" t="s">
        <v>34</v>
      </c>
      <c r="N89" s="45" t="s">
        <v>33</v>
      </c>
      <c r="O89" s="193"/>
      <c r="P89" s="207"/>
      <c r="Q89" s="207"/>
      <c r="R89" s="201"/>
      <c r="S89" s="232" t="s">
        <v>274</v>
      </c>
      <c r="V89" s="332"/>
      <c r="W89" s="332"/>
      <c r="X89" s="332"/>
      <c r="Y89" s="332"/>
      <c r="Z89" s="332"/>
      <c r="AA89" s="332"/>
      <c r="AB89" s="332"/>
      <c r="AC89" s="332"/>
      <c r="AD89" s="332"/>
      <c r="AE89" s="332"/>
      <c r="AF89" s="332"/>
      <c r="AG89" s="332"/>
    </row>
    <row r="90" s="99" customFormat="1" ht="24" spans="1:33">
      <c r="A90" s="41">
        <v>16</v>
      </c>
      <c r="B90" s="42" t="s">
        <v>369</v>
      </c>
      <c r="C90" s="44"/>
      <c r="D90" s="44" t="s">
        <v>51</v>
      </c>
      <c r="E90" s="45" t="s">
        <v>267</v>
      </c>
      <c r="F90" s="46" t="s">
        <v>370</v>
      </c>
      <c r="G90" s="41" t="s">
        <v>135</v>
      </c>
      <c r="H90" s="87">
        <v>100000</v>
      </c>
      <c r="I90" s="84"/>
      <c r="J90" s="129" t="s">
        <v>371</v>
      </c>
      <c r="K90" s="85">
        <v>10000</v>
      </c>
      <c r="L90" s="79" t="s">
        <v>327</v>
      </c>
      <c r="M90" s="48" t="s">
        <v>34</v>
      </c>
      <c r="N90" s="45" t="s">
        <v>33</v>
      </c>
      <c r="O90" s="193" t="s">
        <v>351</v>
      </c>
      <c r="P90" s="207" t="s">
        <v>352</v>
      </c>
      <c r="Q90" s="207" t="s">
        <v>309</v>
      </c>
      <c r="R90" s="201"/>
      <c r="S90" s="232" t="s">
        <v>285</v>
      </c>
      <c r="V90" s="332"/>
      <c r="W90" s="332"/>
      <c r="X90" s="332"/>
      <c r="Y90" s="332"/>
      <c r="Z90" s="332"/>
      <c r="AA90" s="332"/>
      <c r="AB90" s="332"/>
      <c r="AC90" s="332"/>
      <c r="AD90" s="332"/>
      <c r="AE90" s="332"/>
      <c r="AF90" s="332"/>
      <c r="AG90" s="332"/>
    </row>
    <row r="91" s="99" customFormat="1" ht="56.25" spans="1:33">
      <c r="A91" s="41">
        <v>17</v>
      </c>
      <c r="B91" s="42" t="s">
        <v>372</v>
      </c>
      <c r="C91" s="44"/>
      <c r="D91" s="44" t="s">
        <v>41</v>
      </c>
      <c r="E91" s="45" t="s">
        <v>267</v>
      </c>
      <c r="F91" s="46" t="s">
        <v>373</v>
      </c>
      <c r="G91" s="41" t="s">
        <v>135</v>
      </c>
      <c r="H91" s="87">
        <v>300000</v>
      </c>
      <c r="I91" s="84"/>
      <c r="J91" s="129" t="s">
        <v>191</v>
      </c>
      <c r="K91" s="85">
        <v>10000</v>
      </c>
      <c r="L91" s="79" t="s">
        <v>324</v>
      </c>
      <c r="M91" s="48" t="s">
        <v>70</v>
      </c>
      <c r="N91" s="45" t="s">
        <v>33</v>
      </c>
      <c r="O91" s="193"/>
      <c r="P91" s="207"/>
      <c r="Q91" s="207"/>
      <c r="R91" s="201"/>
      <c r="S91" s="232" t="s">
        <v>285</v>
      </c>
      <c r="V91" s="332"/>
      <c r="W91" s="332"/>
      <c r="X91" s="332"/>
      <c r="Y91" s="332"/>
      <c r="Z91" s="332"/>
      <c r="AA91" s="332"/>
      <c r="AB91" s="332"/>
      <c r="AC91" s="332"/>
      <c r="AD91" s="332"/>
      <c r="AE91" s="332"/>
      <c r="AF91" s="332"/>
      <c r="AG91" s="332"/>
    </row>
    <row r="92" s="99" customFormat="1" ht="24" spans="1:33">
      <c r="A92" s="41">
        <v>18</v>
      </c>
      <c r="B92" s="42" t="s">
        <v>374</v>
      </c>
      <c r="C92" s="44"/>
      <c r="D92" s="44" t="s">
        <v>41</v>
      </c>
      <c r="E92" s="45" t="s">
        <v>267</v>
      </c>
      <c r="F92" s="46" t="s">
        <v>375</v>
      </c>
      <c r="G92" s="41" t="s">
        <v>135</v>
      </c>
      <c r="H92" s="87">
        <v>50000</v>
      </c>
      <c r="I92" s="84"/>
      <c r="J92" s="129" t="s">
        <v>191</v>
      </c>
      <c r="K92" s="85">
        <v>5000</v>
      </c>
      <c r="L92" s="79" t="s">
        <v>324</v>
      </c>
      <c r="M92" s="48" t="s">
        <v>70</v>
      </c>
      <c r="N92" s="45" t="s">
        <v>33</v>
      </c>
      <c r="O92" s="193" t="s">
        <v>351</v>
      </c>
      <c r="P92" s="207" t="s">
        <v>352</v>
      </c>
      <c r="Q92" s="207" t="s">
        <v>309</v>
      </c>
      <c r="R92" s="201"/>
      <c r="S92" s="232" t="s">
        <v>274</v>
      </c>
      <c r="V92" s="332"/>
      <c r="W92" s="332"/>
      <c r="X92" s="332"/>
      <c r="Y92" s="332"/>
      <c r="Z92" s="332"/>
      <c r="AA92" s="332"/>
      <c r="AB92" s="332"/>
      <c r="AC92" s="332"/>
      <c r="AD92" s="332"/>
      <c r="AE92" s="332"/>
      <c r="AF92" s="332"/>
      <c r="AG92" s="332"/>
    </row>
    <row r="93" s="99" customFormat="1" ht="22.5" spans="1:33">
      <c r="A93" s="41">
        <v>19</v>
      </c>
      <c r="B93" s="42" t="s">
        <v>376</v>
      </c>
      <c r="C93" s="44"/>
      <c r="D93" s="44" t="s">
        <v>104</v>
      </c>
      <c r="E93" s="45" t="s">
        <v>267</v>
      </c>
      <c r="F93" s="46" t="s">
        <v>377</v>
      </c>
      <c r="G93" s="41" t="s">
        <v>135</v>
      </c>
      <c r="H93" s="87">
        <v>5000</v>
      </c>
      <c r="I93" s="84"/>
      <c r="J93" s="129" t="s">
        <v>378</v>
      </c>
      <c r="K93" s="85">
        <v>3000</v>
      </c>
      <c r="L93" s="79" t="s">
        <v>324</v>
      </c>
      <c r="M93" s="48" t="s">
        <v>70</v>
      </c>
      <c r="N93" s="45" t="s">
        <v>33</v>
      </c>
      <c r="O93" s="193"/>
      <c r="P93" s="207"/>
      <c r="Q93" s="207"/>
      <c r="R93" s="201"/>
      <c r="S93" s="232" t="s">
        <v>274</v>
      </c>
      <c r="V93" s="332"/>
      <c r="W93" s="332"/>
      <c r="X93" s="332"/>
      <c r="Y93" s="332"/>
      <c r="Z93" s="332"/>
      <c r="AA93" s="332"/>
      <c r="AB93" s="332"/>
      <c r="AC93" s="332"/>
      <c r="AD93" s="332"/>
      <c r="AE93" s="332"/>
      <c r="AF93" s="332"/>
      <c r="AG93" s="332"/>
    </row>
    <row r="94" s="99" customFormat="1" ht="22.5" spans="1:33">
      <c r="A94" s="41">
        <v>20</v>
      </c>
      <c r="B94" s="42" t="s">
        <v>379</v>
      </c>
      <c r="C94" s="44"/>
      <c r="D94" s="44" t="s">
        <v>129</v>
      </c>
      <c r="E94" s="45" t="s">
        <v>267</v>
      </c>
      <c r="F94" s="46" t="s">
        <v>380</v>
      </c>
      <c r="G94" s="41" t="s">
        <v>135</v>
      </c>
      <c r="H94" s="87">
        <v>20000</v>
      </c>
      <c r="I94" s="84"/>
      <c r="J94" s="129" t="s">
        <v>191</v>
      </c>
      <c r="K94" s="85">
        <v>5000</v>
      </c>
      <c r="L94" s="79" t="s">
        <v>381</v>
      </c>
      <c r="M94" s="48" t="s">
        <v>382</v>
      </c>
      <c r="N94" s="45" t="s">
        <v>33</v>
      </c>
      <c r="O94" s="193"/>
      <c r="P94" s="207"/>
      <c r="Q94" s="207"/>
      <c r="R94" s="201"/>
      <c r="S94" s="232" t="s">
        <v>274</v>
      </c>
      <c r="V94" s="332"/>
      <c r="W94" s="332"/>
      <c r="X94" s="332"/>
      <c r="Y94" s="332"/>
      <c r="Z94" s="332"/>
      <c r="AA94" s="332"/>
      <c r="AB94" s="332"/>
      <c r="AC94" s="332"/>
      <c r="AD94" s="332"/>
      <c r="AE94" s="332"/>
      <c r="AF94" s="332"/>
      <c r="AG94" s="332"/>
    </row>
    <row r="95" s="99" customFormat="1" ht="22.5" spans="1:33">
      <c r="A95" s="41">
        <v>21</v>
      </c>
      <c r="B95" s="42" t="s">
        <v>383</v>
      </c>
      <c r="C95" s="44"/>
      <c r="D95" s="44" t="s">
        <v>133</v>
      </c>
      <c r="E95" s="45" t="s">
        <v>267</v>
      </c>
      <c r="F95" s="46" t="s">
        <v>384</v>
      </c>
      <c r="G95" s="41" t="s">
        <v>135</v>
      </c>
      <c r="H95" s="87">
        <v>5000</v>
      </c>
      <c r="I95" s="84"/>
      <c r="J95" s="129" t="s">
        <v>191</v>
      </c>
      <c r="K95" s="85">
        <v>1000</v>
      </c>
      <c r="L95" s="79" t="s">
        <v>385</v>
      </c>
      <c r="M95" s="48" t="s">
        <v>34</v>
      </c>
      <c r="N95" s="45" t="s">
        <v>33</v>
      </c>
      <c r="O95" s="193"/>
      <c r="P95" s="207"/>
      <c r="Q95" s="207"/>
      <c r="R95" s="201"/>
      <c r="S95" s="232" t="s">
        <v>274</v>
      </c>
      <c r="V95" s="332"/>
      <c r="W95" s="332"/>
      <c r="X95" s="332"/>
      <c r="Y95" s="332"/>
      <c r="Z95" s="332"/>
      <c r="AA95" s="332"/>
      <c r="AB95" s="332"/>
      <c r="AC95" s="332"/>
      <c r="AD95" s="332"/>
      <c r="AE95" s="332"/>
      <c r="AF95" s="332"/>
      <c r="AG95" s="332"/>
    </row>
    <row r="96" s="126" customFormat="1" ht="22.5" spans="1:33">
      <c r="A96" s="41">
        <v>22</v>
      </c>
      <c r="B96" s="42" t="s">
        <v>386</v>
      </c>
      <c r="C96" s="43"/>
      <c r="D96" s="44" t="s">
        <v>133</v>
      </c>
      <c r="E96" s="45" t="s">
        <v>267</v>
      </c>
      <c r="F96" s="134" t="s">
        <v>387</v>
      </c>
      <c r="G96" s="41" t="s">
        <v>89</v>
      </c>
      <c r="H96" s="43">
        <v>10000</v>
      </c>
      <c r="I96" s="43"/>
      <c r="J96" s="129" t="s">
        <v>191</v>
      </c>
      <c r="K96" s="43">
        <v>2000</v>
      </c>
      <c r="L96" s="79" t="s">
        <v>385</v>
      </c>
      <c r="M96" s="77" t="s">
        <v>34</v>
      </c>
      <c r="N96" s="45" t="s">
        <v>33</v>
      </c>
      <c r="O96" s="43"/>
      <c r="P96" s="43"/>
      <c r="Q96" s="43"/>
      <c r="R96" s="43"/>
      <c r="S96" s="232" t="s">
        <v>274</v>
      </c>
      <c r="V96" s="333"/>
      <c r="W96" s="333"/>
      <c r="X96" s="333"/>
      <c r="Y96" s="333"/>
      <c r="Z96" s="333"/>
      <c r="AA96" s="333"/>
      <c r="AB96" s="333"/>
      <c r="AC96" s="333"/>
      <c r="AD96" s="333"/>
      <c r="AE96" s="333"/>
      <c r="AF96" s="333"/>
      <c r="AG96" s="333"/>
    </row>
    <row r="97" s="99" customFormat="1" ht="22.5" spans="1:33">
      <c r="A97" s="41">
        <v>23</v>
      </c>
      <c r="B97" s="42" t="s">
        <v>388</v>
      </c>
      <c r="C97" s="44"/>
      <c r="D97" s="44" t="s">
        <v>129</v>
      </c>
      <c r="E97" s="45" t="s">
        <v>267</v>
      </c>
      <c r="F97" s="46" t="s">
        <v>389</v>
      </c>
      <c r="G97" s="41" t="s">
        <v>89</v>
      </c>
      <c r="H97" s="87">
        <v>5000</v>
      </c>
      <c r="I97" s="84"/>
      <c r="J97" s="129" t="s">
        <v>191</v>
      </c>
      <c r="K97" s="85">
        <v>3000</v>
      </c>
      <c r="L97" s="79" t="s">
        <v>385</v>
      </c>
      <c r="M97" s="48" t="s">
        <v>34</v>
      </c>
      <c r="N97" s="45" t="s">
        <v>33</v>
      </c>
      <c r="O97" s="193"/>
      <c r="P97" s="207"/>
      <c r="Q97" s="207"/>
      <c r="R97" s="201"/>
      <c r="S97" s="232" t="s">
        <v>274</v>
      </c>
      <c r="V97" s="332"/>
      <c r="W97" s="332"/>
      <c r="X97" s="332"/>
      <c r="Y97" s="332"/>
      <c r="Z97" s="332"/>
      <c r="AA97" s="332"/>
      <c r="AB97" s="332"/>
      <c r="AC97" s="332"/>
      <c r="AD97" s="332"/>
      <c r="AE97" s="332"/>
      <c r="AF97" s="332"/>
      <c r="AG97" s="332"/>
    </row>
    <row r="98" s="100" customFormat="1" ht="22.5" spans="1:33">
      <c r="A98" s="41">
        <v>24</v>
      </c>
      <c r="B98" s="42" t="s">
        <v>390</v>
      </c>
      <c r="C98" s="68"/>
      <c r="D98" s="44" t="s">
        <v>133</v>
      </c>
      <c r="E98" s="45" t="s">
        <v>267</v>
      </c>
      <c r="F98" s="60" t="s">
        <v>391</v>
      </c>
      <c r="G98" s="41" t="s">
        <v>135</v>
      </c>
      <c r="H98" s="68">
        <v>10000</v>
      </c>
      <c r="I98" s="68"/>
      <c r="J98" s="129" t="s">
        <v>191</v>
      </c>
      <c r="K98" s="68">
        <v>3000</v>
      </c>
      <c r="L98" s="79" t="s">
        <v>385</v>
      </c>
      <c r="M98" s="45" t="s">
        <v>34</v>
      </c>
      <c r="N98" s="45" t="s">
        <v>33</v>
      </c>
      <c r="O98" s="68"/>
      <c r="P98" s="68"/>
      <c r="Q98" s="68"/>
      <c r="R98" s="68"/>
      <c r="S98" s="232" t="s">
        <v>274</v>
      </c>
      <c r="V98" s="346"/>
      <c r="W98" s="346"/>
      <c r="X98" s="346"/>
      <c r="Y98" s="346"/>
      <c r="Z98" s="346"/>
      <c r="AA98" s="346"/>
      <c r="AB98" s="346"/>
      <c r="AC98" s="346"/>
      <c r="AD98" s="346"/>
      <c r="AE98" s="346"/>
      <c r="AF98" s="346"/>
      <c r="AG98" s="346"/>
    </row>
    <row r="99" s="100" customFormat="1" ht="22.5" spans="1:33">
      <c r="A99" s="41">
        <v>25</v>
      </c>
      <c r="B99" s="42" t="s">
        <v>392</v>
      </c>
      <c r="C99" s="68"/>
      <c r="D99" s="44" t="s">
        <v>133</v>
      </c>
      <c r="E99" s="45" t="s">
        <v>267</v>
      </c>
      <c r="F99" s="46" t="s">
        <v>393</v>
      </c>
      <c r="G99" s="41" t="s">
        <v>135</v>
      </c>
      <c r="H99" s="68">
        <v>10000</v>
      </c>
      <c r="I99" s="68"/>
      <c r="J99" s="129" t="s">
        <v>191</v>
      </c>
      <c r="K99" s="68">
        <v>2000</v>
      </c>
      <c r="L99" s="79" t="s">
        <v>385</v>
      </c>
      <c r="M99" s="45" t="s">
        <v>34</v>
      </c>
      <c r="N99" s="45" t="s">
        <v>33</v>
      </c>
      <c r="O99" s="68"/>
      <c r="P99" s="68"/>
      <c r="Q99" s="68"/>
      <c r="R99" s="68"/>
      <c r="S99" s="232" t="s">
        <v>274</v>
      </c>
      <c r="V99" s="346"/>
      <c r="W99" s="346"/>
      <c r="X99" s="346"/>
      <c r="Y99" s="346"/>
      <c r="Z99" s="346"/>
      <c r="AA99" s="346"/>
      <c r="AB99" s="346"/>
      <c r="AC99" s="346"/>
      <c r="AD99" s="346"/>
      <c r="AE99" s="346"/>
      <c r="AF99" s="346"/>
      <c r="AG99" s="346"/>
    </row>
    <row r="100" s="174" customFormat="1" ht="20.1" customHeight="1" spans="1:33">
      <c r="A100" s="37" t="s">
        <v>217</v>
      </c>
      <c r="B100" s="38" t="str">
        <f>"前期项目"&amp;SUBTOTAL(3,A100:A120)-1&amp;"个"</f>
        <v>前期项目20个</v>
      </c>
      <c r="C100" s="37">
        <f>SUBTOTAL(3,A100:A120)-1</f>
        <v>20</v>
      </c>
      <c r="D100" s="38"/>
      <c r="E100" s="146"/>
      <c r="F100" s="38"/>
      <c r="G100" s="39"/>
      <c r="H100" s="40">
        <f t="shared" ref="H100:I100" si="6">SUM(H101:H120)</f>
        <v>880000</v>
      </c>
      <c r="I100" s="40">
        <f t="shared" si="6"/>
        <v>0</v>
      </c>
      <c r="J100" s="38"/>
      <c r="K100" s="40">
        <f>SUM(K101:K120)</f>
        <v>0</v>
      </c>
      <c r="L100" s="38"/>
      <c r="M100" s="145"/>
      <c r="N100" s="145"/>
      <c r="O100" s="145"/>
      <c r="P100" s="145"/>
      <c r="Q100" s="145"/>
      <c r="R100" s="145"/>
      <c r="S100" s="38"/>
      <c r="V100" s="443"/>
      <c r="W100" s="443"/>
      <c r="X100" s="443"/>
      <c r="Y100" s="443"/>
      <c r="Z100" s="443"/>
      <c r="AA100" s="443"/>
      <c r="AB100" s="443"/>
      <c r="AC100" s="443"/>
      <c r="AD100" s="443"/>
      <c r="AE100" s="443"/>
      <c r="AF100" s="443"/>
      <c r="AG100" s="443"/>
    </row>
    <row r="101" s="111" customFormat="1" ht="36" spans="1:33">
      <c r="A101" s="41">
        <v>1</v>
      </c>
      <c r="B101" s="42" t="s">
        <v>394</v>
      </c>
      <c r="C101" s="44"/>
      <c r="D101" s="44" t="s">
        <v>124</v>
      </c>
      <c r="E101" s="45" t="s">
        <v>267</v>
      </c>
      <c r="F101" s="60" t="s">
        <v>395</v>
      </c>
      <c r="G101" s="41" t="s">
        <v>251</v>
      </c>
      <c r="H101" s="44">
        <v>50000</v>
      </c>
      <c r="I101" s="169"/>
      <c r="J101" s="79"/>
      <c r="K101" s="85"/>
      <c r="L101" s="79" t="s">
        <v>396</v>
      </c>
      <c r="M101" s="45" t="s">
        <v>33</v>
      </c>
      <c r="N101" s="45" t="s">
        <v>33</v>
      </c>
      <c r="O101" s="193" t="s">
        <v>397</v>
      </c>
      <c r="P101" s="207" t="s">
        <v>352</v>
      </c>
      <c r="Q101" s="207" t="s">
        <v>309</v>
      </c>
      <c r="R101" s="223"/>
      <c r="S101" s="232" t="s">
        <v>285</v>
      </c>
      <c r="V101" s="348"/>
      <c r="W101" s="348"/>
      <c r="X101" s="348"/>
      <c r="Y101" s="348"/>
      <c r="Z101" s="348"/>
      <c r="AA101" s="348"/>
      <c r="AB101" s="348"/>
      <c r="AC101" s="348"/>
      <c r="AD101" s="348"/>
      <c r="AE101" s="348"/>
      <c r="AF101" s="348"/>
      <c r="AG101" s="348"/>
    </row>
    <row r="102" s="99" customFormat="1" ht="22.5" spans="1:33">
      <c r="A102" s="41">
        <v>2</v>
      </c>
      <c r="B102" s="42" t="s">
        <v>398</v>
      </c>
      <c r="C102" s="44"/>
      <c r="D102" s="48" t="s">
        <v>117</v>
      </c>
      <c r="E102" s="45" t="s">
        <v>267</v>
      </c>
      <c r="F102" s="46" t="s">
        <v>399</v>
      </c>
      <c r="G102" s="41" t="s">
        <v>223</v>
      </c>
      <c r="H102" s="87">
        <v>40000</v>
      </c>
      <c r="I102" s="84"/>
      <c r="J102" s="79"/>
      <c r="K102" s="85"/>
      <c r="L102" s="79" t="s">
        <v>396</v>
      </c>
      <c r="M102" s="45" t="s">
        <v>33</v>
      </c>
      <c r="N102" s="45" t="s">
        <v>33</v>
      </c>
      <c r="O102" s="193"/>
      <c r="P102" s="207"/>
      <c r="Q102" s="207"/>
      <c r="R102" s="201"/>
      <c r="S102" s="232" t="s">
        <v>285</v>
      </c>
      <c r="V102" s="332"/>
      <c r="W102" s="332"/>
      <c r="X102" s="332"/>
      <c r="Y102" s="332"/>
      <c r="Z102" s="332"/>
      <c r="AA102" s="332"/>
      <c r="AB102" s="332"/>
      <c r="AC102" s="332"/>
      <c r="AD102" s="332"/>
      <c r="AE102" s="332"/>
      <c r="AF102" s="332"/>
      <c r="AG102" s="332"/>
    </row>
    <row r="103" s="99" customFormat="1" ht="22.5" spans="1:33">
      <c r="A103" s="41">
        <v>3</v>
      </c>
      <c r="B103" s="42" t="s">
        <v>400</v>
      </c>
      <c r="C103" s="44"/>
      <c r="D103" s="48" t="s">
        <v>51</v>
      </c>
      <c r="E103" s="45" t="s">
        <v>267</v>
      </c>
      <c r="F103" s="46" t="s">
        <v>302</v>
      </c>
      <c r="G103" s="41" t="s">
        <v>223</v>
      </c>
      <c r="H103" s="87">
        <v>60000</v>
      </c>
      <c r="I103" s="84"/>
      <c r="J103" s="79"/>
      <c r="K103" s="148"/>
      <c r="L103" s="79" t="s">
        <v>396</v>
      </c>
      <c r="M103" s="45" t="s">
        <v>33</v>
      </c>
      <c r="N103" s="45" t="s">
        <v>33</v>
      </c>
      <c r="O103" s="193"/>
      <c r="P103" s="207"/>
      <c r="Q103" s="207"/>
      <c r="R103" s="201"/>
      <c r="S103" s="232" t="s">
        <v>285</v>
      </c>
      <c r="V103" s="332"/>
      <c r="W103" s="332"/>
      <c r="X103" s="332"/>
      <c r="Y103" s="332"/>
      <c r="Z103" s="332"/>
      <c r="AA103" s="332"/>
      <c r="AB103" s="332"/>
      <c r="AC103" s="332"/>
      <c r="AD103" s="332"/>
      <c r="AE103" s="332"/>
      <c r="AF103" s="332"/>
      <c r="AG103" s="332"/>
    </row>
    <row r="104" s="99" customFormat="1" ht="22.5" spans="1:33">
      <c r="A104" s="41">
        <v>4</v>
      </c>
      <c r="B104" s="42" t="s">
        <v>401</v>
      </c>
      <c r="C104" s="44"/>
      <c r="D104" s="48" t="s">
        <v>51</v>
      </c>
      <c r="E104" s="45" t="s">
        <v>267</v>
      </c>
      <c r="F104" s="46" t="s">
        <v>402</v>
      </c>
      <c r="G104" s="41" t="s">
        <v>226</v>
      </c>
      <c r="H104" s="87">
        <v>80000</v>
      </c>
      <c r="I104" s="84"/>
      <c r="J104" s="79"/>
      <c r="K104" s="148"/>
      <c r="L104" s="79" t="s">
        <v>396</v>
      </c>
      <c r="M104" s="45" t="s">
        <v>33</v>
      </c>
      <c r="N104" s="45" t="s">
        <v>33</v>
      </c>
      <c r="O104" s="193"/>
      <c r="P104" s="207"/>
      <c r="Q104" s="207"/>
      <c r="R104" s="201"/>
      <c r="S104" s="232" t="s">
        <v>274</v>
      </c>
      <c r="V104" s="332"/>
      <c r="W104" s="332"/>
      <c r="X104" s="332"/>
      <c r="Y104" s="332"/>
      <c r="Z104" s="332"/>
      <c r="AA104" s="332"/>
      <c r="AB104" s="332"/>
      <c r="AC104" s="332"/>
      <c r="AD104" s="332"/>
      <c r="AE104" s="332"/>
      <c r="AF104" s="332"/>
      <c r="AG104" s="332"/>
    </row>
    <row r="105" s="99" customFormat="1" ht="33.75" spans="1:33">
      <c r="A105" s="41">
        <v>5</v>
      </c>
      <c r="B105" s="42" t="s">
        <v>403</v>
      </c>
      <c r="C105" s="44"/>
      <c r="D105" s="48" t="s">
        <v>51</v>
      </c>
      <c r="E105" s="45" t="s">
        <v>267</v>
      </c>
      <c r="F105" s="46" t="s">
        <v>404</v>
      </c>
      <c r="G105" s="41" t="s">
        <v>405</v>
      </c>
      <c r="H105" s="87">
        <v>100000</v>
      </c>
      <c r="I105" s="84"/>
      <c r="J105" s="79"/>
      <c r="K105" s="148"/>
      <c r="L105" s="79" t="s">
        <v>396</v>
      </c>
      <c r="M105" s="45" t="s">
        <v>33</v>
      </c>
      <c r="N105" s="45" t="s">
        <v>33</v>
      </c>
      <c r="O105" s="193"/>
      <c r="P105" s="207"/>
      <c r="Q105" s="207"/>
      <c r="R105" s="201"/>
      <c r="S105" s="232" t="s">
        <v>285</v>
      </c>
      <c r="V105" s="332"/>
      <c r="W105" s="332"/>
      <c r="X105" s="332"/>
      <c r="Y105" s="332"/>
      <c r="Z105" s="332"/>
      <c r="AA105" s="332"/>
      <c r="AB105" s="332"/>
      <c r="AC105" s="332"/>
      <c r="AD105" s="332"/>
      <c r="AE105" s="332"/>
      <c r="AF105" s="332"/>
      <c r="AG105" s="332"/>
    </row>
    <row r="106" s="99" customFormat="1" ht="22.5" spans="1:33">
      <c r="A106" s="41">
        <v>6</v>
      </c>
      <c r="B106" s="42" t="s">
        <v>406</v>
      </c>
      <c r="C106" s="44"/>
      <c r="D106" s="48" t="s">
        <v>51</v>
      </c>
      <c r="E106" s="45" t="s">
        <v>267</v>
      </c>
      <c r="F106" s="46" t="s">
        <v>407</v>
      </c>
      <c r="G106" s="41" t="s">
        <v>223</v>
      </c>
      <c r="H106" s="87">
        <v>50000</v>
      </c>
      <c r="I106" s="84"/>
      <c r="J106" s="79"/>
      <c r="K106" s="148"/>
      <c r="L106" s="79" t="s">
        <v>396</v>
      </c>
      <c r="M106" s="45" t="s">
        <v>33</v>
      </c>
      <c r="N106" s="45" t="s">
        <v>33</v>
      </c>
      <c r="O106" s="193"/>
      <c r="P106" s="207"/>
      <c r="Q106" s="207"/>
      <c r="R106" s="201"/>
      <c r="S106" s="232" t="s">
        <v>274</v>
      </c>
      <c r="V106" s="332"/>
      <c r="W106" s="332"/>
      <c r="X106" s="332"/>
      <c r="Y106" s="332"/>
      <c r="Z106" s="332"/>
      <c r="AA106" s="332"/>
      <c r="AB106" s="332"/>
      <c r="AC106" s="332"/>
      <c r="AD106" s="332"/>
      <c r="AE106" s="332"/>
      <c r="AF106" s="332"/>
      <c r="AG106" s="332"/>
    </row>
    <row r="107" s="99" customFormat="1" ht="22.5" spans="1:33">
      <c r="A107" s="41">
        <v>7</v>
      </c>
      <c r="B107" s="42" t="s">
        <v>408</v>
      </c>
      <c r="C107" s="44"/>
      <c r="D107" s="48" t="s">
        <v>51</v>
      </c>
      <c r="E107" s="45" t="s">
        <v>267</v>
      </c>
      <c r="F107" s="46" t="s">
        <v>409</v>
      </c>
      <c r="G107" s="41" t="s">
        <v>410</v>
      </c>
      <c r="H107" s="87">
        <v>80000</v>
      </c>
      <c r="I107" s="84"/>
      <c r="J107" s="79"/>
      <c r="K107" s="148"/>
      <c r="L107" s="79" t="s">
        <v>396</v>
      </c>
      <c r="M107" s="45" t="s">
        <v>33</v>
      </c>
      <c r="N107" s="45" t="s">
        <v>33</v>
      </c>
      <c r="O107" s="193"/>
      <c r="P107" s="207"/>
      <c r="Q107" s="207"/>
      <c r="R107" s="201"/>
      <c r="S107" s="232" t="s">
        <v>274</v>
      </c>
      <c r="V107" s="332"/>
      <c r="W107" s="332"/>
      <c r="X107" s="332"/>
      <c r="Y107" s="332"/>
      <c r="Z107" s="332"/>
      <c r="AA107" s="332"/>
      <c r="AB107" s="332"/>
      <c r="AC107" s="332"/>
      <c r="AD107" s="332"/>
      <c r="AE107" s="332"/>
      <c r="AF107" s="332"/>
      <c r="AG107" s="332"/>
    </row>
    <row r="108" s="99" customFormat="1" ht="22.5" spans="1:33">
      <c r="A108" s="41">
        <v>8</v>
      </c>
      <c r="B108" s="42" t="s">
        <v>411</v>
      </c>
      <c r="C108" s="44"/>
      <c r="D108" s="48" t="s">
        <v>51</v>
      </c>
      <c r="E108" s="45" t="s">
        <v>267</v>
      </c>
      <c r="F108" s="46" t="s">
        <v>412</v>
      </c>
      <c r="G108" s="41" t="s">
        <v>413</v>
      </c>
      <c r="H108" s="87">
        <v>200000</v>
      </c>
      <c r="I108" s="84"/>
      <c r="J108" s="79"/>
      <c r="K108" s="148"/>
      <c r="L108" s="79" t="s">
        <v>396</v>
      </c>
      <c r="M108" s="45" t="s">
        <v>33</v>
      </c>
      <c r="N108" s="45" t="s">
        <v>33</v>
      </c>
      <c r="O108" s="193"/>
      <c r="P108" s="207"/>
      <c r="Q108" s="207"/>
      <c r="R108" s="201"/>
      <c r="S108" s="232" t="s">
        <v>274</v>
      </c>
      <c r="V108" s="332"/>
      <c r="W108" s="332"/>
      <c r="X108" s="332"/>
      <c r="Y108" s="332"/>
      <c r="Z108" s="332"/>
      <c r="AA108" s="332"/>
      <c r="AB108" s="332"/>
      <c r="AC108" s="332"/>
      <c r="AD108" s="332"/>
      <c r="AE108" s="332"/>
      <c r="AF108" s="332"/>
      <c r="AG108" s="332"/>
    </row>
    <row r="109" s="99" customFormat="1" ht="22.5" spans="1:33">
      <c r="A109" s="41">
        <v>9</v>
      </c>
      <c r="B109" s="42" t="s">
        <v>414</v>
      </c>
      <c r="C109" s="44"/>
      <c r="D109" s="44" t="s">
        <v>129</v>
      </c>
      <c r="E109" s="45" t="s">
        <v>267</v>
      </c>
      <c r="F109" s="46" t="s">
        <v>415</v>
      </c>
      <c r="G109" s="41" t="s">
        <v>223</v>
      </c>
      <c r="H109" s="87">
        <v>30000</v>
      </c>
      <c r="I109" s="84"/>
      <c r="J109" s="79"/>
      <c r="K109" s="85"/>
      <c r="L109" s="79" t="s">
        <v>396</v>
      </c>
      <c r="M109" s="45" t="s">
        <v>33</v>
      </c>
      <c r="N109" s="45" t="s">
        <v>33</v>
      </c>
      <c r="O109" s="193"/>
      <c r="P109" s="207"/>
      <c r="Q109" s="207"/>
      <c r="R109" s="201"/>
      <c r="S109" s="232" t="s">
        <v>274</v>
      </c>
      <c r="V109" s="332"/>
      <c r="W109" s="332"/>
      <c r="X109" s="332"/>
      <c r="Y109" s="332"/>
      <c r="Z109" s="332"/>
      <c r="AA109" s="332"/>
      <c r="AB109" s="332"/>
      <c r="AC109" s="332"/>
      <c r="AD109" s="332"/>
      <c r="AE109" s="332"/>
      <c r="AF109" s="332"/>
      <c r="AG109" s="332"/>
    </row>
    <row r="110" s="111" customFormat="1" ht="22.5" spans="1:33">
      <c r="A110" s="41">
        <v>10</v>
      </c>
      <c r="B110" s="42" t="s">
        <v>416</v>
      </c>
      <c r="C110" s="169"/>
      <c r="D110" s="44" t="s">
        <v>117</v>
      </c>
      <c r="E110" s="45" t="s">
        <v>267</v>
      </c>
      <c r="F110" s="46" t="s">
        <v>417</v>
      </c>
      <c r="G110" s="41" t="s">
        <v>251</v>
      </c>
      <c r="H110" s="87">
        <v>3000</v>
      </c>
      <c r="I110" s="169"/>
      <c r="J110" s="79"/>
      <c r="K110" s="172"/>
      <c r="L110" s="79" t="s">
        <v>396</v>
      </c>
      <c r="M110" s="45" t="s">
        <v>33</v>
      </c>
      <c r="N110" s="45" t="s">
        <v>33</v>
      </c>
      <c r="O110" s="193"/>
      <c r="P110" s="223"/>
      <c r="Q110" s="193"/>
      <c r="R110" s="223"/>
      <c r="S110" s="232" t="s">
        <v>274</v>
      </c>
      <c r="V110" s="348"/>
      <c r="W110" s="348"/>
      <c r="X110" s="348"/>
      <c r="Y110" s="348"/>
      <c r="Z110" s="348"/>
      <c r="AA110" s="348"/>
      <c r="AB110" s="348"/>
      <c r="AC110" s="348"/>
      <c r="AD110" s="348"/>
      <c r="AE110" s="348"/>
      <c r="AF110" s="348"/>
      <c r="AG110" s="348"/>
    </row>
    <row r="111" s="100" customFormat="1" ht="22.5" spans="1:33">
      <c r="A111" s="41">
        <v>11</v>
      </c>
      <c r="B111" s="42" t="s">
        <v>418</v>
      </c>
      <c r="C111" s="68"/>
      <c r="D111" s="44" t="s">
        <v>41</v>
      </c>
      <c r="E111" s="45" t="s">
        <v>267</v>
      </c>
      <c r="F111" s="76" t="s">
        <v>419</v>
      </c>
      <c r="G111" s="41" t="s">
        <v>251</v>
      </c>
      <c r="H111" s="68">
        <v>50000</v>
      </c>
      <c r="I111" s="68"/>
      <c r="J111" s="79"/>
      <c r="K111" s="68"/>
      <c r="L111" s="79" t="s">
        <v>396</v>
      </c>
      <c r="M111" s="45" t="s">
        <v>33</v>
      </c>
      <c r="N111" s="45" t="s">
        <v>33</v>
      </c>
      <c r="O111" s="68"/>
      <c r="P111" s="68"/>
      <c r="Q111" s="68"/>
      <c r="R111" s="68"/>
      <c r="S111" s="232" t="s">
        <v>285</v>
      </c>
      <c r="V111" s="346"/>
      <c r="W111" s="346"/>
      <c r="X111" s="346"/>
      <c r="Y111" s="346"/>
      <c r="Z111" s="346"/>
      <c r="AA111" s="346"/>
      <c r="AB111" s="346"/>
      <c r="AC111" s="346"/>
      <c r="AD111" s="346"/>
      <c r="AE111" s="346"/>
      <c r="AF111" s="346"/>
      <c r="AG111" s="346"/>
    </row>
    <row r="112" s="424" customFormat="1" ht="22.5" spans="1:33">
      <c r="A112" s="444">
        <v>12</v>
      </c>
      <c r="B112" s="445" t="s">
        <v>420</v>
      </c>
      <c r="C112" s="446"/>
      <c r="D112" s="441" t="s">
        <v>317</v>
      </c>
      <c r="E112" s="360" t="s">
        <v>267</v>
      </c>
      <c r="F112" s="108" t="s">
        <v>421</v>
      </c>
      <c r="G112" s="444" t="s">
        <v>229</v>
      </c>
      <c r="H112" s="446">
        <v>10000</v>
      </c>
      <c r="I112" s="447"/>
      <c r="J112" s="448"/>
      <c r="K112" s="449"/>
      <c r="L112" s="448" t="s">
        <v>396</v>
      </c>
      <c r="M112" s="360" t="s">
        <v>33</v>
      </c>
      <c r="N112" s="360" t="s">
        <v>33</v>
      </c>
      <c r="O112" s="441"/>
      <c r="P112" s="310"/>
      <c r="Q112" s="310"/>
      <c r="R112" s="447"/>
      <c r="S112" s="362" t="s">
        <v>285</v>
      </c>
      <c r="T112" s="110"/>
      <c r="V112" s="450"/>
      <c r="W112" s="450"/>
      <c r="X112" s="450"/>
      <c r="Y112" s="450"/>
      <c r="Z112" s="450"/>
      <c r="AA112" s="450"/>
      <c r="AB112" s="450"/>
      <c r="AC112" s="450"/>
      <c r="AD112" s="450"/>
      <c r="AE112" s="450"/>
      <c r="AF112" s="450"/>
      <c r="AG112" s="450"/>
    </row>
    <row r="113" s="424" customFormat="1" ht="22.5" spans="1:33">
      <c r="A113" s="444">
        <v>13</v>
      </c>
      <c r="B113" s="445" t="s">
        <v>422</v>
      </c>
      <c r="C113" s="446"/>
      <c r="D113" s="441" t="s">
        <v>317</v>
      </c>
      <c r="E113" s="360" t="s">
        <v>267</v>
      </c>
      <c r="F113" s="108" t="s">
        <v>423</v>
      </c>
      <c r="G113" s="444" t="s">
        <v>229</v>
      </c>
      <c r="H113" s="446">
        <v>10000</v>
      </c>
      <c r="I113" s="447"/>
      <c r="J113" s="448"/>
      <c r="K113" s="449"/>
      <c r="L113" s="448" t="s">
        <v>396</v>
      </c>
      <c r="M113" s="360" t="s">
        <v>33</v>
      </c>
      <c r="N113" s="360" t="s">
        <v>33</v>
      </c>
      <c r="O113" s="441"/>
      <c r="P113" s="310"/>
      <c r="Q113" s="310"/>
      <c r="R113" s="447"/>
      <c r="S113" s="362" t="s">
        <v>285</v>
      </c>
      <c r="T113" s="110"/>
      <c r="V113" s="450"/>
      <c r="W113" s="450"/>
      <c r="X113" s="450"/>
      <c r="Y113" s="450"/>
      <c r="Z113" s="450"/>
      <c r="AA113" s="450"/>
      <c r="AB113" s="450"/>
      <c r="AC113" s="450"/>
      <c r="AD113" s="450"/>
      <c r="AE113" s="450"/>
      <c r="AF113" s="450"/>
      <c r="AG113" s="450"/>
    </row>
    <row r="114" s="100" customFormat="1" ht="22.5" spans="1:33">
      <c r="A114" s="41">
        <v>14</v>
      </c>
      <c r="B114" s="42" t="s">
        <v>424</v>
      </c>
      <c r="C114" s="68"/>
      <c r="D114" s="397" t="s">
        <v>124</v>
      </c>
      <c r="E114" s="45" t="s">
        <v>267</v>
      </c>
      <c r="F114" s="60" t="s">
        <v>329</v>
      </c>
      <c r="G114" s="41" t="s">
        <v>251</v>
      </c>
      <c r="H114" s="68">
        <v>2000</v>
      </c>
      <c r="I114" s="68"/>
      <c r="J114" s="79"/>
      <c r="K114" s="68"/>
      <c r="L114" s="79" t="s">
        <v>396</v>
      </c>
      <c r="M114" s="45" t="s">
        <v>33</v>
      </c>
      <c r="N114" s="45" t="s">
        <v>33</v>
      </c>
      <c r="O114" s="68"/>
      <c r="P114" s="68"/>
      <c r="Q114" s="68"/>
      <c r="R114" s="68"/>
      <c r="S114" s="232" t="s">
        <v>274</v>
      </c>
      <c r="V114" s="346"/>
      <c r="W114" s="346"/>
      <c r="X114" s="346"/>
      <c r="Y114" s="346"/>
      <c r="Z114" s="346"/>
      <c r="AA114" s="346"/>
      <c r="AB114" s="346"/>
      <c r="AC114" s="346"/>
      <c r="AD114" s="346"/>
      <c r="AE114" s="346"/>
      <c r="AF114" s="346"/>
      <c r="AG114" s="346"/>
    </row>
    <row r="115" s="100" customFormat="1" ht="22.5" spans="1:33">
      <c r="A115" s="41">
        <v>15</v>
      </c>
      <c r="B115" s="42" t="s">
        <v>425</v>
      </c>
      <c r="C115" s="68"/>
      <c r="D115" s="44" t="s">
        <v>189</v>
      </c>
      <c r="E115" s="45" t="s">
        <v>267</v>
      </c>
      <c r="F115" s="60" t="s">
        <v>426</v>
      </c>
      <c r="G115" s="41" t="s">
        <v>427</v>
      </c>
      <c r="H115" s="68">
        <v>20000</v>
      </c>
      <c r="I115" s="68"/>
      <c r="J115" s="80"/>
      <c r="K115" s="68"/>
      <c r="L115" s="79" t="s">
        <v>396</v>
      </c>
      <c r="M115" s="45" t="s">
        <v>33</v>
      </c>
      <c r="N115" s="45" t="s">
        <v>33</v>
      </c>
      <c r="O115" s="68"/>
      <c r="P115" s="68"/>
      <c r="Q115" s="68"/>
      <c r="R115" s="68"/>
      <c r="S115" s="232" t="s">
        <v>274</v>
      </c>
      <c r="V115" s="346"/>
      <c r="W115" s="346"/>
      <c r="X115" s="346"/>
      <c r="Y115" s="346"/>
      <c r="Z115" s="346"/>
      <c r="AA115" s="346"/>
      <c r="AB115" s="346"/>
      <c r="AC115" s="346"/>
      <c r="AD115" s="346"/>
      <c r="AE115" s="346"/>
      <c r="AF115" s="346"/>
      <c r="AG115" s="346"/>
    </row>
    <row r="116" s="100" customFormat="1" ht="22.5" spans="1:33">
      <c r="A116" s="41">
        <v>16</v>
      </c>
      <c r="B116" s="42" t="s">
        <v>428</v>
      </c>
      <c r="C116" s="68"/>
      <c r="D116" s="48" t="s">
        <v>51</v>
      </c>
      <c r="E116" s="45" t="s">
        <v>267</v>
      </c>
      <c r="F116" s="60" t="s">
        <v>429</v>
      </c>
      <c r="G116" s="41" t="s">
        <v>223</v>
      </c>
      <c r="H116" s="68">
        <v>30000</v>
      </c>
      <c r="I116" s="68"/>
      <c r="J116" s="79"/>
      <c r="K116" s="68"/>
      <c r="L116" s="79" t="s">
        <v>396</v>
      </c>
      <c r="M116" s="45" t="s">
        <v>33</v>
      </c>
      <c r="N116" s="45" t="s">
        <v>33</v>
      </c>
      <c r="O116" s="68"/>
      <c r="P116" s="68"/>
      <c r="Q116" s="68"/>
      <c r="R116" s="68"/>
      <c r="S116" s="232" t="s">
        <v>274</v>
      </c>
      <c r="V116" s="346"/>
      <c r="W116" s="346"/>
      <c r="X116" s="346"/>
      <c r="Y116" s="346"/>
      <c r="Z116" s="346"/>
      <c r="AA116" s="346"/>
      <c r="AB116" s="346"/>
      <c r="AC116" s="346"/>
      <c r="AD116" s="346"/>
      <c r="AE116" s="346"/>
      <c r="AF116" s="346"/>
      <c r="AG116" s="346"/>
    </row>
    <row r="117" s="100" customFormat="1" ht="22.5" spans="1:33">
      <c r="A117" s="41">
        <v>17</v>
      </c>
      <c r="B117" s="42" t="s">
        <v>430</v>
      </c>
      <c r="C117" s="68"/>
      <c r="D117" s="44" t="s">
        <v>124</v>
      </c>
      <c r="E117" s="45" t="s">
        <v>267</v>
      </c>
      <c r="F117" s="60" t="s">
        <v>431</v>
      </c>
      <c r="G117" s="41" t="s">
        <v>410</v>
      </c>
      <c r="H117" s="68">
        <v>30000</v>
      </c>
      <c r="I117" s="68"/>
      <c r="J117" s="79"/>
      <c r="K117" s="68"/>
      <c r="L117" s="79" t="s">
        <v>396</v>
      </c>
      <c r="M117" s="45" t="s">
        <v>33</v>
      </c>
      <c r="N117" s="45" t="s">
        <v>33</v>
      </c>
      <c r="O117" s="68"/>
      <c r="P117" s="68"/>
      <c r="Q117" s="68"/>
      <c r="R117" s="68"/>
      <c r="S117" s="232" t="s">
        <v>274</v>
      </c>
      <c r="V117" s="346"/>
      <c r="W117" s="346"/>
      <c r="X117" s="346"/>
      <c r="Y117" s="346"/>
      <c r="Z117" s="346"/>
      <c r="AA117" s="346"/>
      <c r="AB117" s="346"/>
      <c r="AC117" s="346"/>
      <c r="AD117" s="346"/>
      <c r="AE117" s="346"/>
      <c r="AF117" s="346"/>
      <c r="AG117" s="346"/>
    </row>
    <row r="118" s="100" customFormat="1" ht="22.5" spans="1:33">
      <c r="A118" s="41">
        <v>18</v>
      </c>
      <c r="B118" s="42" t="s">
        <v>432</v>
      </c>
      <c r="C118" s="68"/>
      <c r="D118" s="48" t="s">
        <v>433</v>
      </c>
      <c r="E118" s="45" t="s">
        <v>267</v>
      </c>
      <c r="F118" s="60" t="s">
        <v>434</v>
      </c>
      <c r="G118" s="41" t="s">
        <v>410</v>
      </c>
      <c r="H118" s="68">
        <v>20000</v>
      </c>
      <c r="I118" s="68"/>
      <c r="J118" s="79"/>
      <c r="K118" s="68"/>
      <c r="L118" s="79" t="s">
        <v>396</v>
      </c>
      <c r="M118" s="45" t="s">
        <v>33</v>
      </c>
      <c r="N118" s="45" t="s">
        <v>33</v>
      </c>
      <c r="O118" s="68"/>
      <c r="P118" s="68"/>
      <c r="Q118" s="68"/>
      <c r="R118" s="68"/>
      <c r="S118" s="232" t="s">
        <v>274</v>
      </c>
      <c r="V118" s="346"/>
      <c r="W118" s="346"/>
      <c r="X118" s="346"/>
      <c r="Y118" s="346"/>
      <c r="Z118" s="346"/>
      <c r="AA118" s="346"/>
      <c r="AB118" s="346"/>
      <c r="AC118" s="346"/>
      <c r="AD118" s="346"/>
      <c r="AE118" s="346"/>
      <c r="AF118" s="346"/>
      <c r="AG118" s="346"/>
    </row>
    <row r="119" s="109" customFormat="1" ht="22.5" spans="1:33">
      <c r="A119" s="41">
        <v>19</v>
      </c>
      <c r="B119" s="42" t="s">
        <v>435</v>
      </c>
      <c r="C119" s="249"/>
      <c r="D119" s="47" t="s">
        <v>104</v>
      </c>
      <c r="E119" s="45" t="s">
        <v>267</v>
      </c>
      <c r="F119" s="46" t="s">
        <v>436</v>
      </c>
      <c r="G119" s="41" t="s">
        <v>251</v>
      </c>
      <c r="H119" s="48">
        <v>10000</v>
      </c>
      <c r="I119" s="47"/>
      <c r="J119" s="80"/>
      <c r="K119" s="46"/>
      <c r="L119" s="79" t="s">
        <v>396</v>
      </c>
      <c r="M119" s="45" t="s">
        <v>33</v>
      </c>
      <c r="N119" s="45" t="s">
        <v>33</v>
      </c>
      <c r="O119" s="255"/>
      <c r="P119" s="255"/>
      <c r="Q119" s="255"/>
      <c r="R119" s="255"/>
      <c r="S119" s="232" t="s">
        <v>274</v>
      </c>
      <c r="V119" s="409"/>
      <c r="W119" s="409"/>
      <c r="X119" s="409"/>
      <c r="Y119" s="409"/>
      <c r="Z119" s="409"/>
      <c r="AA119" s="409"/>
      <c r="AB119" s="409"/>
      <c r="AC119" s="409"/>
      <c r="AD119" s="409"/>
      <c r="AE119" s="409"/>
      <c r="AF119" s="409"/>
      <c r="AG119" s="409"/>
    </row>
    <row r="120" s="109" customFormat="1" ht="22.5" spans="1:33">
      <c r="A120" s="41">
        <v>20</v>
      </c>
      <c r="B120" s="42" t="s">
        <v>437</v>
      </c>
      <c r="C120" s="249"/>
      <c r="D120" s="47" t="s">
        <v>189</v>
      </c>
      <c r="E120" s="45" t="s">
        <v>267</v>
      </c>
      <c r="F120" s="46" t="s">
        <v>259</v>
      </c>
      <c r="G120" s="41" t="s">
        <v>251</v>
      </c>
      <c r="H120" s="48">
        <v>5000</v>
      </c>
      <c r="I120" s="47"/>
      <c r="J120" s="80"/>
      <c r="K120" s="46"/>
      <c r="L120" s="79" t="s">
        <v>396</v>
      </c>
      <c r="M120" s="45" t="s">
        <v>33</v>
      </c>
      <c r="N120" s="45" t="s">
        <v>33</v>
      </c>
      <c r="O120" s="255"/>
      <c r="P120" s="255"/>
      <c r="Q120" s="255"/>
      <c r="R120" s="255"/>
      <c r="S120" s="232" t="s">
        <v>274</v>
      </c>
      <c r="V120" s="409"/>
      <c r="W120" s="409"/>
      <c r="X120" s="409"/>
      <c r="Y120" s="409"/>
      <c r="Z120" s="409"/>
      <c r="AA120" s="409"/>
      <c r="AB120" s="409"/>
      <c r="AC120" s="409"/>
      <c r="AD120" s="409"/>
      <c r="AE120" s="409"/>
      <c r="AF120" s="409"/>
      <c r="AG120" s="409"/>
    </row>
    <row r="121" s="29" customFormat="1" ht="27.75" customHeight="1" spans="1:33">
      <c r="A121" s="429"/>
      <c r="B121" s="429" t="str">
        <f>"霞林街道"&amp;SUBTOTAL(3,A121:A170)-3&amp;"个"</f>
        <v>霞林街道45个</v>
      </c>
      <c r="C121" s="430">
        <f>SUBTOTAL(3,A121:A170)-3</f>
        <v>45</v>
      </c>
      <c r="D121" s="429"/>
      <c r="E121" s="429"/>
      <c r="F121" s="431"/>
      <c r="G121" s="432"/>
      <c r="H121" s="433">
        <f t="shared" ref="H121:I121" si="7">SUM(H122,H147,H158)</f>
        <v>4197800</v>
      </c>
      <c r="I121" s="433">
        <f t="shared" si="7"/>
        <v>1000</v>
      </c>
      <c r="J121" s="437"/>
      <c r="K121" s="433">
        <f>SUM(K122,K147,K158)</f>
        <v>697300</v>
      </c>
      <c r="L121" s="430"/>
      <c r="M121" s="430"/>
      <c r="N121" s="430"/>
      <c r="O121" s="438"/>
      <c r="P121" s="438"/>
      <c r="Q121" s="438"/>
      <c r="R121" s="438"/>
      <c r="S121" s="442"/>
      <c r="V121" s="318"/>
      <c r="W121" s="318"/>
      <c r="X121" s="318"/>
      <c r="Y121" s="318"/>
      <c r="Z121" s="318"/>
      <c r="AA121" s="318"/>
      <c r="AB121" s="318"/>
      <c r="AC121" s="318"/>
      <c r="AD121" s="318"/>
      <c r="AE121" s="318"/>
      <c r="AF121" s="318"/>
      <c r="AG121" s="318"/>
    </row>
    <row r="122" s="174" customFormat="1" ht="20.1" customHeight="1" spans="1:33">
      <c r="A122" s="434" t="s">
        <v>24</v>
      </c>
      <c r="B122" s="435" t="str">
        <f>"在建项目"&amp;SUBTOTAL(3,A122:A147)-2&amp;"个"</f>
        <v>在建项目24个</v>
      </c>
      <c r="C122" s="434">
        <f>SUBTOTAL(3,A122:A147)-2</f>
        <v>24</v>
      </c>
      <c r="D122" s="435"/>
      <c r="E122" s="436"/>
      <c r="F122" s="38"/>
      <c r="G122" s="39"/>
      <c r="H122" s="40">
        <f t="shared" ref="H122:I122" si="8">SUM(H123:H146)</f>
        <v>1363300</v>
      </c>
      <c r="I122" s="40">
        <f t="shared" si="8"/>
        <v>1000</v>
      </c>
      <c r="J122" s="38"/>
      <c r="K122" s="40">
        <f>SUM(K123:K146)</f>
        <v>240300</v>
      </c>
      <c r="L122" s="38"/>
      <c r="M122" s="145"/>
      <c r="N122" s="145"/>
      <c r="O122" s="145"/>
      <c r="P122" s="145"/>
      <c r="Q122" s="145"/>
      <c r="R122" s="145"/>
      <c r="S122" s="38"/>
      <c r="V122" s="443"/>
      <c r="W122" s="443"/>
      <c r="X122" s="443"/>
      <c r="Y122" s="443"/>
      <c r="Z122" s="443"/>
      <c r="AA122" s="443"/>
      <c r="AB122" s="443"/>
      <c r="AC122" s="443"/>
      <c r="AD122" s="443"/>
      <c r="AE122" s="443"/>
      <c r="AF122" s="443"/>
      <c r="AG122" s="443"/>
    </row>
    <row r="123" ht="45" spans="1:19">
      <c r="A123" s="56">
        <v>1</v>
      </c>
      <c r="B123" s="55" t="s">
        <v>438</v>
      </c>
      <c r="C123" s="59" t="s">
        <v>50</v>
      </c>
      <c r="D123" s="56" t="s">
        <v>51</v>
      </c>
      <c r="E123" s="56" t="s">
        <v>439</v>
      </c>
      <c r="F123" s="55" t="s">
        <v>440</v>
      </c>
      <c r="G123" s="41" t="s">
        <v>60</v>
      </c>
      <c r="H123" s="57">
        <v>60000</v>
      </c>
      <c r="I123" s="59"/>
      <c r="J123" s="55" t="s">
        <v>441</v>
      </c>
      <c r="K123" s="59">
        <v>5000</v>
      </c>
      <c r="L123" s="80" t="s">
        <v>442</v>
      </c>
      <c r="M123" s="59" t="s">
        <v>33</v>
      </c>
      <c r="N123" s="45" t="s">
        <v>34</v>
      </c>
      <c r="O123" s="45" t="s">
        <v>443</v>
      </c>
      <c r="P123" s="45" t="s">
        <v>194</v>
      </c>
      <c r="Q123" s="45" t="s">
        <v>444</v>
      </c>
      <c r="R123" s="45" t="s">
        <v>445</v>
      </c>
      <c r="S123" s="232" t="s">
        <v>446</v>
      </c>
    </row>
    <row r="124" ht="33.75" spans="1:19">
      <c r="A124" s="56">
        <v>2</v>
      </c>
      <c r="B124" s="55" t="s">
        <v>447</v>
      </c>
      <c r="C124" s="59" t="s">
        <v>50</v>
      </c>
      <c r="D124" s="56" t="s">
        <v>51</v>
      </c>
      <c r="E124" s="56" t="s">
        <v>439</v>
      </c>
      <c r="F124" s="55" t="s">
        <v>448</v>
      </c>
      <c r="G124" s="41" t="s">
        <v>449</v>
      </c>
      <c r="H124" s="57">
        <v>30200</v>
      </c>
      <c r="I124" s="59"/>
      <c r="J124" s="55" t="s">
        <v>450</v>
      </c>
      <c r="K124" s="59">
        <v>1000</v>
      </c>
      <c r="L124" s="80" t="s">
        <v>451</v>
      </c>
      <c r="M124" s="59" t="s">
        <v>33</v>
      </c>
      <c r="N124" s="59" t="s">
        <v>33</v>
      </c>
      <c r="O124" s="45" t="s">
        <v>443</v>
      </c>
      <c r="P124" s="45" t="s">
        <v>194</v>
      </c>
      <c r="Q124" s="45" t="s">
        <v>444</v>
      </c>
      <c r="R124" s="45" t="s">
        <v>452</v>
      </c>
      <c r="S124" s="232" t="s">
        <v>446</v>
      </c>
    </row>
    <row r="125" ht="22.5" spans="1:19">
      <c r="A125" s="56">
        <v>3</v>
      </c>
      <c r="B125" s="55" t="s">
        <v>453</v>
      </c>
      <c r="C125" s="59" t="s">
        <v>50</v>
      </c>
      <c r="D125" s="56" t="s">
        <v>51</v>
      </c>
      <c r="E125" s="56" t="s">
        <v>439</v>
      </c>
      <c r="F125" s="55" t="s">
        <v>454</v>
      </c>
      <c r="G125" s="41" t="s">
        <v>455</v>
      </c>
      <c r="H125" s="57">
        <v>10000</v>
      </c>
      <c r="I125" s="59"/>
      <c r="J125" s="55" t="s">
        <v>456</v>
      </c>
      <c r="K125" s="59">
        <v>3000</v>
      </c>
      <c r="L125" s="80" t="s">
        <v>442</v>
      </c>
      <c r="M125" s="59" t="s">
        <v>33</v>
      </c>
      <c r="N125" s="45" t="s">
        <v>34</v>
      </c>
      <c r="O125" s="45" t="s">
        <v>443</v>
      </c>
      <c r="P125" s="45" t="s">
        <v>194</v>
      </c>
      <c r="Q125" s="45" t="s">
        <v>444</v>
      </c>
      <c r="R125" s="45" t="s">
        <v>457</v>
      </c>
      <c r="S125" s="232" t="s">
        <v>446</v>
      </c>
    </row>
    <row r="126" ht="33.75" spans="1:19">
      <c r="A126" s="56">
        <v>4</v>
      </c>
      <c r="B126" s="55" t="s">
        <v>458</v>
      </c>
      <c r="C126" s="59" t="s">
        <v>50</v>
      </c>
      <c r="D126" s="56" t="s">
        <v>51</v>
      </c>
      <c r="E126" s="56" t="s">
        <v>439</v>
      </c>
      <c r="F126" s="55" t="s">
        <v>459</v>
      </c>
      <c r="G126" s="41" t="s">
        <v>460</v>
      </c>
      <c r="H126" s="57">
        <v>320000</v>
      </c>
      <c r="I126" s="59"/>
      <c r="J126" s="55" t="s">
        <v>461</v>
      </c>
      <c r="K126" s="59">
        <v>60000</v>
      </c>
      <c r="L126" s="80" t="s">
        <v>451</v>
      </c>
      <c r="M126" s="59" t="s">
        <v>33</v>
      </c>
      <c r="N126" s="59" t="s">
        <v>33</v>
      </c>
      <c r="O126" s="45" t="s">
        <v>462</v>
      </c>
      <c r="P126" s="45" t="s">
        <v>463</v>
      </c>
      <c r="Q126" s="45" t="s">
        <v>444</v>
      </c>
      <c r="R126" s="45" t="s">
        <v>464</v>
      </c>
      <c r="S126" s="232" t="s">
        <v>446</v>
      </c>
    </row>
    <row r="127" ht="45" spans="1:19">
      <c r="A127" s="56">
        <v>5</v>
      </c>
      <c r="B127" s="55" t="s">
        <v>465</v>
      </c>
      <c r="C127" s="59" t="s">
        <v>50</v>
      </c>
      <c r="D127" s="56" t="s">
        <v>51</v>
      </c>
      <c r="E127" s="56" t="s">
        <v>439</v>
      </c>
      <c r="F127" s="55" t="s">
        <v>466</v>
      </c>
      <c r="G127" s="41" t="s">
        <v>60</v>
      </c>
      <c r="H127" s="57">
        <v>8000</v>
      </c>
      <c r="I127" s="59"/>
      <c r="J127" s="55" t="s">
        <v>467</v>
      </c>
      <c r="K127" s="59">
        <v>2000</v>
      </c>
      <c r="L127" s="80" t="s">
        <v>468</v>
      </c>
      <c r="M127" s="59" t="s">
        <v>33</v>
      </c>
      <c r="N127" s="45" t="s">
        <v>34</v>
      </c>
      <c r="O127" s="45" t="s">
        <v>469</v>
      </c>
      <c r="P127" s="45" t="s">
        <v>470</v>
      </c>
      <c r="Q127" s="45" t="s">
        <v>471</v>
      </c>
      <c r="R127" s="45" t="s">
        <v>472</v>
      </c>
      <c r="S127" s="232" t="s">
        <v>446</v>
      </c>
    </row>
    <row r="128" ht="22.5" spans="1:19">
      <c r="A128" s="56">
        <v>6</v>
      </c>
      <c r="B128" s="55" t="s">
        <v>473</v>
      </c>
      <c r="C128" s="59" t="s">
        <v>50</v>
      </c>
      <c r="D128" s="56" t="s">
        <v>104</v>
      </c>
      <c r="E128" s="56" t="s">
        <v>439</v>
      </c>
      <c r="F128" s="55" t="s">
        <v>474</v>
      </c>
      <c r="G128" s="41" t="s">
        <v>119</v>
      </c>
      <c r="H128" s="57">
        <v>2000</v>
      </c>
      <c r="I128" s="59"/>
      <c r="J128" s="55" t="s">
        <v>475</v>
      </c>
      <c r="K128" s="59">
        <v>500</v>
      </c>
      <c r="L128" s="80" t="s">
        <v>476</v>
      </c>
      <c r="M128" s="59" t="s">
        <v>33</v>
      </c>
      <c r="N128" s="45" t="s">
        <v>34</v>
      </c>
      <c r="O128" s="45" t="s">
        <v>477</v>
      </c>
      <c r="P128" s="45" t="s">
        <v>478</v>
      </c>
      <c r="Q128" s="45" t="s">
        <v>444</v>
      </c>
      <c r="R128" s="45" t="s">
        <v>479</v>
      </c>
      <c r="S128" s="232" t="s">
        <v>446</v>
      </c>
    </row>
    <row r="129" ht="22.5" spans="1:19">
      <c r="A129" s="56">
        <v>7</v>
      </c>
      <c r="B129" s="55" t="s">
        <v>480</v>
      </c>
      <c r="C129" s="59" t="s">
        <v>26</v>
      </c>
      <c r="D129" s="56" t="s">
        <v>41</v>
      </c>
      <c r="E129" s="56" t="s">
        <v>439</v>
      </c>
      <c r="F129" s="55" t="s">
        <v>481</v>
      </c>
      <c r="G129" s="41" t="s">
        <v>53</v>
      </c>
      <c r="H129" s="57">
        <v>24000</v>
      </c>
      <c r="I129" s="59"/>
      <c r="J129" s="55" t="s">
        <v>482</v>
      </c>
      <c r="K129" s="59">
        <v>10000</v>
      </c>
      <c r="L129" s="80" t="s">
        <v>451</v>
      </c>
      <c r="M129" s="59" t="s">
        <v>33</v>
      </c>
      <c r="N129" s="59" t="s">
        <v>33</v>
      </c>
      <c r="O129" s="45" t="s">
        <v>443</v>
      </c>
      <c r="P129" s="45" t="s">
        <v>194</v>
      </c>
      <c r="Q129" s="45" t="s">
        <v>444</v>
      </c>
      <c r="R129" s="45" t="s">
        <v>445</v>
      </c>
      <c r="S129" s="232" t="s">
        <v>446</v>
      </c>
    </row>
    <row r="130" ht="22.5" spans="1:19">
      <c r="A130" s="56">
        <v>8</v>
      </c>
      <c r="B130" s="55" t="s">
        <v>483</v>
      </c>
      <c r="C130" s="59" t="s">
        <v>50</v>
      </c>
      <c r="D130" s="56" t="s">
        <v>27</v>
      </c>
      <c r="E130" s="56" t="s">
        <v>439</v>
      </c>
      <c r="F130" s="55" t="s">
        <v>484</v>
      </c>
      <c r="G130" s="41" t="s">
        <v>449</v>
      </c>
      <c r="H130" s="57">
        <v>35000</v>
      </c>
      <c r="I130" s="59"/>
      <c r="J130" s="55" t="s">
        <v>485</v>
      </c>
      <c r="K130" s="59">
        <v>5000</v>
      </c>
      <c r="L130" s="80" t="s">
        <v>486</v>
      </c>
      <c r="M130" s="59" t="s">
        <v>33</v>
      </c>
      <c r="N130" s="45" t="s">
        <v>34</v>
      </c>
      <c r="O130" s="45" t="s">
        <v>100</v>
      </c>
      <c r="P130" s="45" t="s">
        <v>101</v>
      </c>
      <c r="Q130" s="45" t="s">
        <v>444</v>
      </c>
      <c r="R130" s="45" t="s">
        <v>464</v>
      </c>
      <c r="S130" s="232" t="s">
        <v>487</v>
      </c>
    </row>
    <row r="131" ht="33.75" spans="1:19">
      <c r="A131" s="56">
        <v>9</v>
      </c>
      <c r="B131" s="55" t="s">
        <v>488</v>
      </c>
      <c r="C131" s="59" t="s">
        <v>50</v>
      </c>
      <c r="D131" s="56" t="s">
        <v>27</v>
      </c>
      <c r="E131" s="56" t="s">
        <v>439</v>
      </c>
      <c r="F131" s="55" t="s">
        <v>489</v>
      </c>
      <c r="G131" s="41" t="s">
        <v>490</v>
      </c>
      <c r="H131" s="57">
        <v>105400</v>
      </c>
      <c r="I131" s="59"/>
      <c r="J131" s="55" t="s">
        <v>491</v>
      </c>
      <c r="K131" s="59">
        <v>15000</v>
      </c>
      <c r="L131" s="80" t="s">
        <v>492</v>
      </c>
      <c r="M131" s="59" t="s">
        <v>33</v>
      </c>
      <c r="N131" s="45" t="s">
        <v>34</v>
      </c>
      <c r="O131" s="45" t="s">
        <v>493</v>
      </c>
      <c r="P131" s="45" t="s">
        <v>494</v>
      </c>
      <c r="Q131" s="45" t="s">
        <v>444</v>
      </c>
      <c r="R131" s="45" t="s">
        <v>495</v>
      </c>
      <c r="S131" s="232" t="s">
        <v>487</v>
      </c>
    </row>
    <row r="132" ht="33.75" spans="1:19">
      <c r="A132" s="56">
        <v>10</v>
      </c>
      <c r="B132" s="55" t="s">
        <v>496</v>
      </c>
      <c r="C132" s="59" t="s">
        <v>50</v>
      </c>
      <c r="D132" s="56" t="s">
        <v>27</v>
      </c>
      <c r="E132" s="56" t="s">
        <v>439</v>
      </c>
      <c r="F132" s="55" t="s">
        <v>497</v>
      </c>
      <c r="G132" s="41" t="s">
        <v>449</v>
      </c>
      <c r="H132" s="57">
        <v>100000</v>
      </c>
      <c r="I132" s="59"/>
      <c r="J132" s="55" t="s">
        <v>498</v>
      </c>
      <c r="K132" s="59">
        <v>35000</v>
      </c>
      <c r="L132" s="80" t="s">
        <v>451</v>
      </c>
      <c r="M132" s="59" t="s">
        <v>33</v>
      </c>
      <c r="N132" s="59" t="s">
        <v>33</v>
      </c>
      <c r="O132" s="45" t="s">
        <v>499</v>
      </c>
      <c r="P132" s="45" t="s">
        <v>500</v>
      </c>
      <c r="Q132" s="45" t="s">
        <v>444</v>
      </c>
      <c r="R132" s="45" t="s">
        <v>501</v>
      </c>
      <c r="S132" s="232" t="s">
        <v>487</v>
      </c>
    </row>
    <row r="133" ht="33.75" spans="1:19">
      <c r="A133" s="56">
        <v>11</v>
      </c>
      <c r="B133" s="55" t="s">
        <v>502</v>
      </c>
      <c r="C133" s="59" t="s">
        <v>50</v>
      </c>
      <c r="D133" s="56" t="s">
        <v>27</v>
      </c>
      <c r="E133" s="56" t="s">
        <v>439</v>
      </c>
      <c r="F133" s="55" t="s">
        <v>503</v>
      </c>
      <c r="G133" s="41" t="s">
        <v>60</v>
      </c>
      <c r="H133" s="57">
        <v>10000</v>
      </c>
      <c r="I133" s="59"/>
      <c r="J133" s="55" t="s">
        <v>504</v>
      </c>
      <c r="K133" s="59">
        <v>1000</v>
      </c>
      <c r="L133" s="80" t="s">
        <v>505</v>
      </c>
      <c r="M133" s="59" t="s">
        <v>33</v>
      </c>
      <c r="N133" s="45" t="s">
        <v>34</v>
      </c>
      <c r="O133" s="45" t="s">
        <v>506</v>
      </c>
      <c r="P133" s="45" t="s">
        <v>101</v>
      </c>
      <c r="Q133" s="45" t="s">
        <v>444</v>
      </c>
      <c r="R133" s="45" t="s">
        <v>507</v>
      </c>
      <c r="S133" s="232" t="s">
        <v>487</v>
      </c>
    </row>
    <row r="134" ht="56.25" spans="1:19">
      <c r="A134" s="56">
        <v>12</v>
      </c>
      <c r="B134" s="55" t="s">
        <v>508</v>
      </c>
      <c r="C134" s="59" t="s">
        <v>50</v>
      </c>
      <c r="D134" s="56" t="s">
        <v>27</v>
      </c>
      <c r="E134" s="56" t="s">
        <v>439</v>
      </c>
      <c r="F134" s="55" t="s">
        <v>509</v>
      </c>
      <c r="G134" s="41" t="s">
        <v>449</v>
      </c>
      <c r="H134" s="57">
        <v>242000</v>
      </c>
      <c r="I134" s="59"/>
      <c r="J134" s="55" t="s">
        <v>510</v>
      </c>
      <c r="K134" s="59">
        <v>5000</v>
      </c>
      <c r="L134" s="80" t="s">
        <v>451</v>
      </c>
      <c r="M134" s="59" t="s">
        <v>33</v>
      </c>
      <c r="N134" s="45" t="s">
        <v>34</v>
      </c>
      <c r="O134" s="45" t="s">
        <v>511</v>
      </c>
      <c r="P134" s="45" t="s">
        <v>512</v>
      </c>
      <c r="Q134" s="45" t="s">
        <v>444</v>
      </c>
      <c r="R134" s="45" t="s">
        <v>452</v>
      </c>
      <c r="S134" s="232" t="s">
        <v>446</v>
      </c>
    </row>
    <row r="135" ht="45" spans="1:19">
      <c r="A135" s="56">
        <v>13</v>
      </c>
      <c r="B135" s="55" t="s">
        <v>513</v>
      </c>
      <c r="C135" s="59" t="s">
        <v>50</v>
      </c>
      <c r="D135" s="56" t="s">
        <v>27</v>
      </c>
      <c r="E135" s="56" t="s">
        <v>439</v>
      </c>
      <c r="F135" s="55" t="s">
        <v>514</v>
      </c>
      <c r="G135" s="41" t="s">
        <v>449</v>
      </c>
      <c r="H135" s="57">
        <v>315000</v>
      </c>
      <c r="I135" s="59"/>
      <c r="J135" s="55" t="s">
        <v>515</v>
      </c>
      <c r="K135" s="59">
        <v>50000</v>
      </c>
      <c r="L135" s="80" t="s">
        <v>516</v>
      </c>
      <c r="M135" s="59" t="s">
        <v>33</v>
      </c>
      <c r="N135" s="45" t="s">
        <v>34</v>
      </c>
      <c r="O135" s="45" t="s">
        <v>517</v>
      </c>
      <c r="P135" s="45" t="s">
        <v>518</v>
      </c>
      <c r="Q135" s="45" t="s">
        <v>471</v>
      </c>
      <c r="R135" s="45" t="s">
        <v>519</v>
      </c>
      <c r="S135" s="232" t="s">
        <v>446</v>
      </c>
    </row>
    <row r="136" ht="22.5" spans="1:19">
      <c r="A136" s="56">
        <v>14</v>
      </c>
      <c r="B136" s="55" t="s">
        <v>520</v>
      </c>
      <c r="C136" s="59" t="s">
        <v>50</v>
      </c>
      <c r="D136" s="56" t="s">
        <v>104</v>
      </c>
      <c r="E136" s="56" t="s">
        <v>439</v>
      </c>
      <c r="F136" s="55" t="s">
        <v>521</v>
      </c>
      <c r="G136" s="41" t="s">
        <v>89</v>
      </c>
      <c r="H136" s="57">
        <v>5000</v>
      </c>
      <c r="I136" s="59"/>
      <c r="J136" s="55" t="s">
        <v>522</v>
      </c>
      <c r="K136" s="59">
        <v>4500</v>
      </c>
      <c r="L136" s="80" t="s">
        <v>505</v>
      </c>
      <c r="M136" s="59" t="s">
        <v>79</v>
      </c>
      <c r="N136" s="59" t="s">
        <v>33</v>
      </c>
      <c r="O136" s="45"/>
      <c r="P136" s="45"/>
      <c r="Q136" s="45"/>
      <c r="R136" s="45"/>
      <c r="S136" s="232" t="s">
        <v>446</v>
      </c>
    </row>
    <row r="137" ht="22.5" spans="1:19">
      <c r="A137" s="56">
        <v>15</v>
      </c>
      <c r="B137" s="55" t="s">
        <v>523</v>
      </c>
      <c r="C137" s="59" t="s">
        <v>50</v>
      </c>
      <c r="D137" s="56" t="s">
        <v>104</v>
      </c>
      <c r="E137" s="56" t="s">
        <v>439</v>
      </c>
      <c r="F137" s="55" t="s">
        <v>521</v>
      </c>
      <c r="G137" s="41" t="s">
        <v>89</v>
      </c>
      <c r="H137" s="57">
        <v>4500</v>
      </c>
      <c r="I137" s="59"/>
      <c r="J137" s="55" t="s">
        <v>522</v>
      </c>
      <c r="K137" s="59">
        <v>3000</v>
      </c>
      <c r="L137" s="80" t="s">
        <v>505</v>
      </c>
      <c r="M137" s="59" t="s">
        <v>79</v>
      </c>
      <c r="N137" s="59" t="s">
        <v>33</v>
      </c>
      <c r="O137" s="45" t="s">
        <v>85</v>
      </c>
      <c r="P137" s="45" t="s">
        <v>179</v>
      </c>
      <c r="Q137" s="45" t="s">
        <v>444</v>
      </c>
      <c r="R137" s="45" t="s">
        <v>495</v>
      </c>
      <c r="S137" s="232" t="s">
        <v>446</v>
      </c>
    </row>
    <row r="138" ht="45" spans="1:19">
      <c r="A138" s="56">
        <v>16</v>
      </c>
      <c r="B138" s="55" t="s">
        <v>524</v>
      </c>
      <c r="C138" s="56" t="s">
        <v>26</v>
      </c>
      <c r="D138" s="56" t="s">
        <v>41</v>
      </c>
      <c r="E138" s="56" t="s">
        <v>439</v>
      </c>
      <c r="F138" s="55" t="s">
        <v>525</v>
      </c>
      <c r="G138" s="41" t="s">
        <v>89</v>
      </c>
      <c r="H138" s="57">
        <v>30000</v>
      </c>
      <c r="I138" s="59"/>
      <c r="J138" s="55" t="s">
        <v>526</v>
      </c>
      <c r="K138" s="59">
        <v>16000</v>
      </c>
      <c r="L138" s="80" t="s">
        <v>527</v>
      </c>
      <c r="M138" s="59" t="s">
        <v>92</v>
      </c>
      <c r="N138" s="59" t="s">
        <v>33</v>
      </c>
      <c r="O138" s="45" t="s">
        <v>528</v>
      </c>
      <c r="P138" s="45" t="s">
        <v>529</v>
      </c>
      <c r="Q138" s="45" t="s">
        <v>444</v>
      </c>
      <c r="R138" s="45" t="s">
        <v>530</v>
      </c>
      <c r="S138" s="232" t="s">
        <v>446</v>
      </c>
    </row>
    <row r="139" ht="33.75" spans="1:19">
      <c r="A139" s="56">
        <v>17</v>
      </c>
      <c r="B139" s="55" t="s">
        <v>531</v>
      </c>
      <c r="C139" s="56" t="s">
        <v>26</v>
      </c>
      <c r="D139" s="56" t="s">
        <v>51</v>
      </c>
      <c r="E139" s="56" t="s">
        <v>439</v>
      </c>
      <c r="F139" s="55" t="s">
        <v>532</v>
      </c>
      <c r="G139" s="41" t="s">
        <v>83</v>
      </c>
      <c r="H139" s="57">
        <v>15000</v>
      </c>
      <c r="I139" s="59"/>
      <c r="J139" s="55" t="s">
        <v>533</v>
      </c>
      <c r="K139" s="59">
        <v>5000</v>
      </c>
      <c r="L139" s="80" t="s">
        <v>451</v>
      </c>
      <c r="M139" s="59" t="s">
        <v>79</v>
      </c>
      <c r="N139" s="59" t="s">
        <v>33</v>
      </c>
      <c r="O139" s="45" t="s">
        <v>307</v>
      </c>
      <c r="P139" s="45" t="s">
        <v>534</v>
      </c>
      <c r="Q139" s="45" t="s">
        <v>471</v>
      </c>
      <c r="R139" s="45" t="s">
        <v>535</v>
      </c>
      <c r="S139" s="232" t="s">
        <v>446</v>
      </c>
    </row>
    <row r="140" ht="67.5" spans="1:19">
      <c r="A140" s="56">
        <v>18</v>
      </c>
      <c r="B140" s="55" t="s">
        <v>536</v>
      </c>
      <c r="C140" s="56" t="s">
        <v>26</v>
      </c>
      <c r="D140" s="56" t="s">
        <v>104</v>
      </c>
      <c r="E140" s="56" t="s">
        <v>439</v>
      </c>
      <c r="F140" s="55" t="s">
        <v>537</v>
      </c>
      <c r="G140" s="41" t="s">
        <v>89</v>
      </c>
      <c r="H140" s="57">
        <v>5500</v>
      </c>
      <c r="I140" s="59"/>
      <c r="J140" s="55" t="s">
        <v>538</v>
      </c>
      <c r="K140" s="59">
        <v>5500</v>
      </c>
      <c r="L140" s="80" t="s">
        <v>284</v>
      </c>
      <c r="M140" s="59" t="s">
        <v>79</v>
      </c>
      <c r="N140" s="59" t="s">
        <v>33</v>
      </c>
      <c r="O140" s="45" t="s">
        <v>539</v>
      </c>
      <c r="P140" s="45" t="s">
        <v>518</v>
      </c>
      <c r="Q140" s="45" t="s">
        <v>471</v>
      </c>
      <c r="R140" s="45" t="s">
        <v>535</v>
      </c>
      <c r="S140" s="232" t="s">
        <v>487</v>
      </c>
    </row>
    <row r="141" ht="56.25" spans="1:19">
      <c r="A141" s="56">
        <v>19</v>
      </c>
      <c r="B141" s="55" t="s">
        <v>540</v>
      </c>
      <c r="C141" s="56" t="s">
        <v>26</v>
      </c>
      <c r="D141" s="56" t="s">
        <v>104</v>
      </c>
      <c r="E141" s="56" t="s">
        <v>439</v>
      </c>
      <c r="F141" s="55" t="s">
        <v>541</v>
      </c>
      <c r="G141" s="41" t="s">
        <v>89</v>
      </c>
      <c r="H141" s="57">
        <v>3200</v>
      </c>
      <c r="I141" s="59"/>
      <c r="J141" s="55" t="s">
        <v>538</v>
      </c>
      <c r="K141" s="59">
        <v>3200</v>
      </c>
      <c r="L141" s="80" t="s">
        <v>284</v>
      </c>
      <c r="M141" s="59" t="s">
        <v>79</v>
      </c>
      <c r="N141" s="59" t="s">
        <v>33</v>
      </c>
      <c r="O141" s="45" t="s">
        <v>307</v>
      </c>
      <c r="P141" s="45" t="s">
        <v>534</v>
      </c>
      <c r="Q141" s="45" t="s">
        <v>444</v>
      </c>
      <c r="R141" s="45" t="s">
        <v>445</v>
      </c>
      <c r="S141" s="232" t="s">
        <v>487</v>
      </c>
    </row>
    <row r="142" ht="33.75" spans="1:19">
      <c r="A142" s="56">
        <v>20</v>
      </c>
      <c r="B142" s="55" t="s">
        <v>542</v>
      </c>
      <c r="C142" s="56" t="s">
        <v>26</v>
      </c>
      <c r="D142" s="56" t="s">
        <v>104</v>
      </c>
      <c r="E142" s="56" t="s">
        <v>439</v>
      </c>
      <c r="F142" s="55" t="s">
        <v>543</v>
      </c>
      <c r="G142" s="41" t="s">
        <v>89</v>
      </c>
      <c r="H142" s="57">
        <v>32000</v>
      </c>
      <c r="I142" s="59"/>
      <c r="J142" s="55" t="s">
        <v>544</v>
      </c>
      <c r="K142" s="59">
        <v>6000</v>
      </c>
      <c r="L142" s="80" t="s">
        <v>284</v>
      </c>
      <c r="M142" s="59" t="s">
        <v>79</v>
      </c>
      <c r="N142" s="45" t="s">
        <v>33</v>
      </c>
      <c r="O142" s="45" t="s">
        <v>539</v>
      </c>
      <c r="P142" s="45" t="s">
        <v>518</v>
      </c>
      <c r="Q142" s="45" t="s">
        <v>444</v>
      </c>
      <c r="R142" s="45" t="s">
        <v>452</v>
      </c>
      <c r="S142" s="232" t="s">
        <v>446</v>
      </c>
    </row>
    <row r="143" ht="22.5" spans="1:19">
      <c r="A143" s="56">
        <v>21</v>
      </c>
      <c r="B143" s="55" t="s">
        <v>545</v>
      </c>
      <c r="C143" s="56" t="s">
        <v>26</v>
      </c>
      <c r="D143" s="56" t="s">
        <v>104</v>
      </c>
      <c r="E143" s="56" t="s">
        <v>439</v>
      </c>
      <c r="F143" s="55" t="s">
        <v>546</v>
      </c>
      <c r="G143" s="41" t="s">
        <v>89</v>
      </c>
      <c r="H143" s="57">
        <v>2500</v>
      </c>
      <c r="I143" s="59"/>
      <c r="J143" s="55" t="s">
        <v>547</v>
      </c>
      <c r="K143" s="59">
        <v>2500</v>
      </c>
      <c r="L143" s="80" t="s">
        <v>284</v>
      </c>
      <c r="M143" s="59" t="s">
        <v>79</v>
      </c>
      <c r="N143" s="45" t="s">
        <v>34</v>
      </c>
      <c r="O143" s="45" t="s">
        <v>307</v>
      </c>
      <c r="P143" s="45" t="s">
        <v>534</v>
      </c>
      <c r="Q143" s="45" t="s">
        <v>444</v>
      </c>
      <c r="R143" s="45" t="s">
        <v>457</v>
      </c>
      <c r="S143" s="232" t="s">
        <v>487</v>
      </c>
    </row>
    <row r="144" s="98" customFormat="1" ht="22.5" spans="1:33">
      <c r="A144" s="56">
        <v>22</v>
      </c>
      <c r="B144" s="135" t="s">
        <v>548</v>
      </c>
      <c r="C144" s="136"/>
      <c r="D144" s="56" t="s">
        <v>41</v>
      </c>
      <c r="E144" s="136" t="s">
        <v>439</v>
      </c>
      <c r="F144" s="135" t="s">
        <v>549</v>
      </c>
      <c r="G144" s="138">
        <v>2016</v>
      </c>
      <c r="H144" s="139">
        <v>1000</v>
      </c>
      <c r="I144" s="140"/>
      <c r="J144" s="135" t="s">
        <v>550</v>
      </c>
      <c r="K144" s="140">
        <v>100</v>
      </c>
      <c r="L144" s="150" t="s">
        <v>505</v>
      </c>
      <c r="M144" s="140" t="s">
        <v>33</v>
      </c>
      <c r="N144" s="102" t="s">
        <v>79</v>
      </c>
      <c r="O144" s="102"/>
      <c r="P144" s="102"/>
      <c r="Q144" s="102"/>
      <c r="R144" s="102"/>
      <c r="S144" s="232" t="s">
        <v>551</v>
      </c>
      <c r="V144" s="375"/>
      <c r="W144" s="375"/>
      <c r="X144" s="375"/>
      <c r="Y144" s="375"/>
      <c r="Z144" s="375"/>
      <c r="AA144" s="375"/>
      <c r="AB144" s="375"/>
      <c r="AC144" s="375"/>
      <c r="AD144" s="375"/>
      <c r="AE144" s="375"/>
      <c r="AF144" s="375"/>
      <c r="AG144" s="375"/>
    </row>
    <row r="145" ht="24" spans="1:19">
      <c r="A145" s="56">
        <v>23</v>
      </c>
      <c r="B145" s="88" t="s">
        <v>552</v>
      </c>
      <c r="C145" s="68" t="s">
        <v>553</v>
      </c>
      <c r="D145" s="44" t="s">
        <v>266</v>
      </c>
      <c r="E145" s="68" t="s">
        <v>439</v>
      </c>
      <c r="F145" s="89" t="s">
        <v>554</v>
      </c>
      <c r="G145" s="41" t="s">
        <v>555</v>
      </c>
      <c r="H145" s="90">
        <v>2000</v>
      </c>
      <c r="I145" s="68">
        <v>1000</v>
      </c>
      <c r="J145" s="68" t="s">
        <v>556</v>
      </c>
      <c r="K145" s="68">
        <v>1000</v>
      </c>
      <c r="L145" s="94" t="s">
        <v>557</v>
      </c>
      <c r="M145" s="95" t="s">
        <v>122</v>
      </c>
      <c r="N145" s="95" t="s">
        <v>79</v>
      </c>
      <c r="O145" s="360" t="s">
        <v>558</v>
      </c>
      <c r="P145" s="360" t="s">
        <v>559</v>
      </c>
      <c r="Q145" s="370" t="s">
        <v>560</v>
      </c>
      <c r="R145" s="371" t="s">
        <v>561</v>
      </c>
      <c r="S145" s="232" t="s">
        <v>446</v>
      </c>
    </row>
    <row r="146" ht="45" spans="1:19">
      <c r="A146" s="56">
        <v>24</v>
      </c>
      <c r="B146" s="55" t="s">
        <v>562</v>
      </c>
      <c r="C146" s="56"/>
      <c r="D146" s="56" t="s">
        <v>104</v>
      </c>
      <c r="E146" s="56" t="s">
        <v>439</v>
      </c>
      <c r="F146" s="55" t="s">
        <v>563</v>
      </c>
      <c r="G146" s="41">
        <v>2016</v>
      </c>
      <c r="H146" s="57">
        <v>1000</v>
      </c>
      <c r="I146" s="59"/>
      <c r="J146" s="55" t="s">
        <v>564</v>
      </c>
      <c r="K146" s="59">
        <v>1000</v>
      </c>
      <c r="L146" s="80" t="s">
        <v>565</v>
      </c>
      <c r="M146" s="59" t="s">
        <v>122</v>
      </c>
      <c r="N146" s="45" t="s">
        <v>34</v>
      </c>
      <c r="O146" s="45" t="s">
        <v>539</v>
      </c>
      <c r="P146" s="45" t="s">
        <v>518</v>
      </c>
      <c r="Q146" s="45" t="s">
        <v>566</v>
      </c>
      <c r="R146" s="45" t="s">
        <v>567</v>
      </c>
      <c r="S146" s="232" t="s">
        <v>446</v>
      </c>
    </row>
    <row r="147" s="174" customFormat="1" ht="20.1" customHeight="1" spans="1:33">
      <c r="A147" s="37" t="s">
        <v>166</v>
      </c>
      <c r="B147" s="38" t="str">
        <f>"预备项目"&amp;SUBTOTAL(3,A147:A158)-2&amp;"个"</f>
        <v>预备项目10个</v>
      </c>
      <c r="C147" s="37">
        <f>SUBTOTAL(3,A147:A158)-2</f>
        <v>10</v>
      </c>
      <c r="D147" s="38"/>
      <c r="E147" s="146"/>
      <c r="F147" s="38"/>
      <c r="G147" s="39"/>
      <c r="H147" s="40">
        <f t="shared" ref="H147:I147" si="9">SUM(H148:H157)</f>
        <v>1034000</v>
      </c>
      <c r="I147" s="40">
        <f t="shared" si="9"/>
        <v>0</v>
      </c>
      <c r="J147" s="38"/>
      <c r="K147" s="40">
        <f>SUM(K148:K157)</f>
        <v>457000</v>
      </c>
      <c r="L147" s="38"/>
      <c r="M147" s="145"/>
      <c r="N147" s="145"/>
      <c r="O147" s="145"/>
      <c r="P147" s="145"/>
      <c r="Q147" s="145"/>
      <c r="R147" s="145"/>
      <c r="S147" s="38"/>
      <c r="V147" s="443"/>
      <c r="W147" s="443"/>
      <c r="X147" s="443"/>
      <c r="Y147" s="443"/>
      <c r="Z147" s="443"/>
      <c r="AA147" s="443"/>
      <c r="AB147" s="443"/>
      <c r="AC147" s="443"/>
      <c r="AD147" s="443"/>
      <c r="AE147" s="443"/>
      <c r="AF147" s="443"/>
      <c r="AG147" s="443"/>
    </row>
    <row r="148" ht="45" spans="1:19">
      <c r="A148" s="56">
        <v>1</v>
      </c>
      <c r="B148" s="55" t="s">
        <v>568</v>
      </c>
      <c r="C148" s="56" t="s">
        <v>26</v>
      </c>
      <c r="D148" s="56" t="s">
        <v>51</v>
      </c>
      <c r="E148" s="41" t="s">
        <v>439</v>
      </c>
      <c r="F148" s="55" t="s">
        <v>569</v>
      </c>
      <c r="G148" s="41" t="s">
        <v>83</v>
      </c>
      <c r="H148" s="57">
        <v>30000</v>
      </c>
      <c r="I148" s="59"/>
      <c r="J148" s="55" t="s">
        <v>570</v>
      </c>
      <c r="K148" s="59">
        <v>30000</v>
      </c>
      <c r="L148" s="80" t="s">
        <v>571</v>
      </c>
      <c r="M148" s="59" t="s">
        <v>70</v>
      </c>
      <c r="N148" s="45" t="s">
        <v>33</v>
      </c>
      <c r="O148" s="45" t="s">
        <v>85</v>
      </c>
      <c r="P148" s="45" t="s">
        <v>179</v>
      </c>
      <c r="Q148" s="45" t="s">
        <v>572</v>
      </c>
      <c r="R148" s="45" t="s">
        <v>573</v>
      </c>
      <c r="S148" s="232" t="s">
        <v>574</v>
      </c>
    </row>
    <row r="149" ht="45" spans="1:19">
      <c r="A149" s="56">
        <v>2</v>
      </c>
      <c r="B149" s="55" t="s">
        <v>575</v>
      </c>
      <c r="C149" s="56" t="s">
        <v>26</v>
      </c>
      <c r="D149" s="56" t="s">
        <v>51</v>
      </c>
      <c r="E149" s="41" t="s">
        <v>439</v>
      </c>
      <c r="F149" s="55" t="s">
        <v>576</v>
      </c>
      <c r="G149" s="41" t="s">
        <v>83</v>
      </c>
      <c r="H149" s="57">
        <v>300000</v>
      </c>
      <c r="I149" s="59"/>
      <c r="J149" s="55" t="s">
        <v>570</v>
      </c>
      <c r="K149" s="59">
        <v>150000</v>
      </c>
      <c r="L149" s="80" t="s">
        <v>571</v>
      </c>
      <c r="M149" s="59" t="s">
        <v>34</v>
      </c>
      <c r="N149" s="45" t="s">
        <v>33</v>
      </c>
      <c r="O149" s="45" t="s">
        <v>85</v>
      </c>
      <c r="P149" s="45" t="s">
        <v>179</v>
      </c>
      <c r="Q149" s="45" t="s">
        <v>444</v>
      </c>
      <c r="R149" s="45" t="s">
        <v>464</v>
      </c>
      <c r="S149" s="232" t="s">
        <v>574</v>
      </c>
    </row>
    <row r="150" ht="22.5" spans="1:19">
      <c r="A150" s="56">
        <v>3</v>
      </c>
      <c r="B150" s="55" t="s">
        <v>577</v>
      </c>
      <c r="C150" s="56"/>
      <c r="D150" s="56" t="s">
        <v>51</v>
      </c>
      <c r="E150" s="41" t="s">
        <v>439</v>
      </c>
      <c r="F150" s="55" t="s">
        <v>578</v>
      </c>
      <c r="G150" s="41" t="s">
        <v>83</v>
      </c>
      <c r="H150" s="57">
        <v>100000</v>
      </c>
      <c r="I150" s="59"/>
      <c r="J150" s="55" t="s">
        <v>579</v>
      </c>
      <c r="K150" s="59">
        <v>30000</v>
      </c>
      <c r="L150" s="80" t="s">
        <v>571</v>
      </c>
      <c r="M150" s="59" t="s">
        <v>34</v>
      </c>
      <c r="N150" s="45" t="s">
        <v>33</v>
      </c>
      <c r="O150" s="45"/>
      <c r="P150" s="45"/>
      <c r="Q150" s="45"/>
      <c r="R150" s="45"/>
      <c r="S150" s="232" t="s">
        <v>574</v>
      </c>
    </row>
    <row r="151" ht="22.5" spans="1:19">
      <c r="A151" s="56">
        <v>4</v>
      </c>
      <c r="B151" s="55" t="s">
        <v>580</v>
      </c>
      <c r="C151" s="56" t="s">
        <v>26</v>
      </c>
      <c r="D151" s="56" t="s">
        <v>51</v>
      </c>
      <c r="E151" s="41" t="s">
        <v>439</v>
      </c>
      <c r="F151" s="55" t="s">
        <v>581</v>
      </c>
      <c r="G151" s="41" t="s">
        <v>83</v>
      </c>
      <c r="H151" s="57">
        <v>150000</v>
      </c>
      <c r="I151" s="59"/>
      <c r="J151" s="55" t="s">
        <v>582</v>
      </c>
      <c r="K151" s="59">
        <v>80000</v>
      </c>
      <c r="L151" s="80" t="s">
        <v>571</v>
      </c>
      <c r="M151" s="59" t="s">
        <v>337</v>
      </c>
      <c r="N151" s="45" t="s">
        <v>33</v>
      </c>
      <c r="O151" s="45" t="s">
        <v>85</v>
      </c>
      <c r="P151" s="45" t="s">
        <v>179</v>
      </c>
      <c r="Q151" s="45" t="s">
        <v>444</v>
      </c>
      <c r="R151" s="45" t="s">
        <v>464</v>
      </c>
      <c r="S151" s="232" t="s">
        <v>574</v>
      </c>
    </row>
    <row r="152" ht="45" spans="1:19">
      <c r="A152" s="56">
        <v>5</v>
      </c>
      <c r="B152" s="55" t="s">
        <v>583</v>
      </c>
      <c r="C152" s="56" t="s">
        <v>26</v>
      </c>
      <c r="D152" s="56" t="s">
        <v>51</v>
      </c>
      <c r="E152" s="41" t="s">
        <v>439</v>
      </c>
      <c r="F152" s="55" t="s">
        <v>584</v>
      </c>
      <c r="G152" s="41" t="s">
        <v>83</v>
      </c>
      <c r="H152" s="57">
        <v>350000</v>
      </c>
      <c r="I152" s="59"/>
      <c r="J152" s="55" t="s">
        <v>582</v>
      </c>
      <c r="K152" s="59">
        <v>120000</v>
      </c>
      <c r="L152" s="80" t="s">
        <v>571</v>
      </c>
      <c r="M152" s="59" t="s">
        <v>34</v>
      </c>
      <c r="N152" s="45" t="s">
        <v>33</v>
      </c>
      <c r="O152" s="45" t="s">
        <v>85</v>
      </c>
      <c r="P152" s="45" t="s">
        <v>179</v>
      </c>
      <c r="Q152" s="45" t="s">
        <v>572</v>
      </c>
      <c r="R152" s="45" t="s">
        <v>585</v>
      </c>
      <c r="S152" s="232" t="s">
        <v>574</v>
      </c>
    </row>
    <row r="153" ht="45" spans="1:19">
      <c r="A153" s="56">
        <v>6</v>
      </c>
      <c r="B153" s="55" t="s">
        <v>586</v>
      </c>
      <c r="C153" s="56" t="s">
        <v>26</v>
      </c>
      <c r="D153" s="56" t="s">
        <v>51</v>
      </c>
      <c r="E153" s="41" t="s">
        <v>439</v>
      </c>
      <c r="F153" s="55" t="s">
        <v>587</v>
      </c>
      <c r="G153" s="41" t="s">
        <v>83</v>
      </c>
      <c r="H153" s="57">
        <v>50000</v>
      </c>
      <c r="I153" s="59"/>
      <c r="J153" s="55" t="s">
        <v>588</v>
      </c>
      <c r="K153" s="59">
        <v>20000</v>
      </c>
      <c r="L153" s="80" t="s">
        <v>571</v>
      </c>
      <c r="M153" s="59" t="s">
        <v>34</v>
      </c>
      <c r="N153" s="45" t="s">
        <v>33</v>
      </c>
      <c r="O153" s="45" t="s">
        <v>85</v>
      </c>
      <c r="P153" s="45" t="s">
        <v>179</v>
      </c>
      <c r="Q153" s="45" t="s">
        <v>572</v>
      </c>
      <c r="R153" s="45" t="s">
        <v>589</v>
      </c>
      <c r="S153" s="232" t="s">
        <v>574</v>
      </c>
    </row>
    <row r="154" ht="45" spans="1:19">
      <c r="A154" s="56">
        <v>7</v>
      </c>
      <c r="B154" s="55" t="s">
        <v>590</v>
      </c>
      <c r="C154" s="56" t="s">
        <v>26</v>
      </c>
      <c r="D154" s="56" t="s">
        <v>51</v>
      </c>
      <c r="E154" s="41" t="s">
        <v>439</v>
      </c>
      <c r="F154" s="55" t="s">
        <v>591</v>
      </c>
      <c r="G154" s="41" t="s">
        <v>83</v>
      </c>
      <c r="H154" s="57">
        <v>35000</v>
      </c>
      <c r="I154" s="59"/>
      <c r="J154" s="55" t="s">
        <v>592</v>
      </c>
      <c r="K154" s="59">
        <v>20000</v>
      </c>
      <c r="L154" s="80" t="s">
        <v>571</v>
      </c>
      <c r="M154" s="59" t="s">
        <v>34</v>
      </c>
      <c r="N154" s="45" t="s">
        <v>33</v>
      </c>
      <c r="O154" s="45" t="s">
        <v>85</v>
      </c>
      <c r="P154" s="45" t="s">
        <v>179</v>
      </c>
      <c r="Q154" s="45" t="s">
        <v>572</v>
      </c>
      <c r="R154" s="45" t="s">
        <v>593</v>
      </c>
      <c r="S154" s="232" t="s">
        <v>574</v>
      </c>
    </row>
    <row r="155" ht="22.5" spans="1:19">
      <c r="A155" s="56">
        <v>8</v>
      </c>
      <c r="B155" s="55" t="s">
        <v>594</v>
      </c>
      <c r="C155" s="56" t="s">
        <v>103</v>
      </c>
      <c r="D155" s="56" t="s">
        <v>117</v>
      </c>
      <c r="E155" s="41" t="s">
        <v>439</v>
      </c>
      <c r="F155" s="55" t="s">
        <v>595</v>
      </c>
      <c r="G155" s="41" t="s">
        <v>89</v>
      </c>
      <c r="H155" s="57">
        <v>15000</v>
      </c>
      <c r="I155" s="47"/>
      <c r="J155" s="55" t="s">
        <v>579</v>
      </c>
      <c r="K155" s="47">
        <v>5000</v>
      </c>
      <c r="L155" s="78" t="s">
        <v>324</v>
      </c>
      <c r="M155" s="47" t="s">
        <v>70</v>
      </c>
      <c r="N155" s="45" t="s">
        <v>33</v>
      </c>
      <c r="O155" s="45"/>
      <c r="P155" s="45"/>
      <c r="Q155" s="45"/>
      <c r="R155" s="45"/>
      <c r="S155" s="232" t="s">
        <v>446</v>
      </c>
    </row>
    <row r="156" ht="22.5" spans="1:19">
      <c r="A156" s="56">
        <v>9</v>
      </c>
      <c r="B156" s="55" t="s">
        <v>596</v>
      </c>
      <c r="C156" s="56"/>
      <c r="D156" s="56" t="s">
        <v>104</v>
      </c>
      <c r="E156" s="41" t="s">
        <v>439</v>
      </c>
      <c r="F156" s="55" t="s">
        <v>597</v>
      </c>
      <c r="G156" s="41" t="s">
        <v>598</v>
      </c>
      <c r="H156" s="57">
        <v>1000</v>
      </c>
      <c r="I156" s="47"/>
      <c r="J156" s="55" t="s">
        <v>579</v>
      </c>
      <c r="K156" s="47">
        <v>1000</v>
      </c>
      <c r="L156" s="78" t="s">
        <v>599</v>
      </c>
      <c r="M156" s="47" t="s">
        <v>600</v>
      </c>
      <c r="N156" s="45" t="s">
        <v>33</v>
      </c>
      <c r="O156" s="45"/>
      <c r="P156" s="45"/>
      <c r="Q156" s="45"/>
      <c r="R156" s="45"/>
      <c r="S156" s="232" t="s">
        <v>446</v>
      </c>
    </row>
    <row r="157" ht="22.5" spans="1:19">
      <c r="A157" s="56">
        <v>10</v>
      </c>
      <c r="B157" s="55" t="s">
        <v>601</v>
      </c>
      <c r="C157" s="56"/>
      <c r="D157" s="56" t="s">
        <v>104</v>
      </c>
      <c r="E157" s="41" t="s">
        <v>439</v>
      </c>
      <c r="F157" s="55" t="s">
        <v>602</v>
      </c>
      <c r="G157" s="41">
        <v>2016</v>
      </c>
      <c r="H157" s="57">
        <v>3000</v>
      </c>
      <c r="I157" s="47"/>
      <c r="J157" s="55" t="s">
        <v>579</v>
      </c>
      <c r="K157" s="47">
        <v>1000</v>
      </c>
      <c r="L157" s="78" t="s">
        <v>381</v>
      </c>
      <c r="M157" s="47" t="s">
        <v>382</v>
      </c>
      <c r="N157" s="45" t="s">
        <v>33</v>
      </c>
      <c r="O157" s="45"/>
      <c r="P157" s="45"/>
      <c r="Q157" s="45"/>
      <c r="R157" s="45"/>
      <c r="S157" s="232" t="s">
        <v>446</v>
      </c>
    </row>
    <row r="158" s="174" customFormat="1" ht="20.1" customHeight="1" spans="1:33">
      <c r="A158" s="37" t="s">
        <v>217</v>
      </c>
      <c r="B158" s="38" t="str">
        <f>"前期项目"&amp;SUBTOTAL(3,A158:A169)-1&amp;"个"</f>
        <v>前期项目11个</v>
      </c>
      <c r="C158" s="37">
        <f>SUBTOTAL(3,A158:A169)-1</f>
        <v>11</v>
      </c>
      <c r="D158" s="38"/>
      <c r="E158" s="146"/>
      <c r="F158" s="38"/>
      <c r="G158" s="39"/>
      <c r="H158" s="40">
        <f t="shared" ref="H158:I158" si="10">SUM(H159:H169)</f>
        <v>1800500</v>
      </c>
      <c r="I158" s="40">
        <f t="shared" si="10"/>
        <v>0</v>
      </c>
      <c r="J158" s="38"/>
      <c r="K158" s="40">
        <f>SUM(K159:K169)</f>
        <v>0</v>
      </c>
      <c r="L158" s="38"/>
      <c r="M158" s="145"/>
      <c r="N158" s="145"/>
      <c r="O158" s="145"/>
      <c r="P158" s="145"/>
      <c r="Q158" s="145"/>
      <c r="R158" s="145"/>
      <c r="S158" s="38"/>
      <c r="V158" s="443"/>
      <c r="W158" s="443"/>
      <c r="X158" s="443"/>
      <c r="Y158" s="443"/>
      <c r="Z158" s="443"/>
      <c r="AA158" s="443"/>
      <c r="AB158" s="443"/>
      <c r="AC158" s="443"/>
      <c r="AD158" s="443"/>
      <c r="AE158" s="443"/>
      <c r="AF158" s="443"/>
      <c r="AG158" s="443"/>
    </row>
    <row r="159" ht="22.5" spans="1:19">
      <c r="A159" s="41">
        <v>1</v>
      </c>
      <c r="B159" s="55" t="s">
        <v>603</v>
      </c>
      <c r="C159" s="56" t="s">
        <v>26</v>
      </c>
      <c r="D159" s="56" t="s">
        <v>51</v>
      </c>
      <c r="E159" s="41" t="s">
        <v>439</v>
      </c>
      <c r="F159" s="55" t="s">
        <v>604</v>
      </c>
      <c r="G159" s="41" t="s">
        <v>229</v>
      </c>
      <c r="H159" s="57">
        <v>25000</v>
      </c>
      <c r="I159" s="59"/>
      <c r="J159" s="55"/>
      <c r="K159" s="59"/>
      <c r="L159" s="80" t="s">
        <v>579</v>
      </c>
      <c r="M159" s="45" t="s">
        <v>33</v>
      </c>
      <c r="N159" s="45" t="s">
        <v>33</v>
      </c>
      <c r="O159" s="45" t="s">
        <v>85</v>
      </c>
      <c r="P159" s="45" t="s">
        <v>179</v>
      </c>
      <c r="Q159" s="45" t="s">
        <v>444</v>
      </c>
      <c r="R159" s="45" t="s">
        <v>452</v>
      </c>
      <c r="S159" s="232" t="s">
        <v>446</v>
      </c>
    </row>
    <row r="160" ht="45" spans="1:19">
      <c r="A160" s="41">
        <v>2</v>
      </c>
      <c r="B160" s="55" t="s">
        <v>605</v>
      </c>
      <c r="C160" s="56" t="s">
        <v>188</v>
      </c>
      <c r="D160" s="56" t="s">
        <v>51</v>
      </c>
      <c r="E160" s="41" t="s">
        <v>439</v>
      </c>
      <c r="F160" s="55" t="s">
        <v>606</v>
      </c>
      <c r="G160" s="41" t="s">
        <v>223</v>
      </c>
      <c r="H160" s="57">
        <v>300000</v>
      </c>
      <c r="I160" s="59"/>
      <c r="J160" s="55"/>
      <c r="K160" s="59"/>
      <c r="L160" s="55" t="s">
        <v>607</v>
      </c>
      <c r="M160" s="45" t="s">
        <v>33</v>
      </c>
      <c r="N160" s="45" t="s">
        <v>33</v>
      </c>
      <c r="O160" s="45" t="s">
        <v>85</v>
      </c>
      <c r="P160" s="45" t="s">
        <v>352</v>
      </c>
      <c r="Q160" s="45" t="s">
        <v>572</v>
      </c>
      <c r="R160" s="45" t="s">
        <v>608</v>
      </c>
      <c r="S160" s="232" t="s">
        <v>446</v>
      </c>
    </row>
    <row r="161" ht="45" spans="1:19">
      <c r="A161" s="41">
        <v>3</v>
      </c>
      <c r="B161" s="55" t="s">
        <v>609</v>
      </c>
      <c r="C161" s="56" t="s">
        <v>188</v>
      </c>
      <c r="D161" s="56" t="s">
        <v>51</v>
      </c>
      <c r="E161" s="41" t="s">
        <v>439</v>
      </c>
      <c r="F161" s="55" t="s">
        <v>610</v>
      </c>
      <c r="G161" s="41" t="s">
        <v>220</v>
      </c>
      <c r="H161" s="57">
        <v>1000000</v>
      </c>
      <c r="I161" s="59"/>
      <c r="J161" s="55"/>
      <c r="K161" s="59"/>
      <c r="L161" s="80" t="s">
        <v>611</v>
      </c>
      <c r="M161" s="45" t="s">
        <v>33</v>
      </c>
      <c r="N161" s="45" t="s">
        <v>33</v>
      </c>
      <c r="O161" s="45" t="s">
        <v>612</v>
      </c>
      <c r="P161" s="45" t="s">
        <v>352</v>
      </c>
      <c r="Q161" s="45" t="s">
        <v>572</v>
      </c>
      <c r="R161" s="45" t="s">
        <v>613</v>
      </c>
      <c r="S161" s="232" t="s">
        <v>574</v>
      </c>
    </row>
    <row r="162" ht="22.5" spans="1:19">
      <c r="A162" s="41">
        <v>4</v>
      </c>
      <c r="B162" s="55" t="s">
        <v>614</v>
      </c>
      <c r="C162" s="56" t="s">
        <v>188</v>
      </c>
      <c r="D162" s="56" t="s">
        <v>51</v>
      </c>
      <c r="E162" s="41" t="s">
        <v>439</v>
      </c>
      <c r="F162" s="55" t="s">
        <v>615</v>
      </c>
      <c r="G162" s="41" t="s">
        <v>223</v>
      </c>
      <c r="H162" s="57">
        <v>100000</v>
      </c>
      <c r="I162" s="59"/>
      <c r="J162" s="55"/>
      <c r="K162" s="59"/>
      <c r="L162" s="80" t="s">
        <v>579</v>
      </c>
      <c r="M162" s="45" t="s">
        <v>33</v>
      </c>
      <c r="N162" s="45" t="s">
        <v>33</v>
      </c>
      <c r="O162" s="45" t="s">
        <v>85</v>
      </c>
      <c r="P162" s="45" t="s">
        <v>352</v>
      </c>
      <c r="Q162" s="45" t="s">
        <v>444</v>
      </c>
      <c r="R162" s="45" t="s">
        <v>457</v>
      </c>
      <c r="S162" s="232" t="s">
        <v>446</v>
      </c>
    </row>
    <row r="163" ht="45" spans="1:19">
      <c r="A163" s="41">
        <v>5</v>
      </c>
      <c r="B163" s="55" t="s">
        <v>616</v>
      </c>
      <c r="C163" s="56" t="s">
        <v>188</v>
      </c>
      <c r="D163" s="56" t="s">
        <v>51</v>
      </c>
      <c r="E163" s="41" t="s">
        <v>439</v>
      </c>
      <c r="F163" s="55" t="s">
        <v>617</v>
      </c>
      <c r="G163" s="41" t="s">
        <v>220</v>
      </c>
      <c r="H163" s="57">
        <v>300000</v>
      </c>
      <c r="I163" s="59"/>
      <c r="J163" s="55"/>
      <c r="K163" s="59"/>
      <c r="L163" s="55" t="s">
        <v>618</v>
      </c>
      <c r="M163" s="45" t="s">
        <v>33</v>
      </c>
      <c r="N163" s="45" t="s">
        <v>33</v>
      </c>
      <c r="O163" s="45" t="s">
        <v>85</v>
      </c>
      <c r="P163" s="45" t="s">
        <v>352</v>
      </c>
      <c r="Q163" s="45" t="s">
        <v>572</v>
      </c>
      <c r="R163" s="45" t="s">
        <v>619</v>
      </c>
      <c r="S163" s="232" t="s">
        <v>446</v>
      </c>
    </row>
    <row r="164" ht="22.5" spans="1:19">
      <c r="A164" s="41">
        <v>6</v>
      </c>
      <c r="B164" s="81" t="s">
        <v>620</v>
      </c>
      <c r="C164" s="56" t="s">
        <v>103</v>
      </c>
      <c r="D164" s="48" t="s">
        <v>104</v>
      </c>
      <c r="E164" s="56" t="s">
        <v>439</v>
      </c>
      <c r="F164" s="76" t="s">
        <v>621</v>
      </c>
      <c r="G164" s="49" t="s">
        <v>229</v>
      </c>
      <c r="H164" s="57">
        <v>5000</v>
      </c>
      <c r="I164" s="59"/>
      <c r="J164" s="76"/>
      <c r="K164" s="59"/>
      <c r="L164" s="76" t="s">
        <v>622</v>
      </c>
      <c r="M164" s="45" t="s">
        <v>33</v>
      </c>
      <c r="N164" s="45" t="s">
        <v>33</v>
      </c>
      <c r="O164" s="45"/>
      <c r="P164" s="45"/>
      <c r="Q164" s="45"/>
      <c r="R164" s="45"/>
      <c r="S164" s="232" t="s">
        <v>446</v>
      </c>
    </row>
    <row r="165" s="110" customFormat="1" ht="22.5" spans="1:33">
      <c r="A165" s="41">
        <v>7</v>
      </c>
      <c r="B165" s="81" t="s">
        <v>623</v>
      </c>
      <c r="C165" s="56" t="s">
        <v>103</v>
      </c>
      <c r="D165" s="47" t="s">
        <v>137</v>
      </c>
      <c r="E165" s="56" t="s">
        <v>439</v>
      </c>
      <c r="F165" s="76" t="s">
        <v>624</v>
      </c>
      <c r="G165" s="41" t="s">
        <v>251</v>
      </c>
      <c r="H165" s="57">
        <v>4000</v>
      </c>
      <c r="I165" s="59"/>
      <c r="J165" s="76"/>
      <c r="K165" s="59"/>
      <c r="L165" s="80" t="s">
        <v>579</v>
      </c>
      <c r="M165" s="45" t="s">
        <v>33</v>
      </c>
      <c r="N165" s="45" t="s">
        <v>33</v>
      </c>
      <c r="O165" s="45"/>
      <c r="P165" s="360" t="s">
        <v>199</v>
      </c>
      <c r="Q165" s="45"/>
      <c r="R165" s="45"/>
      <c r="S165" s="232" t="s">
        <v>446</v>
      </c>
      <c r="V165" s="410"/>
      <c r="W165" s="410"/>
      <c r="X165" s="410"/>
      <c r="Y165" s="410"/>
      <c r="Z165" s="410"/>
      <c r="AA165" s="410"/>
      <c r="AB165" s="410"/>
      <c r="AC165" s="410"/>
      <c r="AD165" s="410"/>
      <c r="AE165" s="410"/>
      <c r="AF165" s="410"/>
      <c r="AG165" s="410"/>
    </row>
    <row r="166" s="110" customFormat="1" ht="22.5" spans="1:33">
      <c r="A166" s="41">
        <v>8</v>
      </c>
      <c r="B166" s="55" t="s">
        <v>625</v>
      </c>
      <c r="C166" s="56" t="s">
        <v>188</v>
      </c>
      <c r="D166" s="47" t="s">
        <v>137</v>
      </c>
      <c r="E166" s="56" t="s">
        <v>439</v>
      </c>
      <c r="F166" s="55" t="s">
        <v>626</v>
      </c>
      <c r="G166" s="41" t="s">
        <v>251</v>
      </c>
      <c r="H166" s="57">
        <v>3500</v>
      </c>
      <c r="I166" s="59"/>
      <c r="J166" s="55"/>
      <c r="K166" s="59"/>
      <c r="L166" s="80" t="s">
        <v>579</v>
      </c>
      <c r="M166" s="45" t="s">
        <v>33</v>
      </c>
      <c r="N166" s="45" t="s">
        <v>33</v>
      </c>
      <c r="O166" s="360" t="s">
        <v>627</v>
      </c>
      <c r="P166" s="360" t="s">
        <v>628</v>
      </c>
      <c r="Q166" s="45" t="s">
        <v>444</v>
      </c>
      <c r="R166" s="45" t="s">
        <v>452</v>
      </c>
      <c r="S166" s="232" t="s">
        <v>446</v>
      </c>
      <c r="V166" s="410"/>
      <c r="W166" s="410"/>
      <c r="X166" s="410"/>
      <c r="Y166" s="410"/>
      <c r="Z166" s="410"/>
      <c r="AA166" s="410"/>
      <c r="AB166" s="410"/>
      <c r="AC166" s="410"/>
      <c r="AD166" s="410"/>
      <c r="AE166" s="410"/>
      <c r="AF166" s="410"/>
      <c r="AG166" s="410"/>
    </row>
    <row r="167" s="110" customFormat="1" ht="22.5" spans="1:33">
      <c r="A167" s="41">
        <v>9</v>
      </c>
      <c r="B167" s="55" t="s">
        <v>629</v>
      </c>
      <c r="C167" s="56" t="s">
        <v>188</v>
      </c>
      <c r="D167" s="47" t="s">
        <v>137</v>
      </c>
      <c r="E167" s="56" t="s">
        <v>439</v>
      </c>
      <c r="F167" s="55" t="s">
        <v>630</v>
      </c>
      <c r="G167" s="41" t="s">
        <v>251</v>
      </c>
      <c r="H167" s="57">
        <v>3000</v>
      </c>
      <c r="I167" s="59"/>
      <c r="J167" s="55"/>
      <c r="K167" s="59"/>
      <c r="L167" s="80" t="s">
        <v>579</v>
      </c>
      <c r="M167" s="45" t="s">
        <v>33</v>
      </c>
      <c r="N167" s="45" t="s">
        <v>33</v>
      </c>
      <c r="O167" s="45" t="s">
        <v>631</v>
      </c>
      <c r="P167" s="45" t="s">
        <v>632</v>
      </c>
      <c r="Q167" s="45" t="s">
        <v>444</v>
      </c>
      <c r="R167" s="45" t="s">
        <v>457</v>
      </c>
      <c r="S167" s="232" t="s">
        <v>446</v>
      </c>
      <c r="V167" s="410"/>
      <c r="W167" s="410"/>
      <c r="X167" s="410"/>
      <c r="Y167" s="410"/>
      <c r="Z167" s="410"/>
      <c r="AA167" s="410"/>
      <c r="AB167" s="410"/>
      <c r="AC167" s="410"/>
      <c r="AD167" s="410"/>
      <c r="AE167" s="410"/>
      <c r="AF167" s="410"/>
      <c r="AG167" s="410"/>
    </row>
    <row r="168" ht="33.75" spans="1:19">
      <c r="A168" s="56" t="s">
        <v>633</v>
      </c>
      <c r="B168" s="55" t="s">
        <v>634</v>
      </c>
      <c r="C168" s="56" t="s">
        <v>26</v>
      </c>
      <c r="D168" s="56" t="s">
        <v>41</v>
      </c>
      <c r="E168" s="41" t="s">
        <v>439</v>
      </c>
      <c r="F168" s="55" t="s">
        <v>635</v>
      </c>
      <c r="G168" s="41" t="s">
        <v>251</v>
      </c>
      <c r="H168" s="57">
        <v>10000</v>
      </c>
      <c r="I168" s="59"/>
      <c r="J168" s="55"/>
      <c r="K168" s="59"/>
      <c r="L168" s="80" t="s">
        <v>579</v>
      </c>
      <c r="M168" s="45" t="s">
        <v>33</v>
      </c>
      <c r="N168" s="45" t="s">
        <v>33</v>
      </c>
      <c r="O168" s="45" t="s">
        <v>636</v>
      </c>
      <c r="P168" s="45" t="s">
        <v>637</v>
      </c>
      <c r="Q168" s="45" t="s">
        <v>444</v>
      </c>
      <c r="R168" s="45" t="s">
        <v>452</v>
      </c>
      <c r="S168" s="232" t="s">
        <v>446</v>
      </c>
    </row>
    <row r="169" ht="33.75" spans="1:19">
      <c r="A169" s="41">
        <v>11</v>
      </c>
      <c r="B169" s="55" t="s">
        <v>638</v>
      </c>
      <c r="C169" s="56" t="s">
        <v>103</v>
      </c>
      <c r="D169" s="48" t="s">
        <v>133</v>
      </c>
      <c r="E169" s="41" t="s">
        <v>439</v>
      </c>
      <c r="F169" s="55" t="s">
        <v>639</v>
      </c>
      <c r="G169" s="41" t="s">
        <v>223</v>
      </c>
      <c r="H169" s="57">
        <v>50000</v>
      </c>
      <c r="I169" s="59"/>
      <c r="J169" s="55"/>
      <c r="K169" s="59"/>
      <c r="L169" s="55" t="s">
        <v>640</v>
      </c>
      <c r="M169" s="45" t="s">
        <v>33</v>
      </c>
      <c r="N169" s="45" t="s">
        <v>33</v>
      </c>
      <c r="O169" s="45"/>
      <c r="P169" s="45"/>
      <c r="Q169" s="45"/>
      <c r="R169" s="45"/>
      <c r="S169" s="232" t="s">
        <v>446</v>
      </c>
    </row>
    <row r="170" s="29" customFormat="1" ht="27.75" customHeight="1" spans="1:33">
      <c r="A170" s="429"/>
      <c r="B170" s="429" t="str">
        <f>"华亭镇"&amp;SUBTOTAL(3,A170:A229)-3&amp;"个"</f>
        <v>华亭镇55个</v>
      </c>
      <c r="C170" s="430">
        <f>SUBTOTAL(3,A170:A229)-3</f>
        <v>55</v>
      </c>
      <c r="D170" s="429"/>
      <c r="E170" s="429"/>
      <c r="F170" s="431"/>
      <c r="G170" s="432"/>
      <c r="H170" s="433">
        <f t="shared" ref="H170:I170" si="11">SUM(H171,H202,H214)</f>
        <v>1327171.47</v>
      </c>
      <c r="I170" s="433">
        <f t="shared" si="11"/>
        <v>290250</v>
      </c>
      <c r="J170" s="437"/>
      <c r="K170" s="433">
        <f>SUM(K171,K202,K214)</f>
        <v>167060</v>
      </c>
      <c r="L170" s="430"/>
      <c r="M170" s="430"/>
      <c r="N170" s="430"/>
      <c r="O170" s="438"/>
      <c r="P170" s="438"/>
      <c r="Q170" s="438"/>
      <c r="R170" s="438"/>
      <c r="S170" s="442"/>
      <c r="V170" s="318"/>
      <c r="W170" s="318"/>
      <c r="X170" s="318"/>
      <c r="Y170" s="318"/>
      <c r="Z170" s="318"/>
      <c r="AA170" s="318"/>
      <c r="AB170" s="318"/>
      <c r="AC170" s="318"/>
      <c r="AD170" s="318"/>
      <c r="AE170" s="318"/>
      <c r="AF170" s="318"/>
      <c r="AG170" s="318"/>
    </row>
    <row r="171" s="174" customFormat="1" ht="20.1" customHeight="1" spans="1:33">
      <c r="A171" s="434" t="s">
        <v>24</v>
      </c>
      <c r="B171" s="435" t="str">
        <f>"在建项目"&amp;SUBTOTAL(3,A171:A202)-2&amp;"个"</f>
        <v>在建项目30个</v>
      </c>
      <c r="C171" s="434">
        <f>SUBTOTAL(3,A171:A202)-2</f>
        <v>30</v>
      </c>
      <c r="D171" s="435"/>
      <c r="E171" s="436"/>
      <c r="F171" s="38"/>
      <c r="G171" s="39"/>
      <c r="H171" s="40">
        <f t="shared" ref="H171:I171" si="12">SUM(H172:H201)</f>
        <v>772871.47</v>
      </c>
      <c r="I171" s="40">
        <f t="shared" si="12"/>
        <v>290250</v>
      </c>
      <c r="J171" s="38"/>
      <c r="K171" s="40">
        <f>SUM(K172:K201)</f>
        <v>111800</v>
      </c>
      <c r="L171" s="38"/>
      <c r="M171" s="145"/>
      <c r="N171" s="145"/>
      <c r="O171" s="145"/>
      <c r="P171" s="145"/>
      <c r="Q171" s="145"/>
      <c r="R171" s="145"/>
      <c r="S171" s="38"/>
      <c r="V171" s="443"/>
      <c r="W171" s="443"/>
      <c r="X171" s="443"/>
      <c r="Y171" s="443"/>
      <c r="Z171" s="443"/>
      <c r="AA171" s="443"/>
      <c r="AB171" s="443"/>
      <c r="AC171" s="443"/>
      <c r="AD171" s="443"/>
      <c r="AE171" s="443"/>
      <c r="AF171" s="443"/>
      <c r="AG171" s="443"/>
    </row>
    <row r="172" s="21" customFormat="1" ht="30" customHeight="1" spans="1:33">
      <c r="A172" s="41">
        <v>1</v>
      </c>
      <c r="B172" s="55" t="s">
        <v>641</v>
      </c>
      <c r="C172" s="56" t="s">
        <v>26</v>
      </c>
      <c r="D172" s="47" t="s">
        <v>41</v>
      </c>
      <c r="E172" s="41" t="s">
        <v>642</v>
      </c>
      <c r="F172" s="54" t="s">
        <v>643</v>
      </c>
      <c r="G172" s="48" t="s">
        <v>106</v>
      </c>
      <c r="H172" s="57">
        <v>1500</v>
      </c>
      <c r="I172" s="56"/>
      <c r="J172" s="78" t="s">
        <v>644</v>
      </c>
      <c r="K172" s="48">
        <v>1500</v>
      </c>
      <c r="L172" s="46" t="s">
        <v>645</v>
      </c>
      <c r="M172" s="59" t="s">
        <v>79</v>
      </c>
      <c r="N172" s="45" t="s">
        <v>33</v>
      </c>
      <c r="O172" s="46" t="s">
        <v>646</v>
      </c>
      <c r="P172" s="52" t="s">
        <v>647</v>
      </c>
      <c r="Q172" s="52" t="s">
        <v>648</v>
      </c>
      <c r="R172" s="52" t="s">
        <v>647</v>
      </c>
      <c r="S172" s="232" t="s">
        <v>649</v>
      </c>
      <c r="V172" s="317"/>
      <c r="W172" s="317"/>
      <c r="X172" s="317"/>
      <c r="Y172" s="317"/>
      <c r="Z172" s="317"/>
      <c r="AA172" s="317"/>
      <c r="AB172" s="317"/>
      <c r="AC172" s="317"/>
      <c r="AD172" s="317"/>
      <c r="AE172" s="317"/>
      <c r="AF172" s="317"/>
      <c r="AG172" s="317"/>
    </row>
    <row r="173" s="21" customFormat="1" ht="33.75" spans="1:33">
      <c r="A173" s="41">
        <v>2</v>
      </c>
      <c r="B173" s="46" t="s">
        <v>650</v>
      </c>
      <c r="C173" s="47" t="s">
        <v>50</v>
      </c>
      <c r="D173" s="47" t="s">
        <v>129</v>
      </c>
      <c r="E173" s="41" t="s">
        <v>642</v>
      </c>
      <c r="F173" s="46" t="s">
        <v>651</v>
      </c>
      <c r="G173" s="48" t="s">
        <v>460</v>
      </c>
      <c r="H173" s="53">
        <v>40000</v>
      </c>
      <c r="I173" s="48">
        <v>36000</v>
      </c>
      <c r="J173" s="78" t="s">
        <v>652</v>
      </c>
      <c r="K173" s="48">
        <v>1500</v>
      </c>
      <c r="L173" s="79" t="s">
        <v>653</v>
      </c>
      <c r="M173" s="45" t="s">
        <v>33</v>
      </c>
      <c r="N173" s="47" t="s">
        <v>34</v>
      </c>
      <c r="O173" s="46" t="s">
        <v>654</v>
      </c>
      <c r="P173" s="47" t="s">
        <v>655</v>
      </c>
      <c r="Q173" s="47" t="s">
        <v>648</v>
      </c>
      <c r="R173" s="47" t="s">
        <v>656</v>
      </c>
      <c r="S173" s="232" t="s">
        <v>657</v>
      </c>
      <c r="V173" s="317"/>
      <c r="W173" s="317"/>
      <c r="X173" s="317"/>
      <c r="Y173" s="317"/>
      <c r="Z173" s="317"/>
      <c r="AA173" s="317"/>
      <c r="AB173" s="317"/>
      <c r="AC173" s="317"/>
      <c r="AD173" s="317"/>
      <c r="AE173" s="317"/>
      <c r="AF173" s="317"/>
      <c r="AG173" s="317"/>
    </row>
    <row r="174" s="123" customFormat="1" ht="22.5" spans="1:211">
      <c r="A174" s="41">
        <v>3</v>
      </c>
      <c r="B174" s="46" t="s">
        <v>658</v>
      </c>
      <c r="C174" s="47" t="s">
        <v>103</v>
      </c>
      <c r="D174" s="47" t="s">
        <v>117</v>
      </c>
      <c r="E174" s="48" t="s">
        <v>642</v>
      </c>
      <c r="F174" s="46" t="s">
        <v>659</v>
      </c>
      <c r="G174" s="49">
        <v>2016</v>
      </c>
      <c r="H174" s="50">
        <v>1000</v>
      </c>
      <c r="I174" s="48"/>
      <c r="J174" s="78" t="s">
        <v>660</v>
      </c>
      <c r="K174" s="48">
        <v>1000</v>
      </c>
      <c r="L174" s="46" t="s">
        <v>661</v>
      </c>
      <c r="M174" s="47" t="s">
        <v>92</v>
      </c>
      <c r="N174" s="47" t="s">
        <v>79</v>
      </c>
      <c r="O174" s="47" t="s">
        <v>648</v>
      </c>
      <c r="P174" s="52" t="s">
        <v>662</v>
      </c>
      <c r="Q174" s="47" t="s">
        <v>648</v>
      </c>
      <c r="R174" s="52" t="s">
        <v>662</v>
      </c>
      <c r="S174" s="232" t="s">
        <v>551</v>
      </c>
      <c r="T174" s="114"/>
      <c r="U174" s="115"/>
      <c r="V174" s="322"/>
      <c r="W174" s="322"/>
      <c r="X174" s="322"/>
      <c r="Y174" s="322"/>
      <c r="Z174" s="322"/>
      <c r="AA174" s="322"/>
      <c r="AB174" s="322"/>
      <c r="AC174" s="322"/>
      <c r="AD174" s="322"/>
      <c r="AE174" s="322"/>
      <c r="AF174" s="322"/>
      <c r="AG174" s="322"/>
      <c r="AH174" s="115"/>
      <c r="AI174" s="115"/>
      <c r="AJ174" s="115"/>
      <c r="AK174" s="115"/>
      <c r="AL174" s="115"/>
      <c r="AM174" s="115"/>
      <c r="AN174" s="115"/>
      <c r="AO174" s="115"/>
      <c r="AP174" s="115"/>
      <c r="AQ174" s="115"/>
      <c r="AR174" s="115"/>
      <c r="AS174" s="115"/>
      <c r="AT174" s="115"/>
      <c r="AU174" s="115"/>
      <c r="AV174" s="115"/>
      <c r="AW174" s="115"/>
      <c r="AX174" s="115"/>
      <c r="AY174" s="115"/>
      <c r="AZ174" s="115"/>
      <c r="BA174" s="115"/>
      <c r="BB174" s="115"/>
      <c r="BC174" s="115"/>
      <c r="BD174" s="115"/>
      <c r="BE174" s="115"/>
      <c r="BF174" s="115"/>
      <c r="BG174" s="115"/>
      <c r="BH174" s="115"/>
      <c r="BI174" s="115"/>
      <c r="BJ174" s="115"/>
      <c r="BK174" s="115"/>
      <c r="BL174" s="115"/>
      <c r="BM174" s="115"/>
      <c r="BN174" s="115"/>
      <c r="BO174" s="115"/>
      <c r="BP174" s="115"/>
      <c r="BQ174" s="115"/>
      <c r="BR174" s="115"/>
      <c r="BS174" s="115"/>
      <c r="BT174" s="115"/>
      <c r="BU174" s="115"/>
      <c r="BV174" s="115"/>
      <c r="BW174" s="115"/>
      <c r="BX174" s="115"/>
      <c r="BY174" s="115"/>
      <c r="BZ174" s="115"/>
      <c r="CA174" s="115"/>
      <c r="CB174" s="115"/>
      <c r="CC174" s="115"/>
      <c r="CD174" s="115"/>
      <c r="CE174" s="115"/>
      <c r="CF174" s="115"/>
      <c r="CG174" s="115"/>
      <c r="CH174" s="115"/>
      <c r="CI174" s="115"/>
      <c r="CJ174" s="115"/>
      <c r="CK174" s="115"/>
      <c r="CL174" s="115"/>
      <c r="CM174" s="115"/>
      <c r="CN174" s="115"/>
      <c r="CO174" s="115"/>
      <c r="CP174" s="115"/>
      <c r="CQ174" s="115"/>
      <c r="CR174" s="115"/>
      <c r="CS174" s="115"/>
      <c r="CT174" s="115"/>
      <c r="CU174" s="115"/>
      <c r="CV174" s="115"/>
      <c r="CW174" s="115"/>
      <c r="CX174" s="115"/>
      <c r="CY174" s="115"/>
      <c r="CZ174" s="115"/>
      <c r="DA174" s="115"/>
      <c r="DB174" s="115"/>
      <c r="DC174" s="115"/>
      <c r="DD174" s="115"/>
      <c r="DE174" s="115"/>
      <c r="DF174" s="115"/>
      <c r="DG174" s="115"/>
      <c r="DH174" s="115"/>
      <c r="DI174" s="115"/>
      <c r="DJ174" s="115"/>
      <c r="DK174" s="115"/>
      <c r="DL174" s="115"/>
      <c r="DM174" s="115"/>
      <c r="DN174" s="115"/>
      <c r="DO174" s="115"/>
      <c r="DP174" s="115"/>
      <c r="DQ174" s="115"/>
      <c r="DR174" s="115"/>
      <c r="DS174" s="115"/>
      <c r="DT174" s="115"/>
      <c r="DU174" s="115"/>
      <c r="DV174" s="115"/>
      <c r="DW174" s="115"/>
      <c r="DX174" s="115"/>
      <c r="DY174" s="115"/>
      <c r="DZ174" s="115"/>
      <c r="EA174" s="115"/>
      <c r="EB174" s="115"/>
      <c r="EC174" s="115"/>
      <c r="ED174" s="115"/>
      <c r="EE174" s="115"/>
      <c r="EF174" s="115"/>
      <c r="EG174" s="115"/>
      <c r="EH174" s="115"/>
      <c r="EI174" s="115"/>
      <c r="EJ174" s="115"/>
      <c r="EK174" s="115"/>
      <c r="EL174" s="115"/>
      <c r="EM174" s="115"/>
      <c r="EN174" s="115"/>
      <c r="EO174" s="115"/>
      <c r="EP174" s="115"/>
      <c r="EQ174" s="115"/>
      <c r="ER174" s="115"/>
      <c r="ES174" s="115"/>
      <c r="ET174" s="115"/>
      <c r="EU174" s="115"/>
      <c r="EV174" s="115"/>
      <c r="EW174" s="115"/>
      <c r="EX174" s="115"/>
      <c r="EY174" s="115"/>
      <c r="EZ174" s="115"/>
      <c r="FA174" s="115"/>
      <c r="FB174" s="115"/>
      <c r="FC174" s="115"/>
      <c r="FD174" s="115"/>
      <c r="FE174" s="115"/>
      <c r="FF174" s="115"/>
      <c r="FG174" s="115"/>
      <c r="FH174" s="115"/>
      <c r="FI174" s="115"/>
      <c r="FJ174" s="115"/>
      <c r="FK174" s="115"/>
      <c r="FL174" s="115"/>
      <c r="FM174" s="115"/>
      <c r="FN174" s="115"/>
      <c r="FO174" s="115"/>
      <c r="FP174" s="115"/>
      <c r="FQ174" s="115"/>
      <c r="FR174" s="115"/>
      <c r="FS174" s="115"/>
      <c r="FT174" s="115"/>
      <c r="FU174" s="115"/>
      <c r="FV174" s="115"/>
      <c r="FW174" s="115"/>
      <c r="FX174" s="115"/>
      <c r="FY174" s="115"/>
      <c r="FZ174" s="115"/>
      <c r="GA174" s="115"/>
      <c r="GB174" s="115"/>
      <c r="GC174" s="115"/>
      <c r="GD174" s="115"/>
      <c r="GE174" s="115"/>
      <c r="GF174" s="115"/>
      <c r="GG174" s="115"/>
      <c r="GH174" s="115"/>
      <c r="GI174" s="115"/>
      <c r="GJ174" s="115"/>
      <c r="GK174" s="115"/>
      <c r="GL174" s="115"/>
      <c r="GM174" s="115"/>
      <c r="GN174" s="115"/>
      <c r="GO174" s="115"/>
      <c r="GP174" s="115"/>
      <c r="GQ174" s="115"/>
      <c r="GR174" s="115"/>
      <c r="GS174" s="115"/>
      <c r="GT174" s="115"/>
      <c r="GU174" s="115"/>
      <c r="GV174" s="115"/>
      <c r="GW174" s="115"/>
      <c r="GX174" s="115"/>
      <c r="GY174" s="115"/>
      <c r="GZ174" s="115"/>
      <c r="HA174" s="115"/>
      <c r="HB174" s="115"/>
      <c r="HC174" s="115"/>
    </row>
    <row r="175" s="123" customFormat="1" ht="22.5" spans="1:211">
      <c r="A175" s="41">
        <v>4</v>
      </c>
      <c r="B175" s="46" t="s">
        <v>663</v>
      </c>
      <c r="C175" s="47" t="s">
        <v>103</v>
      </c>
      <c r="D175" s="47" t="s">
        <v>117</v>
      </c>
      <c r="E175" s="47" t="s">
        <v>642</v>
      </c>
      <c r="F175" s="46" t="s">
        <v>664</v>
      </c>
      <c r="G175" s="49">
        <v>2016</v>
      </c>
      <c r="H175" s="50">
        <v>1500</v>
      </c>
      <c r="I175" s="48"/>
      <c r="J175" s="78" t="s">
        <v>660</v>
      </c>
      <c r="K175" s="48">
        <v>1500</v>
      </c>
      <c r="L175" s="46" t="s">
        <v>661</v>
      </c>
      <c r="M175" s="52" t="s">
        <v>92</v>
      </c>
      <c r="N175" s="47" t="s">
        <v>34</v>
      </c>
      <c r="O175" s="47" t="s">
        <v>648</v>
      </c>
      <c r="P175" s="52" t="s">
        <v>662</v>
      </c>
      <c r="Q175" s="47" t="s">
        <v>648</v>
      </c>
      <c r="R175" s="52" t="s">
        <v>662</v>
      </c>
      <c r="S175" s="232" t="s">
        <v>551</v>
      </c>
      <c r="T175" s="114"/>
      <c r="U175" s="115"/>
      <c r="V175" s="322"/>
      <c r="W175" s="322"/>
      <c r="X175" s="322"/>
      <c r="Y175" s="322"/>
      <c r="Z175" s="322"/>
      <c r="AA175" s="322"/>
      <c r="AB175" s="322"/>
      <c r="AC175" s="322"/>
      <c r="AD175" s="322"/>
      <c r="AE175" s="322"/>
      <c r="AF175" s="322"/>
      <c r="AG175" s="322"/>
      <c r="AH175" s="115"/>
      <c r="AI175" s="115"/>
      <c r="AJ175" s="115"/>
      <c r="AK175" s="115"/>
      <c r="AL175" s="115"/>
      <c r="AM175" s="115"/>
      <c r="AN175" s="115"/>
      <c r="AO175" s="115"/>
      <c r="AP175" s="115"/>
      <c r="AQ175" s="115"/>
      <c r="AR175" s="115"/>
      <c r="AS175" s="115"/>
      <c r="AT175" s="115"/>
      <c r="AU175" s="115"/>
      <c r="AV175" s="115"/>
      <c r="AW175" s="115"/>
      <c r="AX175" s="115"/>
      <c r="AY175" s="115"/>
      <c r="AZ175" s="115"/>
      <c r="BA175" s="115"/>
      <c r="BB175" s="115"/>
      <c r="BC175" s="115"/>
      <c r="BD175" s="115"/>
      <c r="BE175" s="115"/>
      <c r="BF175" s="115"/>
      <c r="BG175" s="115"/>
      <c r="BH175" s="115"/>
      <c r="BI175" s="115"/>
      <c r="BJ175" s="115"/>
      <c r="BK175" s="115"/>
      <c r="BL175" s="115"/>
      <c r="BM175" s="115"/>
      <c r="BN175" s="115"/>
      <c r="BO175" s="115"/>
      <c r="BP175" s="115"/>
      <c r="BQ175" s="115"/>
      <c r="BR175" s="115"/>
      <c r="BS175" s="115"/>
      <c r="BT175" s="115"/>
      <c r="BU175" s="115"/>
      <c r="BV175" s="115"/>
      <c r="BW175" s="115"/>
      <c r="BX175" s="115"/>
      <c r="BY175" s="115"/>
      <c r="BZ175" s="115"/>
      <c r="CA175" s="115"/>
      <c r="CB175" s="115"/>
      <c r="CC175" s="115"/>
      <c r="CD175" s="115"/>
      <c r="CE175" s="115"/>
      <c r="CF175" s="115"/>
      <c r="CG175" s="115"/>
      <c r="CH175" s="115"/>
      <c r="CI175" s="115"/>
      <c r="CJ175" s="115"/>
      <c r="CK175" s="115"/>
      <c r="CL175" s="115"/>
      <c r="CM175" s="115"/>
      <c r="CN175" s="115"/>
      <c r="CO175" s="115"/>
      <c r="CP175" s="115"/>
      <c r="CQ175" s="115"/>
      <c r="CR175" s="115"/>
      <c r="CS175" s="115"/>
      <c r="CT175" s="115"/>
      <c r="CU175" s="115"/>
      <c r="CV175" s="115"/>
      <c r="CW175" s="115"/>
      <c r="CX175" s="115"/>
      <c r="CY175" s="115"/>
      <c r="CZ175" s="115"/>
      <c r="DA175" s="115"/>
      <c r="DB175" s="115"/>
      <c r="DC175" s="115"/>
      <c r="DD175" s="115"/>
      <c r="DE175" s="115"/>
      <c r="DF175" s="115"/>
      <c r="DG175" s="115"/>
      <c r="DH175" s="115"/>
      <c r="DI175" s="115"/>
      <c r="DJ175" s="115"/>
      <c r="DK175" s="115"/>
      <c r="DL175" s="115"/>
      <c r="DM175" s="115"/>
      <c r="DN175" s="115"/>
      <c r="DO175" s="115"/>
      <c r="DP175" s="115"/>
      <c r="DQ175" s="115"/>
      <c r="DR175" s="115"/>
      <c r="DS175" s="115"/>
      <c r="DT175" s="115"/>
      <c r="DU175" s="115"/>
      <c r="DV175" s="115"/>
      <c r="DW175" s="115"/>
      <c r="DX175" s="115"/>
      <c r="DY175" s="115"/>
      <c r="DZ175" s="115"/>
      <c r="EA175" s="115"/>
      <c r="EB175" s="115"/>
      <c r="EC175" s="115"/>
      <c r="ED175" s="115"/>
      <c r="EE175" s="115"/>
      <c r="EF175" s="115"/>
      <c r="EG175" s="115"/>
      <c r="EH175" s="115"/>
      <c r="EI175" s="115"/>
      <c r="EJ175" s="115"/>
      <c r="EK175" s="115"/>
      <c r="EL175" s="115"/>
      <c r="EM175" s="115"/>
      <c r="EN175" s="115"/>
      <c r="EO175" s="115"/>
      <c r="EP175" s="115"/>
      <c r="EQ175" s="115"/>
      <c r="ER175" s="115"/>
      <c r="ES175" s="115"/>
      <c r="ET175" s="115"/>
      <c r="EU175" s="115"/>
      <c r="EV175" s="115"/>
      <c r="EW175" s="115"/>
      <c r="EX175" s="115"/>
      <c r="EY175" s="115"/>
      <c r="EZ175" s="115"/>
      <c r="FA175" s="115"/>
      <c r="FB175" s="115"/>
      <c r="FC175" s="115"/>
      <c r="FD175" s="115"/>
      <c r="FE175" s="115"/>
      <c r="FF175" s="115"/>
      <c r="FG175" s="115"/>
      <c r="FH175" s="115"/>
      <c r="FI175" s="115"/>
      <c r="FJ175" s="115"/>
      <c r="FK175" s="115"/>
      <c r="FL175" s="115"/>
      <c r="FM175" s="115"/>
      <c r="FN175" s="115"/>
      <c r="FO175" s="115"/>
      <c r="FP175" s="115"/>
      <c r="FQ175" s="115"/>
      <c r="FR175" s="115"/>
      <c r="FS175" s="115"/>
      <c r="FT175" s="115"/>
      <c r="FU175" s="115"/>
      <c r="FV175" s="115"/>
      <c r="FW175" s="115"/>
      <c r="FX175" s="115"/>
      <c r="FY175" s="115"/>
      <c r="FZ175" s="115"/>
      <c r="GA175" s="115"/>
      <c r="GB175" s="115"/>
      <c r="GC175" s="115"/>
      <c r="GD175" s="115"/>
      <c r="GE175" s="115"/>
      <c r="GF175" s="115"/>
      <c r="GG175" s="115"/>
      <c r="GH175" s="115"/>
      <c r="GI175" s="115"/>
      <c r="GJ175" s="115"/>
      <c r="GK175" s="115"/>
      <c r="GL175" s="115"/>
      <c r="GM175" s="115"/>
      <c r="GN175" s="115"/>
      <c r="GO175" s="115"/>
      <c r="GP175" s="115"/>
      <c r="GQ175" s="115"/>
      <c r="GR175" s="115"/>
      <c r="GS175" s="115"/>
      <c r="GT175" s="115"/>
      <c r="GU175" s="115"/>
      <c r="GV175" s="115"/>
      <c r="GW175" s="115"/>
      <c r="GX175" s="115"/>
      <c r="GY175" s="115"/>
      <c r="GZ175" s="115"/>
      <c r="HA175" s="115"/>
      <c r="HB175" s="115"/>
      <c r="HC175" s="115"/>
    </row>
    <row r="176" s="123" customFormat="1" ht="29.1" customHeight="1" spans="1:211">
      <c r="A176" s="41">
        <v>5</v>
      </c>
      <c r="B176" s="46" t="s">
        <v>665</v>
      </c>
      <c r="C176" s="47" t="s">
        <v>103</v>
      </c>
      <c r="D176" s="47" t="s">
        <v>317</v>
      </c>
      <c r="E176" s="48" t="s">
        <v>642</v>
      </c>
      <c r="F176" s="46" t="s">
        <v>666</v>
      </c>
      <c r="G176" s="49">
        <v>2016</v>
      </c>
      <c r="H176" s="50">
        <v>1000</v>
      </c>
      <c r="I176" s="48"/>
      <c r="J176" s="78" t="s">
        <v>579</v>
      </c>
      <c r="K176" s="48">
        <v>1000</v>
      </c>
      <c r="L176" s="46" t="s">
        <v>661</v>
      </c>
      <c r="M176" s="52" t="s">
        <v>92</v>
      </c>
      <c r="N176" s="47" t="s">
        <v>34</v>
      </c>
      <c r="O176" s="47" t="s">
        <v>648</v>
      </c>
      <c r="P176" s="52" t="s">
        <v>662</v>
      </c>
      <c r="Q176" s="47" t="s">
        <v>648</v>
      </c>
      <c r="R176" s="52" t="s">
        <v>662</v>
      </c>
      <c r="S176" s="232" t="s">
        <v>551</v>
      </c>
      <c r="T176" s="114"/>
      <c r="U176" s="115"/>
      <c r="V176" s="322"/>
      <c r="W176" s="322"/>
      <c r="X176" s="322"/>
      <c r="Y176" s="322"/>
      <c r="Z176" s="322"/>
      <c r="AA176" s="322"/>
      <c r="AB176" s="322"/>
      <c r="AC176" s="322"/>
      <c r="AD176" s="322"/>
      <c r="AE176" s="322"/>
      <c r="AF176" s="322"/>
      <c r="AG176" s="322"/>
      <c r="AH176" s="115"/>
      <c r="AI176" s="115"/>
      <c r="AJ176" s="115"/>
      <c r="AK176" s="115"/>
      <c r="AL176" s="115"/>
      <c r="AM176" s="115"/>
      <c r="AN176" s="115"/>
      <c r="AO176" s="115"/>
      <c r="AP176" s="115"/>
      <c r="AQ176" s="115"/>
      <c r="AR176" s="115"/>
      <c r="AS176" s="115"/>
      <c r="AT176" s="115"/>
      <c r="AU176" s="115"/>
      <c r="AV176" s="115"/>
      <c r="AW176" s="115"/>
      <c r="AX176" s="115"/>
      <c r="AY176" s="115"/>
      <c r="AZ176" s="115"/>
      <c r="BA176" s="115"/>
      <c r="BB176" s="115"/>
      <c r="BC176" s="115"/>
      <c r="BD176" s="115"/>
      <c r="BE176" s="115"/>
      <c r="BF176" s="115"/>
      <c r="BG176" s="115"/>
      <c r="BH176" s="115"/>
      <c r="BI176" s="115"/>
      <c r="BJ176" s="115"/>
      <c r="BK176" s="115"/>
      <c r="BL176" s="115"/>
      <c r="BM176" s="115"/>
      <c r="BN176" s="115"/>
      <c r="BO176" s="115"/>
      <c r="BP176" s="115"/>
      <c r="BQ176" s="115"/>
      <c r="BR176" s="115"/>
      <c r="BS176" s="115"/>
      <c r="BT176" s="115"/>
      <c r="BU176" s="115"/>
      <c r="BV176" s="115"/>
      <c r="BW176" s="115"/>
      <c r="BX176" s="115"/>
      <c r="BY176" s="115"/>
      <c r="BZ176" s="115"/>
      <c r="CA176" s="115"/>
      <c r="CB176" s="115"/>
      <c r="CC176" s="115"/>
      <c r="CD176" s="115"/>
      <c r="CE176" s="115"/>
      <c r="CF176" s="115"/>
      <c r="CG176" s="115"/>
      <c r="CH176" s="115"/>
      <c r="CI176" s="115"/>
      <c r="CJ176" s="115"/>
      <c r="CK176" s="115"/>
      <c r="CL176" s="115"/>
      <c r="CM176" s="115"/>
      <c r="CN176" s="115"/>
      <c r="CO176" s="115"/>
      <c r="CP176" s="115"/>
      <c r="CQ176" s="115"/>
      <c r="CR176" s="115"/>
      <c r="CS176" s="115"/>
      <c r="CT176" s="115"/>
      <c r="CU176" s="115"/>
      <c r="CV176" s="115"/>
      <c r="CW176" s="115"/>
      <c r="CX176" s="115"/>
      <c r="CY176" s="115"/>
      <c r="CZ176" s="115"/>
      <c r="DA176" s="115"/>
      <c r="DB176" s="115"/>
      <c r="DC176" s="115"/>
      <c r="DD176" s="115"/>
      <c r="DE176" s="115"/>
      <c r="DF176" s="115"/>
      <c r="DG176" s="115"/>
      <c r="DH176" s="115"/>
      <c r="DI176" s="115"/>
      <c r="DJ176" s="115"/>
      <c r="DK176" s="115"/>
      <c r="DL176" s="115"/>
      <c r="DM176" s="115"/>
      <c r="DN176" s="115"/>
      <c r="DO176" s="115"/>
      <c r="DP176" s="115"/>
      <c r="DQ176" s="115"/>
      <c r="DR176" s="115"/>
      <c r="DS176" s="115"/>
      <c r="DT176" s="115"/>
      <c r="DU176" s="115"/>
      <c r="DV176" s="115"/>
      <c r="DW176" s="115"/>
      <c r="DX176" s="115"/>
      <c r="DY176" s="115"/>
      <c r="DZ176" s="115"/>
      <c r="EA176" s="115"/>
      <c r="EB176" s="115"/>
      <c r="EC176" s="115"/>
      <c r="ED176" s="115"/>
      <c r="EE176" s="115"/>
      <c r="EF176" s="115"/>
      <c r="EG176" s="115"/>
      <c r="EH176" s="115"/>
      <c r="EI176" s="115"/>
      <c r="EJ176" s="115"/>
      <c r="EK176" s="115"/>
      <c r="EL176" s="115"/>
      <c r="EM176" s="115"/>
      <c r="EN176" s="115"/>
      <c r="EO176" s="115"/>
      <c r="EP176" s="115"/>
      <c r="EQ176" s="115"/>
      <c r="ER176" s="115"/>
      <c r="ES176" s="115"/>
      <c r="ET176" s="115"/>
      <c r="EU176" s="115"/>
      <c r="EV176" s="115"/>
      <c r="EW176" s="115"/>
      <c r="EX176" s="115"/>
      <c r="EY176" s="115"/>
      <c r="EZ176" s="115"/>
      <c r="FA176" s="115"/>
      <c r="FB176" s="115"/>
      <c r="FC176" s="115"/>
      <c r="FD176" s="115"/>
      <c r="FE176" s="115"/>
      <c r="FF176" s="115"/>
      <c r="FG176" s="115"/>
      <c r="FH176" s="115"/>
      <c r="FI176" s="115"/>
      <c r="FJ176" s="115"/>
      <c r="FK176" s="115"/>
      <c r="FL176" s="115"/>
      <c r="FM176" s="115"/>
      <c r="FN176" s="115"/>
      <c r="FO176" s="115"/>
      <c r="FP176" s="115"/>
      <c r="FQ176" s="115"/>
      <c r="FR176" s="115"/>
      <c r="FS176" s="115"/>
      <c r="FT176" s="115"/>
      <c r="FU176" s="115"/>
      <c r="FV176" s="115"/>
      <c r="FW176" s="115"/>
      <c r="FX176" s="115"/>
      <c r="FY176" s="115"/>
      <c r="FZ176" s="115"/>
      <c r="GA176" s="115"/>
      <c r="GB176" s="115"/>
      <c r="GC176" s="115"/>
      <c r="GD176" s="115"/>
      <c r="GE176" s="115"/>
      <c r="GF176" s="115"/>
      <c r="GG176" s="115"/>
      <c r="GH176" s="115"/>
      <c r="GI176" s="115"/>
      <c r="GJ176" s="115"/>
      <c r="GK176" s="115"/>
      <c r="GL176" s="115"/>
      <c r="GM176" s="115"/>
      <c r="GN176" s="115"/>
      <c r="GO176" s="115"/>
      <c r="GP176" s="115"/>
      <c r="GQ176" s="115"/>
      <c r="GR176" s="115"/>
      <c r="GS176" s="115"/>
      <c r="GT176" s="115"/>
      <c r="GU176" s="115"/>
      <c r="GV176" s="115"/>
      <c r="GW176" s="115"/>
      <c r="GX176" s="115"/>
      <c r="GY176" s="115"/>
      <c r="GZ176" s="115"/>
      <c r="HA176" s="115"/>
      <c r="HB176" s="115"/>
      <c r="HC176" s="115"/>
    </row>
    <row r="177" s="123" customFormat="1" ht="33.75" spans="1:211">
      <c r="A177" s="41">
        <v>6</v>
      </c>
      <c r="B177" s="51" t="s">
        <v>667</v>
      </c>
      <c r="C177" s="47" t="s">
        <v>50</v>
      </c>
      <c r="D177" s="47" t="s">
        <v>117</v>
      </c>
      <c r="E177" s="41" t="s">
        <v>642</v>
      </c>
      <c r="F177" s="55" t="s">
        <v>668</v>
      </c>
      <c r="G177" s="48" t="s">
        <v>460</v>
      </c>
      <c r="H177" s="57">
        <v>40500</v>
      </c>
      <c r="I177" s="48">
        <v>30000</v>
      </c>
      <c r="J177" s="78" t="s">
        <v>669</v>
      </c>
      <c r="K177" s="41">
        <v>10000</v>
      </c>
      <c r="L177" s="46" t="s">
        <v>670</v>
      </c>
      <c r="M177" s="45" t="s">
        <v>33</v>
      </c>
      <c r="N177" s="47" t="s">
        <v>34</v>
      </c>
      <c r="O177" s="51" t="s">
        <v>671</v>
      </c>
      <c r="P177" s="52" t="s">
        <v>672</v>
      </c>
      <c r="Q177" s="47" t="s">
        <v>648</v>
      </c>
      <c r="R177" s="52" t="s">
        <v>662</v>
      </c>
      <c r="S177" s="232" t="s">
        <v>551</v>
      </c>
      <c r="T177" s="218"/>
      <c r="U177" s="218"/>
      <c r="V177" s="323"/>
      <c r="W177" s="323"/>
      <c r="X177" s="323"/>
      <c r="Y177" s="323"/>
      <c r="Z177" s="323"/>
      <c r="AA177" s="323"/>
      <c r="AB177" s="323"/>
      <c r="AC177" s="323"/>
      <c r="AD177" s="323"/>
      <c r="AE177" s="323"/>
      <c r="AF177" s="323"/>
      <c r="AG177" s="323"/>
      <c r="AH177" s="218"/>
      <c r="AI177" s="218"/>
      <c r="AJ177" s="218"/>
      <c r="AK177" s="218"/>
      <c r="AL177" s="218"/>
      <c r="AM177" s="218"/>
      <c r="AN177" s="218"/>
      <c r="AO177" s="218"/>
      <c r="AP177" s="218"/>
      <c r="AQ177" s="218"/>
      <c r="AR177" s="218"/>
      <c r="AS177" s="218"/>
      <c r="AT177" s="218"/>
      <c r="AU177" s="218"/>
      <c r="AV177" s="218"/>
      <c r="AW177" s="218"/>
      <c r="AX177" s="218"/>
      <c r="AY177" s="218"/>
      <c r="AZ177" s="218"/>
      <c r="BA177" s="218"/>
      <c r="BB177" s="218"/>
      <c r="BC177" s="218"/>
      <c r="BD177" s="218"/>
      <c r="BE177" s="218"/>
      <c r="BF177" s="218"/>
      <c r="BG177" s="218"/>
      <c r="BH177" s="218"/>
      <c r="BI177" s="218"/>
      <c r="BJ177" s="218"/>
      <c r="BK177" s="218"/>
      <c r="BL177" s="218"/>
      <c r="BM177" s="218"/>
      <c r="BN177" s="218"/>
      <c r="BO177" s="218"/>
      <c r="BP177" s="218"/>
      <c r="BQ177" s="218"/>
      <c r="BR177" s="218"/>
      <c r="BS177" s="218"/>
      <c r="BT177" s="218"/>
      <c r="BU177" s="218"/>
      <c r="BV177" s="218"/>
      <c r="BW177" s="218"/>
      <c r="BX177" s="218"/>
      <c r="BY177" s="218"/>
      <c r="BZ177" s="218"/>
      <c r="CA177" s="218"/>
      <c r="CB177" s="218"/>
      <c r="CC177" s="218"/>
      <c r="CD177" s="218"/>
      <c r="CE177" s="218"/>
      <c r="CF177" s="218"/>
      <c r="CG177" s="218"/>
      <c r="CH177" s="218"/>
      <c r="CI177" s="218"/>
      <c r="CJ177" s="218"/>
      <c r="CK177" s="218"/>
      <c r="CL177" s="218"/>
      <c r="CM177" s="218"/>
      <c r="CN177" s="218"/>
      <c r="CO177" s="218"/>
      <c r="CP177" s="218"/>
      <c r="CQ177" s="218"/>
      <c r="CR177" s="218"/>
      <c r="CS177" s="218"/>
      <c r="CT177" s="218"/>
      <c r="CU177" s="218"/>
      <c r="CV177" s="218"/>
      <c r="CW177" s="218"/>
      <c r="CX177" s="218"/>
      <c r="CY177" s="218"/>
      <c r="CZ177" s="218"/>
      <c r="DA177" s="218"/>
      <c r="DB177" s="218"/>
      <c r="DC177" s="218"/>
      <c r="DD177" s="218"/>
      <c r="DE177" s="218"/>
      <c r="DF177" s="218"/>
      <c r="DG177" s="218"/>
      <c r="DH177" s="218"/>
      <c r="DI177" s="218"/>
      <c r="DJ177" s="218"/>
      <c r="DK177" s="218"/>
      <c r="DL177" s="218"/>
      <c r="DM177" s="218"/>
      <c r="DN177" s="218"/>
      <c r="DO177" s="218"/>
      <c r="DP177" s="218"/>
      <c r="DQ177" s="218"/>
      <c r="DR177" s="218"/>
      <c r="DS177" s="218"/>
      <c r="DT177" s="218"/>
      <c r="DU177" s="218"/>
      <c r="DV177" s="218"/>
      <c r="DW177" s="218"/>
      <c r="DX177" s="218"/>
      <c r="DY177" s="218"/>
      <c r="DZ177" s="218"/>
      <c r="EA177" s="218"/>
      <c r="EB177" s="218"/>
      <c r="EC177" s="218"/>
      <c r="ED177" s="218"/>
      <c r="EE177" s="218"/>
      <c r="EF177" s="218"/>
      <c r="EG177" s="218"/>
      <c r="EH177" s="218"/>
      <c r="EI177" s="218"/>
      <c r="EJ177" s="218"/>
      <c r="EK177" s="218"/>
      <c r="EL177" s="218"/>
      <c r="EM177" s="218"/>
      <c r="EN177" s="218"/>
      <c r="EO177" s="218"/>
      <c r="EP177" s="218"/>
      <c r="EQ177" s="218"/>
      <c r="ER177" s="218"/>
      <c r="ES177" s="218"/>
      <c r="ET177" s="218"/>
      <c r="EU177" s="218"/>
      <c r="EV177" s="218"/>
      <c r="EW177" s="218"/>
      <c r="EX177" s="218"/>
      <c r="EY177" s="218"/>
      <c r="EZ177" s="218"/>
      <c r="FA177" s="218"/>
      <c r="FB177" s="218"/>
      <c r="FC177" s="218"/>
      <c r="FD177" s="218"/>
      <c r="FE177" s="218"/>
      <c r="FF177" s="218"/>
      <c r="FG177" s="218"/>
      <c r="FH177" s="218"/>
      <c r="FI177" s="218"/>
      <c r="FJ177" s="218"/>
      <c r="FK177" s="218"/>
      <c r="FL177" s="218"/>
      <c r="FM177" s="218"/>
      <c r="FN177" s="218"/>
      <c r="FO177" s="218"/>
      <c r="FP177" s="218"/>
      <c r="FQ177" s="218"/>
      <c r="FR177" s="218"/>
      <c r="FS177" s="218"/>
      <c r="FT177" s="218"/>
      <c r="FU177" s="218"/>
      <c r="FV177" s="218"/>
      <c r="FW177" s="218"/>
      <c r="FX177" s="218"/>
      <c r="FY177" s="218"/>
      <c r="FZ177" s="218"/>
      <c r="GA177" s="218"/>
      <c r="GB177" s="218"/>
      <c r="GC177" s="218"/>
      <c r="GD177" s="218"/>
      <c r="GE177" s="218"/>
      <c r="GF177" s="218"/>
      <c r="GG177" s="218"/>
      <c r="GH177" s="218"/>
      <c r="GI177" s="218"/>
      <c r="GJ177" s="218"/>
      <c r="GK177" s="218"/>
      <c r="GL177" s="218"/>
      <c r="GM177" s="218"/>
      <c r="GN177" s="218"/>
      <c r="GO177" s="218"/>
      <c r="GP177" s="218"/>
      <c r="GQ177" s="218"/>
      <c r="GR177" s="218"/>
      <c r="GS177" s="218"/>
      <c r="GT177" s="218"/>
      <c r="GU177" s="218"/>
      <c r="GV177" s="218"/>
      <c r="GW177" s="218"/>
      <c r="GX177" s="218"/>
      <c r="GY177" s="218"/>
      <c r="GZ177" s="218"/>
      <c r="HA177" s="218"/>
      <c r="HB177" s="218"/>
      <c r="HC177" s="218"/>
    </row>
    <row r="178" s="123" customFormat="1" ht="45" spans="1:33">
      <c r="A178" s="41">
        <v>7</v>
      </c>
      <c r="B178" s="46" t="s">
        <v>673</v>
      </c>
      <c r="C178" s="47" t="s">
        <v>50</v>
      </c>
      <c r="D178" s="47" t="s">
        <v>104</v>
      </c>
      <c r="E178" s="48" t="s">
        <v>642</v>
      </c>
      <c r="F178" s="46" t="s">
        <v>674</v>
      </c>
      <c r="G178" s="41" t="s">
        <v>675</v>
      </c>
      <c r="H178" s="53">
        <v>7200</v>
      </c>
      <c r="I178" s="48">
        <v>6000</v>
      </c>
      <c r="J178" s="78" t="s">
        <v>676</v>
      </c>
      <c r="K178" s="48">
        <v>1200</v>
      </c>
      <c r="L178" s="42" t="s">
        <v>677</v>
      </c>
      <c r="M178" s="45" t="s">
        <v>33</v>
      </c>
      <c r="N178" s="47" t="s">
        <v>92</v>
      </c>
      <c r="O178" s="46" t="s">
        <v>678</v>
      </c>
      <c r="P178" s="47" t="s">
        <v>656</v>
      </c>
      <c r="Q178" s="52" t="s">
        <v>648</v>
      </c>
      <c r="R178" s="47" t="s">
        <v>656</v>
      </c>
      <c r="S178" s="232" t="s">
        <v>551</v>
      </c>
      <c r="T178" s="101"/>
      <c r="V178" s="324"/>
      <c r="W178" s="324"/>
      <c r="X178" s="324"/>
      <c r="Y178" s="324"/>
      <c r="Z178" s="324"/>
      <c r="AA178" s="324"/>
      <c r="AB178" s="324"/>
      <c r="AC178" s="324"/>
      <c r="AD178" s="324"/>
      <c r="AE178" s="324"/>
      <c r="AF178" s="324"/>
      <c r="AG178" s="324"/>
    </row>
    <row r="179" s="115" customFormat="1" ht="67.5" spans="1:211">
      <c r="A179" s="41">
        <v>8</v>
      </c>
      <c r="B179" s="51" t="s">
        <v>679</v>
      </c>
      <c r="C179" s="52" t="s">
        <v>50</v>
      </c>
      <c r="D179" s="47" t="s">
        <v>124</v>
      </c>
      <c r="E179" s="48" t="s">
        <v>642</v>
      </c>
      <c r="F179" s="46" t="s">
        <v>680</v>
      </c>
      <c r="G179" s="41" t="s">
        <v>43</v>
      </c>
      <c r="H179" s="57">
        <v>187000</v>
      </c>
      <c r="I179" s="48">
        <v>40000</v>
      </c>
      <c r="J179" s="78" t="s">
        <v>681</v>
      </c>
      <c r="K179" s="52">
        <v>20000</v>
      </c>
      <c r="L179" s="79" t="s">
        <v>682</v>
      </c>
      <c r="M179" s="45" t="s">
        <v>33</v>
      </c>
      <c r="N179" s="47" t="s">
        <v>34</v>
      </c>
      <c r="O179" s="51" t="s">
        <v>683</v>
      </c>
      <c r="P179" s="52" t="s">
        <v>684</v>
      </c>
      <c r="Q179" s="52" t="s">
        <v>648</v>
      </c>
      <c r="R179" s="52" t="s">
        <v>685</v>
      </c>
      <c r="S179" s="232" t="s">
        <v>551</v>
      </c>
      <c r="T179" s="101"/>
      <c r="U179" s="123"/>
      <c r="V179" s="324"/>
      <c r="W179" s="324"/>
      <c r="X179" s="324"/>
      <c r="Y179" s="324"/>
      <c r="Z179" s="324"/>
      <c r="AA179" s="324"/>
      <c r="AB179" s="324"/>
      <c r="AC179" s="324"/>
      <c r="AD179" s="324"/>
      <c r="AE179" s="324"/>
      <c r="AF179" s="324"/>
      <c r="AG179" s="324"/>
      <c r="AH179" s="123"/>
      <c r="AI179" s="123"/>
      <c r="AJ179" s="123"/>
      <c r="AK179" s="123"/>
      <c r="AL179" s="123"/>
      <c r="AM179" s="123"/>
      <c r="AN179" s="123"/>
      <c r="AO179" s="123"/>
      <c r="AP179" s="123"/>
      <c r="AQ179" s="123"/>
      <c r="AR179" s="123"/>
      <c r="AS179" s="123"/>
      <c r="AT179" s="123"/>
      <c r="AU179" s="123"/>
      <c r="AV179" s="123"/>
      <c r="AW179" s="123"/>
      <c r="AX179" s="123"/>
      <c r="AY179" s="123"/>
      <c r="AZ179" s="123"/>
      <c r="BA179" s="123"/>
      <c r="BB179" s="123"/>
      <c r="BC179" s="123"/>
      <c r="BD179" s="123"/>
      <c r="BE179" s="123"/>
      <c r="BF179" s="123"/>
      <c r="BG179" s="123"/>
      <c r="BH179" s="123"/>
      <c r="BI179" s="123"/>
      <c r="BJ179" s="123"/>
      <c r="BK179" s="123"/>
      <c r="BL179" s="123"/>
      <c r="BM179" s="123"/>
      <c r="BN179" s="123"/>
      <c r="BO179" s="123"/>
      <c r="BP179" s="123"/>
      <c r="BQ179" s="123"/>
      <c r="BR179" s="123"/>
      <c r="BS179" s="123"/>
      <c r="BT179" s="123"/>
      <c r="BU179" s="123"/>
      <c r="BV179" s="123"/>
      <c r="BW179" s="123"/>
      <c r="BX179" s="123"/>
      <c r="BY179" s="123"/>
      <c r="BZ179" s="123"/>
      <c r="CA179" s="123"/>
      <c r="CB179" s="123"/>
      <c r="CC179" s="123"/>
      <c r="CD179" s="123"/>
      <c r="CE179" s="123"/>
      <c r="CF179" s="123"/>
      <c r="CG179" s="123"/>
      <c r="CH179" s="123"/>
      <c r="CI179" s="123"/>
      <c r="CJ179" s="123"/>
      <c r="CK179" s="123"/>
      <c r="CL179" s="123"/>
      <c r="CM179" s="123"/>
      <c r="CN179" s="123"/>
      <c r="CO179" s="123"/>
      <c r="CP179" s="123"/>
      <c r="CQ179" s="123"/>
      <c r="CR179" s="123"/>
      <c r="CS179" s="123"/>
      <c r="CT179" s="123"/>
      <c r="CU179" s="123"/>
      <c r="CV179" s="123"/>
      <c r="CW179" s="123"/>
      <c r="CX179" s="123"/>
      <c r="CY179" s="123"/>
      <c r="CZ179" s="123"/>
      <c r="DA179" s="123"/>
      <c r="DB179" s="123"/>
      <c r="DC179" s="123"/>
      <c r="DD179" s="123"/>
      <c r="DE179" s="123"/>
      <c r="DF179" s="123"/>
      <c r="DG179" s="123"/>
      <c r="DH179" s="123"/>
      <c r="DI179" s="123"/>
      <c r="DJ179" s="123"/>
      <c r="DK179" s="123"/>
      <c r="DL179" s="123"/>
      <c r="DM179" s="123"/>
      <c r="DN179" s="123"/>
      <c r="DO179" s="123"/>
      <c r="DP179" s="123"/>
      <c r="DQ179" s="123"/>
      <c r="DR179" s="123"/>
      <c r="DS179" s="123"/>
      <c r="DT179" s="123"/>
      <c r="DU179" s="123"/>
      <c r="DV179" s="123"/>
      <c r="DW179" s="123"/>
      <c r="DX179" s="123"/>
      <c r="DY179" s="123"/>
      <c r="DZ179" s="123"/>
      <c r="EA179" s="123"/>
      <c r="EB179" s="123"/>
      <c r="EC179" s="123"/>
      <c r="ED179" s="123"/>
      <c r="EE179" s="123"/>
      <c r="EF179" s="123"/>
      <c r="EG179" s="123"/>
      <c r="EH179" s="123"/>
      <c r="EI179" s="123"/>
      <c r="EJ179" s="123"/>
      <c r="EK179" s="123"/>
      <c r="EL179" s="123"/>
      <c r="EM179" s="123"/>
      <c r="EN179" s="123"/>
      <c r="EO179" s="123"/>
      <c r="EP179" s="123"/>
      <c r="EQ179" s="123"/>
      <c r="ER179" s="123"/>
      <c r="ES179" s="123"/>
      <c r="ET179" s="123"/>
      <c r="EU179" s="123"/>
      <c r="EV179" s="123"/>
      <c r="EW179" s="123"/>
      <c r="EX179" s="123"/>
      <c r="EY179" s="123"/>
      <c r="EZ179" s="123"/>
      <c r="FA179" s="123"/>
      <c r="FB179" s="123"/>
      <c r="FC179" s="123"/>
      <c r="FD179" s="123"/>
      <c r="FE179" s="123"/>
      <c r="FF179" s="123"/>
      <c r="FG179" s="123"/>
      <c r="FH179" s="123"/>
      <c r="FI179" s="123"/>
      <c r="FJ179" s="123"/>
      <c r="FK179" s="123"/>
      <c r="FL179" s="123"/>
      <c r="FM179" s="123"/>
      <c r="FN179" s="123"/>
      <c r="FO179" s="123"/>
      <c r="FP179" s="123"/>
      <c r="FQ179" s="123"/>
      <c r="FR179" s="123"/>
      <c r="FS179" s="123"/>
      <c r="FT179" s="123"/>
      <c r="FU179" s="123"/>
      <c r="FV179" s="123"/>
      <c r="FW179" s="123"/>
      <c r="FX179" s="123"/>
      <c r="FY179" s="123"/>
      <c r="FZ179" s="123"/>
      <c r="GA179" s="123"/>
      <c r="GB179" s="123"/>
      <c r="GC179" s="123"/>
      <c r="GD179" s="123"/>
      <c r="GE179" s="123"/>
      <c r="GF179" s="123"/>
      <c r="GG179" s="123"/>
      <c r="GH179" s="123"/>
      <c r="GI179" s="123"/>
      <c r="GJ179" s="123"/>
      <c r="GK179" s="123"/>
      <c r="GL179" s="123"/>
      <c r="GM179" s="123"/>
      <c r="GN179" s="123"/>
      <c r="GO179" s="123"/>
      <c r="GP179" s="123"/>
      <c r="GQ179" s="123"/>
      <c r="GR179" s="123"/>
      <c r="GS179" s="123"/>
      <c r="GT179" s="123"/>
      <c r="GU179" s="123"/>
      <c r="GV179" s="123"/>
      <c r="GW179" s="123"/>
      <c r="GX179" s="123"/>
      <c r="GY179" s="123"/>
      <c r="GZ179" s="123"/>
      <c r="HA179" s="123"/>
      <c r="HB179" s="123"/>
      <c r="HC179" s="123"/>
    </row>
    <row r="180" s="107" customFormat="1" ht="39" customHeight="1" spans="1:211">
      <c r="A180" s="41">
        <v>9</v>
      </c>
      <c r="B180" s="46" t="s">
        <v>686</v>
      </c>
      <c r="C180" s="52" t="s">
        <v>50</v>
      </c>
      <c r="D180" s="47" t="s">
        <v>104</v>
      </c>
      <c r="E180" s="48" t="s">
        <v>642</v>
      </c>
      <c r="F180" s="46" t="s">
        <v>687</v>
      </c>
      <c r="G180" s="41" t="s">
        <v>89</v>
      </c>
      <c r="H180" s="53">
        <v>5000</v>
      </c>
      <c r="I180" s="48"/>
      <c r="J180" s="78" t="s">
        <v>579</v>
      </c>
      <c r="K180" s="47">
        <v>2500</v>
      </c>
      <c r="L180" s="46" t="s">
        <v>661</v>
      </c>
      <c r="M180" s="47" t="s">
        <v>92</v>
      </c>
      <c r="N180" s="45" t="s">
        <v>33</v>
      </c>
      <c r="O180" s="46" t="s">
        <v>646</v>
      </c>
      <c r="P180" s="52" t="s">
        <v>656</v>
      </c>
      <c r="Q180" s="46" t="s">
        <v>678</v>
      </c>
      <c r="R180" s="52" t="s">
        <v>656</v>
      </c>
      <c r="S180" s="232" t="s">
        <v>551</v>
      </c>
      <c r="T180" s="114"/>
      <c r="U180" s="125"/>
      <c r="V180" s="350"/>
      <c r="W180" s="350"/>
      <c r="X180" s="350"/>
      <c r="Y180" s="350"/>
      <c r="Z180" s="350"/>
      <c r="AA180" s="350"/>
      <c r="AB180" s="350"/>
      <c r="AC180" s="350"/>
      <c r="AD180" s="350"/>
      <c r="AE180" s="350"/>
      <c r="AF180" s="350"/>
      <c r="AG180" s="350"/>
      <c r="AH180" s="125"/>
      <c r="AI180" s="125"/>
      <c r="AJ180" s="125"/>
      <c r="AK180" s="125"/>
      <c r="AL180" s="125"/>
      <c r="AM180" s="125"/>
      <c r="AN180" s="125"/>
      <c r="AO180" s="125"/>
      <c r="AP180" s="125"/>
      <c r="AQ180" s="125"/>
      <c r="AR180" s="125"/>
      <c r="AS180" s="125"/>
      <c r="AT180" s="125"/>
      <c r="AU180" s="125"/>
      <c r="AV180" s="125"/>
      <c r="AW180" s="125"/>
      <c r="AX180" s="125"/>
      <c r="AY180" s="125"/>
      <c r="AZ180" s="125"/>
      <c r="BA180" s="125"/>
      <c r="BB180" s="125"/>
      <c r="BC180" s="125"/>
      <c r="BD180" s="125"/>
      <c r="BE180" s="125"/>
      <c r="BF180" s="125"/>
      <c r="BG180" s="125"/>
      <c r="BH180" s="125"/>
      <c r="BI180" s="125"/>
      <c r="BJ180" s="125"/>
      <c r="BK180" s="125"/>
      <c r="BL180" s="125"/>
      <c r="BM180" s="125"/>
      <c r="BN180" s="125"/>
      <c r="BO180" s="125"/>
      <c r="BP180" s="125"/>
      <c r="BQ180" s="125"/>
      <c r="BR180" s="125"/>
      <c r="BS180" s="125"/>
      <c r="BT180" s="125"/>
      <c r="BU180" s="125"/>
      <c r="BV180" s="125"/>
      <c r="BW180" s="125"/>
      <c r="BX180" s="125"/>
      <c r="BY180" s="125"/>
      <c r="BZ180" s="125"/>
      <c r="CA180" s="125"/>
      <c r="CB180" s="125"/>
      <c r="CC180" s="125"/>
      <c r="CD180" s="125"/>
      <c r="CE180" s="125"/>
      <c r="CF180" s="125"/>
      <c r="CG180" s="125"/>
      <c r="CH180" s="125"/>
      <c r="CI180" s="125"/>
      <c r="CJ180" s="125"/>
      <c r="CK180" s="125"/>
      <c r="CL180" s="125"/>
      <c r="CM180" s="125"/>
      <c r="CN180" s="125"/>
      <c r="CO180" s="125"/>
      <c r="CP180" s="125"/>
      <c r="CQ180" s="125"/>
      <c r="CR180" s="125"/>
      <c r="CS180" s="125"/>
      <c r="CT180" s="125"/>
      <c r="CU180" s="125"/>
      <c r="CV180" s="125"/>
      <c r="CW180" s="125"/>
      <c r="CX180" s="125"/>
      <c r="CY180" s="125"/>
      <c r="CZ180" s="125"/>
      <c r="DA180" s="125"/>
      <c r="DB180" s="125"/>
      <c r="DC180" s="125"/>
      <c r="DD180" s="125"/>
      <c r="DE180" s="125"/>
      <c r="DF180" s="125"/>
      <c r="DG180" s="125"/>
      <c r="DH180" s="125"/>
      <c r="DI180" s="125"/>
      <c r="DJ180" s="125"/>
      <c r="DK180" s="125"/>
      <c r="DL180" s="125"/>
      <c r="DM180" s="125"/>
      <c r="DN180" s="125"/>
      <c r="DO180" s="125"/>
      <c r="DP180" s="125"/>
      <c r="DQ180" s="125"/>
      <c r="DR180" s="125"/>
      <c r="DS180" s="125"/>
      <c r="DT180" s="125"/>
      <c r="DU180" s="125"/>
      <c r="DV180" s="125"/>
      <c r="DW180" s="125"/>
      <c r="DX180" s="125"/>
      <c r="DY180" s="125"/>
      <c r="DZ180" s="125"/>
      <c r="EA180" s="125"/>
      <c r="EB180" s="125"/>
      <c r="EC180" s="125"/>
      <c r="ED180" s="125"/>
      <c r="EE180" s="125"/>
      <c r="EF180" s="125"/>
      <c r="EG180" s="125"/>
      <c r="EH180" s="125"/>
      <c r="EI180" s="125"/>
      <c r="EJ180" s="125"/>
      <c r="EK180" s="125"/>
      <c r="EL180" s="125"/>
      <c r="EM180" s="125"/>
      <c r="EN180" s="125"/>
      <c r="EO180" s="125"/>
      <c r="EP180" s="125"/>
      <c r="EQ180" s="125"/>
      <c r="ER180" s="125"/>
      <c r="ES180" s="125"/>
      <c r="ET180" s="125"/>
      <c r="EU180" s="125"/>
      <c r="EV180" s="125"/>
      <c r="EW180" s="125"/>
      <c r="EX180" s="125"/>
      <c r="EY180" s="125"/>
      <c r="EZ180" s="125"/>
      <c r="FA180" s="125"/>
      <c r="FB180" s="125"/>
      <c r="FC180" s="125"/>
      <c r="FD180" s="125"/>
      <c r="FE180" s="125"/>
      <c r="FF180" s="125"/>
      <c r="FG180" s="125"/>
      <c r="FH180" s="125"/>
      <c r="FI180" s="125"/>
      <c r="FJ180" s="125"/>
      <c r="FK180" s="125"/>
      <c r="FL180" s="125"/>
      <c r="FM180" s="125"/>
      <c r="FN180" s="125"/>
      <c r="FO180" s="125"/>
      <c r="FP180" s="125"/>
      <c r="FQ180" s="125"/>
      <c r="FR180" s="125"/>
      <c r="FS180" s="125"/>
      <c r="FT180" s="125"/>
      <c r="FU180" s="125"/>
      <c r="FV180" s="125"/>
      <c r="FW180" s="125"/>
      <c r="FX180" s="125"/>
      <c r="FY180" s="125"/>
      <c r="FZ180" s="125"/>
      <c r="GA180" s="125"/>
      <c r="GB180" s="125"/>
      <c r="GC180" s="125"/>
      <c r="GD180" s="125"/>
      <c r="GE180" s="125"/>
      <c r="GF180" s="125"/>
      <c r="GG180" s="125"/>
      <c r="GH180" s="125"/>
      <c r="GI180" s="125"/>
      <c r="GJ180" s="125"/>
      <c r="GK180" s="125"/>
      <c r="GL180" s="125"/>
      <c r="GM180" s="125"/>
      <c r="GN180" s="125"/>
      <c r="GO180" s="125"/>
      <c r="GP180" s="125"/>
      <c r="GQ180" s="125"/>
      <c r="GR180" s="125"/>
      <c r="GS180" s="125"/>
      <c r="GT180" s="125"/>
      <c r="GU180" s="125"/>
      <c r="GV180" s="125"/>
      <c r="GW180" s="125"/>
      <c r="GX180" s="125"/>
      <c r="GY180" s="125"/>
      <c r="GZ180" s="125"/>
      <c r="HA180" s="125"/>
      <c r="HB180" s="125"/>
      <c r="HC180" s="125"/>
    </row>
    <row r="181" s="115" customFormat="1" ht="45" spans="1:211">
      <c r="A181" s="41">
        <v>10</v>
      </c>
      <c r="B181" s="51" t="s">
        <v>688</v>
      </c>
      <c r="C181" s="47" t="s">
        <v>50</v>
      </c>
      <c r="D181" s="47" t="s">
        <v>124</v>
      </c>
      <c r="E181" s="48" t="s">
        <v>642</v>
      </c>
      <c r="F181" s="55" t="s">
        <v>689</v>
      </c>
      <c r="G181" s="41" t="s">
        <v>53</v>
      </c>
      <c r="H181" s="53">
        <v>6100</v>
      </c>
      <c r="I181" s="48">
        <v>4200</v>
      </c>
      <c r="J181" s="46" t="s">
        <v>690</v>
      </c>
      <c r="K181" s="48">
        <v>1900</v>
      </c>
      <c r="L181" s="79" t="s">
        <v>691</v>
      </c>
      <c r="M181" s="45" t="s">
        <v>33</v>
      </c>
      <c r="N181" s="47" t="s">
        <v>34</v>
      </c>
      <c r="O181" s="46" t="s">
        <v>692</v>
      </c>
      <c r="P181" s="52" t="s">
        <v>693</v>
      </c>
      <c r="Q181" s="52" t="s">
        <v>694</v>
      </c>
      <c r="R181" s="52" t="s">
        <v>695</v>
      </c>
      <c r="S181" s="232" t="s">
        <v>551</v>
      </c>
      <c r="T181" s="101"/>
      <c r="U181" s="123"/>
      <c r="V181" s="324"/>
      <c r="W181" s="324"/>
      <c r="X181" s="324"/>
      <c r="Y181" s="324"/>
      <c r="Z181" s="324"/>
      <c r="AA181" s="324"/>
      <c r="AB181" s="324"/>
      <c r="AC181" s="324"/>
      <c r="AD181" s="324"/>
      <c r="AE181" s="324"/>
      <c r="AF181" s="324"/>
      <c r="AG181" s="324"/>
      <c r="AH181" s="123"/>
      <c r="AI181" s="123"/>
      <c r="AJ181" s="123"/>
      <c r="AK181" s="123"/>
      <c r="AL181" s="123"/>
      <c r="AM181" s="123"/>
      <c r="AN181" s="123"/>
      <c r="AO181" s="123"/>
      <c r="AP181" s="123"/>
      <c r="AQ181" s="123"/>
      <c r="AR181" s="123"/>
      <c r="AS181" s="123"/>
      <c r="AT181" s="123"/>
      <c r="AU181" s="123"/>
      <c r="AV181" s="123"/>
      <c r="AW181" s="123"/>
      <c r="AX181" s="123"/>
      <c r="AY181" s="123"/>
      <c r="AZ181" s="123"/>
      <c r="BA181" s="123"/>
      <c r="BB181" s="123"/>
      <c r="BC181" s="123"/>
      <c r="BD181" s="123"/>
      <c r="BE181" s="123"/>
      <c r="BF181" s="123"/>
      <c r="BG181" s="123"/>
      <c r="BH181" s="123"/>
      <c r="BI181" s="123"/>
      <c r="BJ181" s="123"/>
      <c r="BK181" s="123"/>
      <c r="BL181" s="123"/>
      <c r="BM181" s="123"/>
      <c r="BN181" s="123"/>
      <c r="BO181" s="123"/>
      <c r="BP181" s="123"/>
      <c r="BQ181" s="123"/>
      <c r="BR181" s="123"/>
      <c r="BS181" s="123"/>
      <c r="BT181" s="123"/>
      <c r="BU181" s="123"/>
      <c r="BV181" s="123"/>
      <c r="BW181" s="123"/>
      <c r="BX181" s="123"/>
      <c r="BY181" s="123"/>
      <c r="BZ181" s="123"/>
      <c r="CA181" s="123"/>
      <c r="CB181" s="123"/>
      <c r="CC181" s="123"/>
      <c r="CD181" s="123"/>
      <c r="CE181" s="123"/>
      <c r="CF181" s="123"/>
      <c r="CG181" s="123"/>
      <c r="CH181" s="123"/>
      <c r="CI181" s="123"/>
      <c r="CJ181" s="123"/>
      <c r="CK181" s="123"/>
      <c r="CL181" s="123"/>
      <c r="CM181" s="123"/>
      <c r="CN181" s="123"/>
      <c r="CO181" s="123"/>
      <c r="CP181" s="123"/>
      <c r="CQ181" s="123"/>
      <c r="CR181" s="123"/>
      <c r="CS181" s="123"/>
      <c r="CT181" s="123"/>
      <c r="CU181" s="123"/>
      <c r="CV181" s="123"/>
      <c r="CW181" s="123"/>
      <c r="CX181" s="123"/>
      <c r="CY181" s="123"/>
      <c r="CZ181" s="123"/>
      <c r="DA181" s="123"/>
      <c r="DB181" s="123"/>
      <c r="DC181" s="123"/>
      <c r="DD181" s="123"/>
      <c r="DE181" s="123"/>
      <c r="DF181" s="123"/>
      <c r="DG181" s="123"/>
      <c r="DH181" s="123"/>
      <c r="DI181" s="123"/>
      <c r="DJ181" s="123"/>
      <c r="DK181" s="123"/>
      <c r="DL181" s="123"/>
      <c r="DM181" s="123"/>
      <c r="DN181" s="123"/>
      <c r="DO181" s="123"/>
      <c r="DP181" s="123"/>
      <c r="DQ181" s="123"/>
      <c r="DR181" s="123"/>
      <c r="DS181" s="123"/>
      <c r="DT181" s="123"/>
      <c r="DU181" s="123"/>
      <c r="DV181" s="123"/>
      <c r="DW181" s="123"/>
      <c r="DX181" s="123"/>
      <c r="DY181" s="123"/>
      <c r="DZ181" s="123"/>
      <c r="EA181" s="123"/>
      <c r="EB181" s="123"/>
      <c r="EC181" s="123"/>
      <c r="ED181" s="123"/>
      <c r="EE181" s="123"/>
      <c r="EF181" s="123"/>
      <c r="EG181" s="123"/>
      <c r="EH181" s="123"/>
      <c r="EI181" s="123"/>
      <c r="EJ181" s="123"/>
      <c r="EK181" s="123"/>
      <c r="EL181" s="123"/>
      <c r="EM181" s="123"/>
      <c r="EN181" s="123"/>
      <c r="EO181" s="123"/>
      <c r="EP181" s="123"/>
      <c r="EQ181" s="123"/>
      <c r="ER181" s="123"/>
      <c r="ES181" s="123"/>
      <c r="ET181" s="123"/>
      <c r="EU181" s="123"/>
      <c r="EV181" s="123"/>
      <c r="EW181" s="123"/>
      <c r="EX181" s="123"/>
      <c r="EY181" s="123"/>
      <c r="EZ181" s="123"/>
      <c r="FA181" s="123"/>
      <c r="FB181" s="123"/>
      <c r="FC181" s="123"/>
      <c r="FD181" s="123"/>
      <c r="FE181" s="123"/>
      <c r="FF181" s="123"/>
      <c r="FG181" s="123"/>
      <c r="FH181" s="123"/>
      <c r="FI181" s="123"/>
      <c r="FJ181" s="123"/>
      <c r="FK181" s="123"/>
      <c r="FL181" s="123"/>
      <c r="FM181" s="123"/>
      <c r="FN181" s="123"/>
      <c r="FO181" s="123"/>
      <c r="FP181" s="123"/>
      <c r="FQ181" s="123"/>
      <c r="FR181" s="123"/>
      <c r="FS181" s="123"/>
      <c r="FT181" s="123"/>
      <c r="FU181" s="123"/>
      <c r="FV181" s="123"/>
      <c r="FW181" s="123"/>
      <c r="FX181" s="123"/>
      <c r="FY181" s="123"/>
      <c r="FZ181" s="123"/>
      <c r="GA181" s="123"/>
      <c r="GB181" s="123"/>
      <c r="GC181" s="123"/>
      <c r="GD181" s="123"/>
      <c r="GE181" s="123"/>
      <c r="GF181" s="123"/>
      <c r="GG181" s="123"/>
      <c r="GH181" s="123"/>
      <c r="GI181" s="123"/>
      <c r="GJ181" s="123"/>
      <c r="GK181" s="123"/>
      <c r="GL181" s="123"/>
      <c r="GM181" s="123"/>
      <c r="GN181" s="123"/>
      <c r="GO181" s="123"/>
      <c r="GP181" s="123"/>
      <c r="GQ181" s="123"/>
      <c r="GR181" s="123"/>
      <c r="GS181" s="123"/>
      <c r="GT181" s="123"/>
      <c r="GU181" s="123"/>
      <c r="GV181" s="123"/>
      <c r="GW181" s="123"/>
      <c r="GX181" s="123"/>
      <c r="GY181" s="123"/>
      <c r="GZ181" s="123"/>
      <c r="HA181" s="123"/>
      <c r="HB181" s="123"/>
      <c r="HC181" s="123"/>
    </row>
    <row r="182" s="29" customFormat="1" ht="45" spans="1:33">
      <c r="A182" s="41">
        <v>11</v>
      </c>
      <c r="B182" s="46" t="s">
        <v>696</v>
      </c>
      <c r="C182" s="59" t="s">
        <v>188</v>
      </c>
      <c r="D182" s="47" t="s">
        <v>124</v>
      </c>
      <c r="E182" s="48" t="s">
        <v>642</v>
      </c>
      <c r="F182" s="92" t="s">
        <v>697</v>
      </c>
      <c r="G182" s="45" t="s">
        <v>89</v>
      </c>
      <c r="H182" s="61">
        <v>22571.47</v>
      </c>
      <c r="I182" s="65">
        <v>1000</v>
      </c>
      <c r="J182" s="60" t="s">
        <v>698</v>
      </c>
      <c r="K182" s="65">
        <v>10000</v>
      </c>
      <c r="L182" s="60" t="s">
        <v>699</v>
      </c>
      <c r="M182" s="59" t="s">
        <v>79</v>
      </c>
      <c r="N182" s="45" t="s">
        <v>33</v>
      </c>
      <c r="O182" s="59" t="s">
        <v>290</v>
      </c>
      <c r="P182" s="59" t="s">
        <v>291</v>
      </c>
      <c r="Q182" s="59" t="s">
        <v>700</v>
      </c>
      <c r="R182" s="59" t="s">
        <v>701</v>
      </c>
      <c r="S182" s="232" t="s">
        <v>551</v>
      </c>
      <c r="V182" s="318"/>
      <c r="W182" s="318"/>
      <c r="X182" s="318"/>
      <c r="Y182" s="318"/>
      <c r="Z182" s="318"/>
      <c r="AA182" s="318"/>
      <c r="AB182" s="318"/>
      <c r="AC182" s="318"/>
      <c r="AD182" s="318"/>
      <c r="AE182" s="318"/>
      <c r="AF182" s="318"/>
      <c r="AG182" s="318"/>
    </row>
    <row r="183" s="123" customFormat="1" ht="78.75" spans="1:33">
      <c r="A183" s="41">
        <v>12</v>
      </c>
      <c r="B183" s="51" t="s">
        <v>702</v>
      </c>
      <c r="C183" s="47" t="s">
        <v>50</v>
      </c>
      <c r="D183" s="52" t="s">
        <v>317</v>
      </c>
      <c r="E183" s="41" t="s">
        <v>642</v>
      </c>
      <c r="F183" s="46" t="s">
        <v>703</v>
      </c>
      <c r="G183" s="41" t="s">
        <v>704</v>
      </c>
      <c r="H183" s="53">
        <v>20500</v>
      </c>
      <c r="I183" s="48">
        <v>17700</v>
      </c>
      <c r="J183" s="78" t="s">
        <v>705</v>
      </c>
      <c r="K183" s="53">
        <v>2800</v>
      </c>
      <c r="L183" s="42" t="s">
        <v>706</v>
      </c>
      <c r="M183" s="45" t="s">
        <v>33</v>
      </c>
      <c r="N183" s="47" t="s">
        <v>34</v>
      </c>
      <c r="O183" s="46" t="s">
        <v>707</v>
      </c>
      <c r="P183" s="47" t="s">
        <v>708</v>
      </c>
      <c r="Q183" s="47" t="s">
        <v>648</v>
      </c>
      <c r="R183" s="47" t="s">
        <v>709</v>
      </c>
      <c r="S183" s="239" t="s">
        <v>551</v>
      </c>
      <c r="T183" s="101"/>
      <c r="V183" s="324"/>
      <c r="W183" s="324"/>
      <c r="X183" s="324"/>
      <c r="Y183" s="324"/>
      <c r="Z183" s="324"/>
      <c r="AA183" s="324"/>
      <c r="AB183" s="324"/>
      <c r="AC183" s="324"/>
      <c r="AD183" s="324"/>
      <c r="AE183" s="324"/>
      <c r="AF183" s="324"/>
      <c r="AG183" s="324"/>
    </row>
    <row r="184" s="123" customFormat="1" ht="44.1" customHeight="1" spans="1:33">
      <c r="A184" s="41">
        <v>13</v>
      </c>
      <c r="B184" s="51" t="s">
        <v>710</v>
      </c>
      <c r="C184" s="47" t="s">
        <v>26</v>
      </c>
      <c r="D184" s="52" t="s">
        <v>317</v>
      </c>
      <c r="E184" s="41" t="s">
        <v>642</v>
      </c>
      <c r="F184" s="46" t="s">
        <v>711</v>
      </c>
      <c r="G184" s="48" t="s">
        <v>60</v>
      </c>
      <c r="H184" s="53">
        <v>12000</v>
      </c>
      <c r="I184" s="48">
        <v>11400</v>
      </c>
      <c r="J184" s="78" t="s">
        <v>712</v>
      </c>
      <c r="K184" s="53">
        <v>600</v>
      </c>
      <c r="L184" s="78" t="s">
        <v>713</v>
      </c>
      <c r="M184" s="45" t="s">
        <v>33</v>
      </c>
      <c r="N184" s="47" t="s">
        <v>92</v>
      </c>
      <c r="O184" s="46" t="s">
        <v>714</v>
      </c>
      <c r="P184" s="52" t="s">
        <v>715</v>
      </c>
      <c r="Q184" s="52" t="s">
        <v>648</v>
      </c>
      <c r="R184" s="52" t="s">
        <v>647</v>
      </c>
      <c r="S184" s="239" t="s">
        <v>551</v>
      </c>
      <c r="T184" s="101"/>
      <c r="V184" s="324"/>
      <c r="W184" s="324"/>
      <c r="X184" s="324"/>
      <c r="Y184" s="324"/>
      <c r="Z184" s="324"/>
      <c r="AA184" s="324"/>
      <c r="AB184" s="324"/>
      <c r="AC184" s="324"/>
      <c r="AD184" s="324"/>
      <c r="AE184" s="324"/>
      <c r="AF184" s="324"/>
      <c r="AG184" s="324"/>
    </row>
    <row r="185" s="123" customFormat="1" ht="33" customHeight="1" spans="1:33">
      <c r="A185" s="41">
        <v>14</v>
      </c>
      <c r="B185" s="46" t="s">
        <v>716</v>
      </c>
      <c r="C185" s="47" t="s">
        <v>26</v>
      </c>
      <c r="D185" s="52" t="s">
        <v>317</v>
      </c>
      <c r="E185" s="41" t="s">
        <v>642</v>
      </c>
      <c r="F185" s="54" t="s">
        <v>717</v>
      </c>
      <c r="G185" s="41" t="s">
        <v>60</v>
      </c>
      <c r="H185" s="53">
        <v>10000</v>
      </c>
      <c r="I185" s="48">
        <v>9000</v>
      </c>
      <c r="J185" s="78" t="s">
        <v>718</v>
      </c>
      <c r="K185" s="53">
        <v>1000</v>
      </c>
      <c r="L185" s="79" t="s">
        <v>719</v>
      </c>
      <c r="M185" s="45" t="s">
        <v>33</v>
      </c>
      <c r="N185" s="47" t="s">
        <v>70</v>
      </c>
      <c r="O185" s="46" t="s">
        <v>720</v>
      </c>
      <c r="P185" s="52" t="s">
        <v>721</v>
      </c>
      <c r="Q185" s="52" t="s">
        <v>648</v>
      </c>
      <c r="R185" s="52" t="s">
        <v>656</v>
      </c>
      <c r="S185" s="334" t="s">
        <v>551</v>
      </c>
      <c r="T185" s="101"/>
      <c r="V185" s="324"/>
      <c r="W185" s="324"/>
      <c r="X185" s="324"/>
      <c r="Y185" s="324"/>
      <c r="Z185" s="324"/>
      <c r="AA185" s="324"/>
      <c r="AB185" s="324"/>
      <c r="AC185" s="324"/>
      <c r="AD185" s="324"/>
      <c r="AE185" s="324"/>
      <c r="AF185" s="324"/>
      <c r="AG185" s="324"/>
    </row>
    <row r="186" s="123" customFormat="1" ht="78.75" spans="1:33">
      <c r="A186" s="41">
        <v>15</v>
      </c>
      <c r="B186" s="46" t="s">
        <v>722</v>
      </c>
      <c r="C186" s="47" t="s">
        <v>26</v>
      </c>
      <c r="D186" s="52" t="s">
        <v>317</v>
      </c>
      <c r="E186" s="41" t="s">
        <v>642</v>
      </c>
      <c r="F186" s="54" t="s">
        <v>723</v>
      </c>
      <c r="G186" s="41" t="s">
        <v>60</v>
      </c>
      <c r="H186" s="53">
        <v>12000</v>
      </c>
      <c r="I186" s="48">
        <v>8050</v>
      </c>
      <c r="J186" s="78" t="s">
        <v>724</v>
      </c>
      <c r="K186" s="53">
        <v>3800</v>
      </c>
      <c r="L186" s="79" t="s">
        <v>725</v>
      </c>
      <c r="M186" s="45" t="s">
        <v>33</v>
      </c>
      <c r="N186" s="47" t="s">
        <v>34</v>
      </c>
      <c r="O186" s="46" t="s">
        <v>726</v>
      </c>
      <c r="P186" s="52" t="s">
        <v>727</v>
      </c>
      <c r="Q186" s="52" t="s">
        <v>648</v>
      </c>
      <c r="R186" s="52" t="s">
        <v>647</v>
      </c>
      <c r="S186" s="334" t="s">
        <v>649</v>
      </c>
      <c r="T186" s="101"/>
      <c r="V186" s="324"/>
      <c r="W186" s="324"/>
      <c r="X186" s="324"/>
      <c r="Y186" s="324"/>
      <c r="Z186" s="324"/>
      <c r="AA186" s="324"/>
      <c r="AB186" s="324"/>
      <c r="AC186" s="324"/>
      <c r="AD186" s="324"/>
      <c r="AE186" s="324"/>
      <c r="AF186" s="324"/>
      <c r="AG186" s="324"/>
    </row>
    <row r="187" s="178" customFormat="1" ht="45" spans="1:33">
      <c r="A187" s="41">
        <v>16</v>
      </c>
      <c r="B187" s="51" t="s">
        <v>728</v>
      </c>
      <c r="C187" s="47" t="s">
        <v>26</v>
      </c>
      <c r="D187" s="52" t="s">
        <v>317</v>
      </c>
      <c r="E187" s="48" t="s">
        <v>642</v>
      </c>
      <c r="F187" s="46" t="s">
        <v>729</v>
      </c>
      <c r="G187" s="41" t="s">
        <v>43</v>
      </c>
      <c r="H187" s="53">
        <v>10000</v>
      </c>
      <c r="I187" s="48">
        <v>200</v>
      </c>
      <c r="J187" s="78" t="s">
        <v>730</v>
      </c>
      <c r="K187" s="47">
        <v>2000</v>
      </c>
      <c r="L187" s="79" t="s">
        <v>731</v>
      </c>
      <c r="M187" s="45" t="s">
        <v>33</v>
      </c>
      <c r="N187" s="47" t="s">
        <v>79</v>
      </c>
      <c r="O187" s="46" t="s">
        <v>646</v>
      </c>
      <c r="P187" s="47" t="s">
        <v>647</v>
      </c>
      <c r="Q187" s="52" t="s">
        <v>648</v>
      </c>
      <c r="R187" s="47" t="s">
        <v>647</v>
      </c>
      <c r="S187" s="239" t="s">
        <v>551</v>
      </c>
      <c r="T187" s="101"/>
      <c r="V187" s="368"/>
      <c r="W187" s="368"/>
      <c r="X187" s="368"/>
      <c r="Y187" s="368"/>
      <c r="Z187" s="368"/>
      <c r="AA187" s="368"/>
      <c r="AB187" s="368"/>
      <c r="AC187" s="368"/>
      <c r="AD187" s="368"/>
      <c r="AE187" s="368"/>
      <c r="AF187" s="368"/>
      <c r="AG187" s="368"/>
    </row>
    <row r="188" s="123" customFormat="1" ht="45" spans="1:211">
      <c r="A188" s="41">
        <v>17</v>
      </c>
      <c r="B188" s="51" t="s">
        <v>732</v>
      </c>
      <c r="C188" s="47" t="s">
        <v>26</v>
      </c>
      <c r="D188" s="52" t="s">
        <v>317</v>
      </c>
      <c r="E188" s="48" t="s">
        <v>642</v>
      </c>
      <c r="F188" s="46" t="s">
        <v>733</v>
      </c>
      <c r="G188" s="41" t="s">
        <v>43</v>
      </c>
      <c r="H188" s="53">
        <v>1000</v>
      </c>
      <c r="I188" s="48">
        <v>200</v>
      </c>
      <c r="J188" s="78" t="s">
        <v>734</v>
      </c>
      <c r="K188" s="53">
        <v>2000</v>
      </c>
      <c r="L188" s="79" t="s">
        <v>735</v>
      </c>
      <c r="M188" s="52" t="s">
        <v>79</v>
      </c>
      <c r="N188" s="45" t="s">
        <v>33</v>
      </c>
      <c r="O188" s="46" t="s">
        <v>736</v>
      </c>
      <c r="P188" s="52" t="s">
        <v>737</v>
      </c>
      <c r="Q188" s="52" t="s">
        <v>648</v>
      </c>
      <c r="R188" s="52" t="s">
        <v>738</v>
      </c>
      <c r="S188" s="239" t="s">
        <v>551</v>
      </c>
      <c r="T188" s="114"/>
      <c r="U188" s="115"/>
      <c r="V188" s="322"/>
      <c r="W188" s="322"/>
      <c r="X188" s="322"/>
      <c r="Y188" s="322"/>
      <c r="Z188" s="322"/>
      <c r="AA188" s="322"/>
      <c r="AB188" s="322"/>
      <c r="AC188" s="322"/>
      <c r="AD188" s="322"/>
      <c r="AE188" s="322"/>
      <c r="AF188" s="322"/>
      <c r="AG188" s="322"/>
      <c r="AH188" s="115"/>
      <c r="AI188" s="115"/>
      <c r="AJ188" s="115"/>
      <c r="AK188" s="115"/>
      <c r="AL188" s="115"/>
      <c r="AM188" s="115"/>
      <c r="AN188" s="115"/>
      <c r="AO188" s="115"/>
      <c r="AP188" s="115"/>
      <c r="AQ188" s="115"/>
      <c r="AR188" s="115"/>
      <c r="AS188" s="115"/>
      <c r="AT188" s="115"/>
      <c r="AU188" s="115"/>
      <c r="AV188" s="115"/>
      <c r="AW188" s="115"/>
      <c r="AX188" s="115"/>
      <c r="AY188" s="115"/>
      <c r="AZ188" s="115"/>
      <c r="BA188" s="115"/>
      <c r="BB188" s="115"/>
      <c r="BC188" s="115"/>
      <c r="BD188" s="115"/>
      <c r="BE188" s="115"/>
      <c r="BF188" s="115"/>
      <c r="BG188" s="115"/>
      <c r="BH188" s="115"/>
      <c r="BI188" s="115"/>
      <c r="BJ188" s="115"/>
      <c r="BK188" s="115"/>
      <c r="BL188" s="115"/>
      <c r="BM188" s="115"/>
      <c r="BN188" s="115"/>
      <c r="BO188" s="115"/>
      <c r="BP188" s="115"/>
      <c r="BQ188" s="115"/>
      <c r="BR188" s="115"/>
      <c r="BS188" s="115"/>
      <c r="BT188" s="115"/>
      <c r="BU188" s="115"/>
      <c r="BV188" s="115"/>
      <c r="BW188" s="115"/>
      <c r="BX188" s="115"/>
      <c r="BY188" s="115"/>
      <c r="BZ188" s="115"/>
      <c r="CA188" s="115"/>
      <c r="CB188" s="115"/>
      <c r="CC188" s="115"/>
      <c r="CD188" s="115"/>
      <c r="CE188" s="115"/>
      <c r="CF188" s="115"/>
      <c r="CG188" s="115"/>
      <c r="CH188" s="115"/>
      <c r="CI188" s="115"/>
      <c r="CJ188" s="115"/>
      <c r="CK188" s="115"/>
      <c r="CL188" s="115"/>
      <c r="CM188" s="115"/>
      <c r="CN188" s="115"/>
      <c r="CO188" s="115"/>
      <c r="CP188" s="115"/>
      <c r="CQ188" s="115"/>
      <c r="CR188" s="115"/>
      <c r="CS188" s="115"/>
      <c r="CT188" s="115"/>
      <c r="CU188" s="115"/>
      <c r="CV188" s="115"/>
      <c r="CW188" s="115"/>
      <c r="CX188" s="115"/>
      <c r="CY188" s="115"/>
      <c r="CZ188" s="115"/>
      <c r="DA188" s="115"/>
      <c r="DB188" s="115"/>
      <c r="DC188" s="115"/>
      <c r="DD188" s="115"/>
      <c r="DE188" s="115"/>
      <c r="DF188" s="115"/>
      <c r="DG188" s="115"/>
      <c r="DH188" s="115"/>
      <c r="DI188" s="115"/>
      <c r="DJ188" s="115"/>
      <c r="DK188" s="115"/>
      <c r="DL188" s="115"/>
      <c r="DM188" s="115"/>
      <c r="DN188" s="115"/>
      <c r="DO188" s="115"/>
      <c r="DP188" s="115"/>
      <c r="DQ188" s="115"/>
      <c r="DR188" s="115"/>
      <c r="DS188" s="115"/>
      <c r="DT188" s="115"/>
      <c r="DU188" s="115"/>
      <c r="DV188" s="115"/>
      <c r="DW188" s="115"/>
      <c r="DX188" s="115"/>
      <c r="DY188" s="115"/>
      <c r="DZ188" s="115"/>
      <c r="EA188" s="115"/>
      <c r="EB188" s="115"/>
      <c r="EC188" s="115"/>
      <c r="ED188" s="115"/>
      <c r="EE188" s="115"/>
      <c r="EF188" s="115"/>
      <c r="EG188" s="115"/>
      <c r="EH188" s="115"/>
      <c r="EI188" s="115"/>
      <c r="EJ188" s="115"/>
      <c r="EK188" s="115"/>
      <c r="EL188" s="115"/>
      <c r="EM188" s="115"/>
      <c r="EN188" s="115"/>
      <c r="EO188" s="115"/>
      <c r="EP188" s="115"/>
      <c r="EQ188" s="115"/>
      <c r="ER188" s="115"/>
      <c r="ES188" s="115"/>
      <c r="ET188" s="115"/>
      <c r="EU188" s="115"/>
      <c r="EV188" s="115"/>
      <c r="EW188" s="115"/>
      <c r="EX188" s="115"/>
      <c r="EY188" s="115"/>
      <c r="EZ188" s="115"/>
      <c r="FA188" s="115"/>
      <c r="FB188" s="115"/>
      <c r="FC188" s="115"/>
      <c r="FD188" s="115"/>
      <c r="FE188" s="115"/>
      <c r="FF188" s="115"/>
      <c r="FG188" s="115"/>
      <c r="FH188" s="115"/>
      <c r="FI188" s="115"/>
      <c r="FJ188" s="115"/>
      <c r="FK188" s="115"/>
      <c r="FL188" s="115"/>
      <c r="FM188" s="115"/>
      <c r="FN188" s="115"/>
      <c r="FO188" s="115"/>
      <c r="FP188" s="115"/>
      <c r="FQ188" s="115"/>
      <c r="FR188" s="115"/>
      <c r="FS188" s="115"/>
      <c r="FT188" s="115"/>
      <c r="FU188" s="115"/>
      <c r="FV188" s="115"/>
      <c r="FW188" s="115"/>
      <c r="FX188" s="115"/>
      <c r="FY188" s="115"/>
      <c r="FZ188" s="115"/>
      <c r="GA188" s="115"/>
      <c r="GB188" s="115"/>
      <c r="GC188" s="115"/>
      <c r="GD188" s="115"/>
      <c r="GE188" s="115"/>
      <c r="GF188" s="115"/>
      <c r="GG188" s="115"/>
      <c r="GH188" s="115"/>
      <c r="GI188" s="115"/>
      <c r="GJ188" s="115"/>
      <c r="GK188" s="115"/>
      <c r="GL188" s="115"/>
      <c r="GM188" s="115"/>
      <c r="GN188" s="115"/>
      <c r="GO188" s="115"/>
      <c r="GP188" s="115"/>
      <c r="GQ188" s="115"/>
      <c r="GR188" s="115"/>
      <c r="GS188" s="115"/>
      <c r="GT188" s="115"/>
      <c r="GU188" s="115"/>
      <c r="GV188" s="115"/>
      <c r="GW188" s="115"/>
      <c r="GX188" s="115"/>
      <c r="GY188" s="115"/>
      <c r="GZ188" s="115"/>
      <c r="HA188" s="115"/>
      <c r="HB188" s="115"/>
      <c r="HC188" s="115"/>
    </row>
    <row r="189" s="123" customFormat="1" ht="33.75" spans="1:211">
      <c r="A189" s="41">
        <v>18</v>
      </c>
      <c r="B189" s="51" t="s">
        <v>739</v>
      </c>
      <c r="C189" s="47" t="s">
        <v>26</v>
      </c>
      <c r="D189" s="52" t="s">
        <v>317</v>
      </c>
      <c r="E189" s="48" t="s">
        <v>642</v>
      </c>
      <c r="F189" s="46" t="s">
        <v>740</v>
      </c>
      <c r="G189" s="48" t="s">
        <v>60</v>
      </c>
      <c r="H189" s="53">
        <v>10000</v>
      </c>
      <c r="I189" s="48">
        <v>6000</v>
      </c>
      <c r="J189" s="78" t="s">
        <v>741</v>
      </c>
      <c r="K189" s="53">
        <v>3100</v>
      </c>
      <c r="L189" s="79" t="s">
        <v>742</v>
      </c>
      <c r="M189" s="45" t="s">
        <v>33</v>
      </c>
      <c r="N189" s="47" t="s">
        <v>34</v>
      </c>
      <c r="O189" s="46" t="s">
        <v>743</v>
      </c>
      <c r="P189" s="52" t="s">
        <v>744</v>
      </c>
      <c r="Q189" s="52" t="s">
        <v>648</v>
      </c>
      <c r="R189" s="52" t="s">
        <v>738</v>
      </c>
      <c r="S189" s="239" t="s">
        <v>551</v>
      </c>
      <c r="T189" s="114"/>
      <c r="U189" s="115"/>
      <c r="V189" s="322"/>
      <c r="W189" s="322"/>
      <c r="X189" s="322"/>
      <c r="Y189" s="322"/>
      <c r="Z189" s="322"/>
      <c r="AA189" s="322"/>
      <c r="AB189" s="322"/>
      <c r="AC189" s="322"/>
      <c r="AD189" s="322"/>
      <c r="AE189" s="322"/>
      <c r="AF189" s="322"/>
      <c r="AG189" s="322"/>
      <c r="AH189" s="115"/>
      <c r="AI189" s="115"/>
      <c r="AJ189" s="115"/>
      <c r="AK189" s="115"/>
      <c r="AL189" s="115"/>
      <c r="AM189" s="115"/>
      <c r="AN189" s="115"/>
      <c r="AO189" s="115"/>
      <c r="AP189" s="115"/>
      <c r="AQ189" s="115"/>
      <c r="AR189" s="115"/>
      <c r="AS189" s="115"/>
      <c r="AT189" s="115"/>
      <c r="AU189" s="115"/>
      <c r="AV189" s="115"/>
      <c r="AW189" s="115"/>
      <c r="AX189" s="115"/>
      <c r="AY189" s="115"/>
      <c r="AZ189" s="115"/>
      <c r="BA189" s="115"/>
      <c r="BB189" s="115"/>
      <c r="BC189" s="115"/>
      <c r="BD189" s="115"/>
      <c r="BE189" s="115"/>
      <c r="BF189" s="115"/>
      <c r="BG189" s="115"/>
      <c r="BH189" s="115"/>
      <c r="BI189" s="115"/>
      <c r="BJ189" s="115"/>
      <c r="BK189" s="115"/>
      <c r="BL189" s="115"/>
      <c r="BM189" s="115"/>
      <c r="BN189" s="115"/>
      <c r="BO189" s="115"/>
      <c r="BP189" s="115"/>
      <c r="BQ189" s="115"/>
      <c r="BR189" s="115"/>
      <c r="BS189" s="115"/>
      <c r="BT189" s="115"/>
      <c r="BU189" s="115"/>
      <c r="BV189" s="115"/>
      <c r="BW189" s="115"/>
      <c r="BX189" s="115"/>
      <c r="BY189" s="115"/>
      <c r="BZ189" s="115"/>
      <c r="CA189" s="115"/>
      <c r="CB189" s="115"/>
      <c r="CC189" s="115"/>
      <c r="CD189" s="115"/>
      <c r="CE189" s="115"/>
      <c r="CF189" s="115"/>
      <c r="CG189" s="115"/>
      <c r="CH189" s="115"/>
      <c r="CI189" s="115"/>
      <c r="CJ189" s="115"/>
      <c r="CK189" s="115"/>
      <c r="CL189" s="115"/>
      <c r="CM189" s="115"/>
      <c r="CN189" s="115"/>
      <c r="CO189" s="115"/>
      <c r="CP189" s="115"/>
      <c r="CQ189" s="115"/>
      <c r="CR189" s="115"/>
      <c r="CS189" s="115"/>
      <c r="CT189" s="115"/>
      <c r="CU189" s="115"/>
      <c r="CV189" s="115"/>
      <c r="CW189" s="115"/>
      <c r="CX189" s="115"/>
      <c r="CY189" s="115"/>
      <c r="CZ189" s="115"/>
      <c r="DA189" s="115"/>
      <c r="DB189" s="115"/>
      <c r="DC189" s="115"/>
      <c r="DD189" s="115"/>
      <c r="DE189" s="115"/>
      <c r="DF189" s="115"/>
      <c r="DG189" s="115"/>
      <c r="DH189" s="115"/>
      <c r="DI189" s="115"/>
      <c r="DJ189" s="115"/>
      <c r="DK189" s="115"/>
      <c r="DL189" s="115"/>
      <c r="DM189" s="115"/>
      <c r="DN189" s="115"/>
      <c r="DO189" s="115"/>
      <c r="DP189" s="115"/>
      <c r="DQ189" s="115"/>
      <c r="DR189" s="115"/>
      <c r="DS189" s="115"/>
      <c r="DT189" s="115"/>
      <c r="DU189" s="115"/>
      <c r="DV189" s="115"/>
      <c r="DW189" s="115"/>
      <c r="DX189" s="115"/>
      <c r="DY189" s="115"/>
      <c r="DZ189" s="115"/>
      <c r="EA189" s="115"/>
      <c r="EB189" s="115"/>
      <c r="EC189" s="115"/>
      <c r="ED189" s="115"/>
      <c r="EE189" s="115"/>
      <c r="EF189" s="115"/>
      <c r="EG189" s="115"/>
      <c r="EH189" s="115"/>
      <c r="EI189" s="115"/>
      <c r="EJ189" s="115"/>
      <c r="EK189" s="115"/>
      <c r="EL189" s="115"/>
      <c r="EM189" s="115"/>
      <c r="EN189" s="115"/>
      <c r="EO189" s="115"/>
      <c r="EP189" s="115"/>
      <c r="EQ189" s="115"/>
      <c r="ER189" s="115"/>
      <c r="ES189" s="115"/>
      <c r="ET189" s="115"/>
      <c r="EU189" s="115"/>
      <c r="EV189" s="115"/>
      <c r="EW189" s="115"/>
      <c r="EX189" s="115"/>
      <c r="EY189" s="115"/>
      <c r="EZ189" s="115"/>
      <c r="FA189" s="115"/>
      <c r="FB189" s="115"/>
      <c r="FC189" s="115"/>
      <c r="FD189" s="115"/>
      <c r="FE189" s="115"/>
      <c r="FF189" s="115"/>
      <c r="FG189" s="115"/>
      <c r="FH189" s="115"/>
      <c r="FI189" s="115"/>
      <c r="FJ189" s="115"/>
      <c r="FK189" s="115"/>
      <c r="FL189" s="115"/>
      <c r="FM189" s="115"/>
      <c r="FN189" s="115"/>
      <c r="FO189" s="115"/>
      <c r="FP189" s="115"/>
      <c r="FQ189" s="115"/>
      <c r="FR189" s="115"/>
      <c r="FS189" s="115"/>
      <c r="FT189" s="115"/>
      <c r="FU189" s="115"/>
      <c r="FV189" s="115"/>
      <c r="FW189" s="115"/>
      <c r="FX189" s="115"/>
      <c r="FY189" s="115"/>
      <c r="FZ189" s="115"/>
      <c r="GA189" s="115"/>
      <c r="GB189" s="115"/>
      <c r="GC189" s="115"/>
      <c r="GD189" s="115"/>
      <c r="GE189" s="115"/>
      <c r="GF189" s="115"/>
      <c r="GG189" s="115"/>
      <c r="GH189" s="115"/>
      <c r="GI189" s="115"/>
      <c r="GJ189" s="115"/>
      <c r="GK189" s="115"/>
      <c r="GL189" s="115"/>
      <c r="GM189" s="115"/>
      <c r="GN189" s="115"/>
      <c r="GO189" s="115"/>
      <c r="GP189" s="115"/>
      <c r="GQ189" s="115"/>
      <c r="GR189" s="115"/>
      <c r="GS189" s="115"/>
      <c r="GT189" s="115"/>
      <c r="GU189" s="115"/>
      <c r="GV189" s="115"/>
      <c r="GW189" s="115"/>
      <c r="GX189" s="115"/>
      <c r="GY189" s="115"/>
      <c r="GZ189" s="115"/>
      <c r="HA189" s="115"/>
      <c r="HB189" s="115"/>
      <c r="HC189" s="115"/>
    </row>
    <row r="190" s="123" customFormat="1" ht="33.75" spans="1:33">
      <c r="A190" s="41">
        <v>19</v>
      </c>
      <c r="B190" s="46" t="s">
        <v>745</v>
      </c>
      <c r="C190" s="47" t="s">
        <v>50</v>
      </c>
      <c r="D190" s="47" t="s">
        <v>27</v>
      </c>
      <c r="E190" s="48" t="s">
        <v>642</v>
      </c>
      <c r="F190" s="46" t="s">
        <v>746</v>
      </c>
      <c r="G190" s="41" t="s">
        <v>747</v>
      </c>
      <c r="H190" s="53">
        <v>20000</v>
      </c>
      <c r="I190" s="48">
        <v>19800</v>
      </c>
      <c r="J190" s="78" t="s">
        <v>748</v>
      </c>
      <c r="K190" s="53">
        <v>200</v>
      </c>
      <c r="L190" s="46" t="s">
        <v>749</v>
      </c>
      <c r="M190" s="45" t="s">
        <v>33</v>
      </c>
      <c r="N190" s="52" t="s">
        <v>79</v>
      </c>
      <c r="O190" s="46" t="s">
        <v>750</v>
      </c>
      <c r="P190" s="47" t="s">
        <v>751</v>
      </c>
      <c r="Q190" s="52" t="s">
        <v>648</v>
      </c>
      <c r="R190" s="47" t="s">
        <v>752</v>
      </c>
      <c r="S190" s="239" t="s">
        <v>649</v>
      </c>
      <c r="T190" s="101"/>
      <c r="V190" s="324"/>
      <c r="W190" s="324"/>
      <c r="X190" s="324"/>
      <c r="Y190" s="324"/>
      <c r="Z190" s="324"/>
      <c r="AA190" s="324"/>
      <c r="AB190" s="324"/>
      <c r="AC190" s="324"/>
      <c r="AD190" s="324"/>
      <c r="AE190" s="324"/>
      <c r="AF190" s="324"/>
      <c r="AG190" s="324"/>
    </row>
    <row r="191" s="123" customFormat="1" ht="33.75" spans="1:33">
      <c r="A191" s="41">
        <v>20</v>
      </c>
      <c r="B191" s="46" t="s">
        <v>753</v>
      </c>
      <c r="C191" s="47" t="s">
        <v>50</v>
      </c>
      <c r="D191" s="47" t="s">
        <v>27</v>
      </c>
      <c r="E191" s="48" t="s">
        <v>642</v>
      </c>
      <c r="F191" s="46" t="s">
        <v>754</v>
      </c>
      <c r="G191" s="48" t="s">
        <v>60</v>
      </c>
      <c r="H191" s="53">
        <v>15000</v>
      </c>
      <c r="I191" s="48">
        <v>14800</v>
      </c>
      <c r="J191" s="78" t="s">
        <v>755</v>
      </c>
      <c r="K191" s="48">
        <v>200</v>
      </c>
      <c r="L191" s="46" t="s">
        <v>756</v>
      </c>
      <c r="M191" s="45" t="s">
        <v>33</v>
      </c>
      <c r="N191" s="52" t="s">
        <v>79</v>
      </c>
      <c r="O191" s="46" t="s">
        <v>757</v>
      </c>
      <c r="P191" s="52" t="s">
        <v>758</v>
      </c>
      <c r="Q191" s="52" t="s">
        <v>648</v>
      </c>
      <c r="R191" s="52" t="s">
        <v>647</v>
      </c>
      <c r="S191" s="239" t="s">
        <v>657</v>
      </c>
      <c r="T191" s="101"/>
      <c r="V191" s="324"/>
      <c r="W191" s="324"/>
      <c r="X191" s="324"/>
      <c r="Y191" s="324"/>
      <c r="Z191" s="324"/>
      <c r="AA191" s="324"/>
      <c r="AB191" s="324"/>
      <c r="AC191" s="324"/>
      <c r="AD191" s="324"/>
      <c r="AE191" s="324"/>
      <c r="AF191" s="324"/>
      <c r="AG191" s="324"/>
    </row>
    <row r="192" s="123" customFormat="1" ht="33.75" spans="1:211">
      <c r="A192" s="41">
        <v>21</v>
      </c>
      <c r="B192" s="46" t="s">
        <v>759</v>
      </c>
      <c r="C192" s="47" t="s">
        <v>26</v>
      </c>
      <c r="D192" s="47" t="s">
        <v>27</v>
      </c>
      <c r="E192" s="48" t="s">
        <v>642</v>
      </c>
      <c r="F192" s="46" t="s">
        <v>760</v>
      </c>
      <c r="G192" s="41" t="s">
        <v>761</v>
      </c>
      <c r="H192" s="53">
        <v>86000</v>
      </c>
      <c r="I192" s="48">
        <v>85800</v>
      </c>
      <c r="J192" s="78" t="s">
        <v>762</v>
      </c>
      <c r="K192" s="53">
        <v>200</v>
      </c>
      <c r="L192" s="46" t="s">
        <v>763</v>
      </c>
      <c r="M192" s="45" t="s">
        <v>33</v>
      </c>
      <c r="N192" s="52" t="s">
        <v>34</v>
      </c>
      <c r="O192" s="46" t="s">
        <v>764</v>
      </c>
      <c r="P192" s="47" t="s">
        <v>765</v>
      </c>
      <c r="Q192" s="52" t="s">
        <v>648</v>
      </c>
      <c r="R192" s="47" t="s">
        <v>752</v>
      </c>
      <c r="S192" s="334" t="s">
        <v>657</v>
      </c>
      <c r="T192" s="114"/>
      <c r="U192" s="115"/>
      <c r="V192" s="322"/>
      <c r="W192" s="322"/>
      <c r="X192" s="322"/>
      <c r="Y192" s="322"/>
      <c r="Z192" s="322"/>
      <c r="AA192" s="322"/>
      <c r="AB192" s="322"/>
      <c r="AC192" s="322"/>
      <c r="AD192" s="322"/>
      <c r="AE192" s="322"/>
      <c r="AF192" s="322"/>
      <c r="AG192" s="322"/>
      <c r="AH192" s="115"/>
      <c r="AI192" s="115"/>
      <c r="AJ192" s="115"/>
      <c r="AK192" s="115"/>
      <c r="AL192" s="115"/>
      <c r="AM192" s="115"/>
      <c r="AN192" s="115"/>
      <c r="AO192" s="115"/>
      <c r="AP192" s="115"/>
      <c r="AQ192" s="115"/>
      <c r="AR192" s="115"/>
      <c r="AS192" s="115"/>
      <c r="AT192" s="115"/>
      <c r="AU192" s="115"/>
      <c r="AV192" s="115"/>
      <c r="AW192" s="115"/>
      <c r="AX192" s="115"/>
      <c r="AY192" s="115"/>
      <c r="AZ192" s="115"/>
      <c r="BA192" s="115"/>
      <c r="BB192" s="115"/>
      <c r="BC192" s="115"/>
      <c r="BD192" s="115"/>
      <c r="BE192" s="115"/>
      <c r="BF192" s="115"/>
      <c r="BG192" s="115"/>
      <c r="BH192" s="115"/>
      <c r="BI192" s="115"/>
      <c r="BJ192" s="115"/>
      <c r="BK192" s="115"/>
      <c r="BL192" s="115"/>
      <c r="BM192" s="115"/>
      <c r="BN192" s="115"/>
      <c r="BO192" s="115"/>
      <c r="BP192" s="115"/>
      <c r="BQ192" s="115"/>
      <c r="BR192" s="115"/>
      <c r="BS192" s="115"/>
      <c r="BT192" s="115"/>
      <c r="BU192" s="115"/>
      <c r="BV192" s="115"/>
      <c r="BW192" s="115"/>
      <c r="BX192" s="115"/>
      <c r="BY192" s="115"/>
      <c r="BZ192" s="115"/>
      <c r="CA192" s="115"/>
      <c r="CB192" s="115"/>
      <c r="CC192" s="115"/>
      <c r="CD192" s="115"/>
      <c r="CE192" s="115"/>
      <c r="CF192" s="115"/>
      <c r="CG192" s="115"/>
      <c r="CH192" s="115"/>
      <c r="CI192" s="115"/>
      <c r="CJ192" s="115"/>
      <c r="CK192" s="115"/>
      <c r="CL192" s="115"/>
      <c r="CM192" s="115"/>
      <c r="CN192" s="115"/>
      <c r="CO192" s="115"/>
      <c r="CP192" s="115"/>
      <c r="CQ192" s="115"/>
      <c r="CR192" s="115"/>
      <c r="CS192" s="115"/>
      <c r="CT192" s="115"/>
      <c r="CU192" s="115"/>
      <c r="CV192" s="115"/>
      <c r="CW192" s="115"/>
      <c r="CX192" s="115"/>
      <c r="CY192" s="115"/>
      <c r="CZ192" s="115"/>
      <c r="DA192" s="115"/>
      <c r="DB192" s="115"/>
      <c r="DC192" s="115"/>
      <c r="DD192" s="115"/>
      <c r="DE192" s="115"/>
      <c r="DF192" s="115"/>
      <c r="DG192" s="115"/>
      <c r="DH192" s="115"/>
      <c r="DI192" s="115"/>
      <c r="DJ192" s="115"/>
      <c r="DK192" s="115"/>
      <c r="DL192" s="115"/>
      <c r="DM192" s="115"/>
      <c r="DN192" s="115"/>
      <c r="DO192" s="115"/>
      <c r="DP192" s="115"/>
      <c r="DQ192" s="115"/>
      <c r="DR192" s="115"/>
      <c r="DS192" s="115"/>
      <c r="DT192" s="115"/>
      <c r="DU192" s="115"/>
      <c r="DV192" s="115"/>
      <c r="DW192" s="115"/>
      <c r="DX192" s="115"/>
      <c r="DY192" s="115"/>
      <c r="DZ192" s="115"/>
      <c r="EA192" s="115"/>
      <c r="EB192" s="115"/>
      <c r="EC192" s="115"/>
      <c r="ED192" s="115"/>
      <c r="EE192" s="115"/>
      <c r="EF192" s="115"/>
      <c r="EG192" s="115"/>
      <c r="EH192" s="115"/>
      <c r="EI192" s="115"/>
      <c r="EJ192" s="115"/>
      <c r="EK192" s="115"/>
      <c r="EL192" s="115"/>
      <c r="EM192" s="115"/>
      <c r="EN192" s="115"/>
      <c r="EO192" s="115"/>
      <c r="EP192" s="115"/>
      <c r="EQ192" s="115"/>
      <c r="ER192" s="115"/>
      <c r="ES192" s="115"/>
      <c r="ET192" s="115"/>
      <c r="EU192" s="115"/>
      <c r="EV192" s="115"/>
      <c r="EW192" s="115"/>
      <c r="EX192" s="115"/>
      <c r="EY192" s="115"/>
      <c r="EZ192" s="115"/>
      <c r="FA192" s="115"/>
      <c r="FB192" s="115"/>
      <c r="FC192" s="115"/>
      <c r="FD192" s="115"/>
      <c r="FE192" s="115"/>
      <c r="FF192" s="115"/>
      <c r="FG192" s="115"/>
      <c r="FH192" s="115"/>
      <c r="FI192" s="115"/>
      <c r="FJ192" s="115"/>
      <c r="FK192" s="115"/>
      <c r="FL192" s="115"/>
      <c r="FM192" s="115"/>
      <c r="FN192" s="115"/>
      <c r="FO192" s="115"/>
      <c r="FP192" s="115"/>
      <c r="FQ192" s="115"/>
      <c r="FR192" s="115"/>
      <c r="FS192" s="115"/>
      <c r="FT192" s="115"/>
      <c r="FU192" s="115"/>
      <c r="FV192" s="115"/>
      <c r="FW192" s="115"/>
      <c r="FX192" s="115"/>
      <c r="FY192" s="115"/>
      <c r="FZ192" s="115"/>
      <c r="GA192" s="115"/>
      <c r="GB192" s="115"/>
      <c r="GC192" s="115"/>
      <c r="GD192" s="115"/>
      <c r="GE192" s="115"/>
      <c r="GF192" s="115"/>
      <c r="GG192" s="115"/>
      <c r="GH192" s="115"/>
      <c r="GI192" s="115"/>
      <c r="GJ192" s="115"/>
      <c r="GK192" s="115"/>
      <c r="GL192" s="115"/>
      <c r="GM192" s="115"/>
      <c r="GN192" s="115"/>
      <c r="GO192" s="115"/>
      <c r="GP192" s="115"/>
      <c r="GQ192" s="115"/>
      <c r="GR192" s="115"/>
      <c r="GS192" s="115"/>
      <c r="GT192" s="115"/>
      <c r="GU192" s="115"/>
      <c r="GV192" s="115"/>
      <c r="GW192" s="115"/>
      <c r="GX192" s="115"/>
      <c r="GY192" s="115"/>
      <c r="GZ192" s="115"/>
      <c r="HA192" s="115"/>
      <c r="HB192" s="115"/>
      <c r="HC192" s="115"/>
    </row>
    <row r="193" s="123" customFormat="1" ht="33.75" spans="1:211">
      <c r="A193" s="41">
        <v>22</v>
      </c>
      <c r="B193" s="46" t="s">
        <v>766</v>
      </c>
      <c r="C193" s="47" t="s">
        <v>26</v>
      </c>
      <c r="D193" s="52" t="s">
        <v>51</v>
      </c>
      <c r="E193" s="48" t="s">
        <v>642</v>
      </c>
      <c r="F193" s="46" t="s">
        <v>767</v>
      </c>
      <c r="G193" s="41" t="s">
        <v>83</v>
      </c>
      <c r="H193" s="53">
        <v>150000</v>
      </c>
      <c r="I193" s="48"/>
      <c r="J193" s="78" t="s">
        <v>768</v>
      </c>
      <c r="K193" s="48">
        <v>15000</v>
      </c>
      <c r="L193" s="46" t="s">
        <v>769</v>
      </c>
      <c r="M193" s="52" t="s">
        <v>79</v>
      </c>
      <c r="N193" s="45" t="s">
        <v>33</v>
      </c>
      <c r="O193" s="46" t="s">
        <v>678</v>
      </c>
      <c r="P193" s="52" t="s">
        <v>656</v>
      </c>
      <c r="Q193" s="52" t="s">
        <v>648</v>
      </c>
      <c r="R193" s="52" t="s">
        <v>770</v>
      </c>
      <c r="S193" s="232" t="s">
        <v>551</v>
      </c>
      <c r="T193" s="114"/>
      <c r="U193" s="115"/>
      <c r="V193" s="322"/>
      <c r="W193" s="322"/>
      <c r="X193" s="322"/>
      <c r="Y193" s="322"/>
      <c r="Z193" s="322"/>
      <c r="AA193" s="322"/>
      <c r="AB193" s="322"/>
      <c r="AC193" s="322"/>
      <c r="AD193" s="322"/>
      <c r="AE193" s="322"/>
      <c r="AF193" s="322"/>
      <c r="AG193" s="322"/>
      <c r="AH193" s="115"/>
      <c r="AI193" s="115"/>
      <c r="AJ193" s="115"/>
      <c r="AK193" s="115"/>
      <c r="AL193" s="115"/>
      <c r="AM193" s="115"/>
      <c r="AN193" s="115"/>
      <c r="AO193" s="115"/>
      <c r="AP193" s="115"/>
      <c r="AQ193" s="115"/>
      <c r="AR193" s="115"/>
      <c r="AS193" s="115"/>
      <c r="AT193" s="115"/>
      <c r="AU193" s="115"/>
      <c r="AV193" s="115"/>
      <c r="AW193" s="115"/>
      <c r="AX193" s="115"/>
      <c r="AY193" s="115"/>
      <c r="AZ193" s="115"/>
      <c r="BA193" s="115"/>
      <c r="BB193" s="115"/>
      <c r="BC193" s="115"/>
      <c r="BD193" s="115"/>
      <c r="BE193" s="115"/>
      <c r="BF193" s="115"/>
      <c r="BG193" s="115"/>
      <c r="BH193" s="115"/>
      <c r="BI193" s="115"/>
      <c r="BJ193" s="115"/>
      <c r="BK193" s="115"/>
      <c r="BL193" s="115"/>
      <c r="BM193" s="115"/>
      <c r="BN193" s="115"/>
      <c r="BO193" s="115"/>
      <c r="BP193" s="115"/>
      <c r="BQ193" s="115"/>
      <c r="BR193" s="115"/>
      <c r="BS193" s="115"/>
      <c r="BT193" s="115"/>
      <c r="BU193" s="115"/>
      <c r="BV193" s="115"/>
      <c r="BW193" s="115"/>
      <c r="BX193" s="115"/>
      <c r="BY193" s="115"/>
      <c r="BZ193" s="115"/>
      <c r="CA193" s="115"/>
      <c r="CB193" s="115"/>
      <c r="CC193" s="115"/>
      <c r="CD193" s="115"/>
      <c r="CE193" s="115"/>
      <c r="CF193" s="115"/>
      <c r="CG193" s="115"/>
      <c r="CH193" s="115"/>
      <c r="CI193" s="115"/>
      <c r="CJ193" s="115"/>
      <c r="CK193" s="115"/>
      <c r="CL193" s="115"/>
      <c r="CM193" s="115"/>
      <c r="CN193" s="115"/>
      <c r="CO193" s="115"/>
      <c r="CP193" s="115"/>
      <c r="CQ193" s="115"/>
      <c r="CR193" s="115"/>
      <c r="CS193" s="115"/>
      <c r="CT193" s="115"/>
      <c r="CU193" s="115"/>
      <c r="CV193" s="115"/>
      <c r="CW193" s="115"/>
      <c r="CX193" s="115"/>
      <c r="CY193" s="115"/>
      <c r="CZ193" s="115"/>
      <c r="DA193" s="115"/>
      <c r="DB193" s="115"/>
      <c r="DC193" s="115"/>
      <c r="DD193" s="115"/>
      <c r="DE193" s="115"/>
      <c r="DF193" s="115"/>
      <c r="DG193" s="115"/>
      <c r="DH193" s="115"/>
      <c r="DI193" s="115"/>
      <c r="DJ193" s="115"/>
      <c r="DK193" s="115"/>
      <c r="DL193" s="115"/>
      <c r="DM193" s="115"/>
      <c r="DN193" s="115"/>
      <c r="DO193" s="115"/>
      <c r="DP193" s="115"/>
      <c r="DQ193" s="115"/>
      <c r="DR193" s="115"/>
      <c r="DS193" s="115"/>
      <c r="DT193" s="115"/>
      <c r="DU193" s="115"/>
      <c r="DV193" s="115"/>
      <c r="DW193" s="115"/>
      <c r="DX193" s="115"/>
      <c r="DY193" s="115"/>
      <c r="DZ193" s="115"/>
      <c r="EA193" s="115"/>
      <c r="EB193" s="115"/>
      <c r="EC193" s="115"/>
      <c r="ED193" s="115"/>
      <c r="EE193" s="115"/>
      <c r="EF193" s="115"/>
      <c r="EG193" s="115"/>
      <c r="EH193" s="115"/>
      <c r="EI193" s="115"/>
      <c r="EJ193" s="115"/>
      <c r="EK193" s="115"/>
      <c r="EL193" s="115"/>
      <c r="EM193" s="115"/>
      <c r="EN193" s="115"/>
      <c r="EO193" s="115"/>
      <c r="EP193" s="115"/>
      <c r="EQ193" s="115"/>
      <c r="ER193" s="115"/>
      <c r="ES193" s="115"/>
      <c r="ET193" s="115"/>
      <c r="EU193" s="115"/>
      <c r="EV193" s="115"/>
      <c r="EW193" s="115"/>
      <c r="EX193" s="115"/>
      <c r="EY193" s="115"/>
      <c r="EZ193" s="115"/>
      <c r="FA193" s="115"/>
      <c r="FB193" s="115"/>
      <c r="FC193" s="115"/>
      <c r="FD193" s="115"/>
      <c r="FE193" s="115"/>
      <c r="FF193" s="115"/>
      <c r="FG193" s="115"/>
      <c r="FH193" s="115"/>
      <c r="FI193" s="115"/>
      <c r="FJ193" s="115"/>
      <c r="FK193" s="115"/>
      <c r="FL193" s="115"/>
      <c r="FM193" s="115"/>
      <c r="FN193" s="115"/>
      <c r="FO193" s="115"/>
      <c r="FP193" s="115"/>
      <c r="FQ193" s="115"/>
      <c r="FR193" s="115"/>
      <c r="FS193" s="115"/>
      <c r="FT193" s="115"/>
      <c r="FU193" s="115"/>
      <c r="FV193" s="115"/>
      <c r="FW193" s="115"/>
      <c r="FX193" s="115"/>
      <c r="FY193" s="115"/>
      <c r="FZ193" s="115"/>
      <c r="GA193" s="115"/>
      <c r="GB193" s="115"/>
      <c r="GC193" s="115"/>
      <c r="GD193" s="115"/>
      <c r="GE193" s="115"/>
      <c r="GF193" s="115"/>
      <c r="GG193" s="115"/>
      <c r="GH193" s="115"/>
      <c r="GI193" s="115"/>
      <c r="GJ193" s="115"/>
      <c r="GK193" s="115"/>
      <c r="GL193" s="115"/>
      <c r="GM193" s="115"/>
      <c r="GN193" s="115"/>
      <c r="GO193" s="115"/>
      <c r="GP193" s="115"/>
      <c r="GQ193" s="115"/>
      <c r="GR193" s="115"/>
      <c r="GS193" s="115"/>
      <c r="GT193" s="115"/>
      <c r="GU193" s="115"/>
      <c r="GV193" s="115"/>
      <c r="GW193" s="115"/>
      <c r="GX193" s="115"/>
      <c r="GY193" s="115"/>
      <c r="GZ193" s="115"/>
      <c r="HA193" s="115"/>
      <c r="HB193" s="115"/>
      <c r="HC193" s="115"/>
    </row>
    <row r="194" s="123" customFormat="1" ht="27" customHeight="1" spans="1:211">
      <c r="A194" s="41">
        <v>23</v>
      </c>
      <c r="B194" s="46" t="s">
        <v>771</v>
      </c>
      <c r="C194" s="47" t="s">
        <v>26</v>
      </c>
      <c r="D194" s="52" t="s">
        <v>51</v>
      </c>
      <c r="E194" s="48" t="s">
        <v>642</v>
      </c>
      <c r="F194" s="46" t="s">
        <v>772</v>
      </c>
      <c r="G194" s="41" t="s">
        <v>89</v>
      </c>
      <c r="H194" s="53">
        <v>5000</v>
      </c>
      <c r="I194" s="48"/>
      <c r="J194" s="78" t="s">
        <v>579</v>
      </c>
      <c r="K194" s="48">
        <v>2000</v>
      </c>
      <c r="L194" s="46" t="s">
        <v>91</v>
      </c>
      <c r="M194" s="52" t="s">
        <v>92</v>
      </c>
      <c r="N194" s="45" t="s">
        <v>33</v>
      </c>
      <c r="O194" s="46" t="s">
        <v>646</v>
      </c>
      <c r="P194" s="52" t="s">
        <v>656</v>
      </c>
      <c r="Q194" s="46" t="s">
        <v>646</v>
      </c>
      <c r="R194" s="52" t="s">
        <v>656</v>
      </c>
      <c r="S194" s="232" t="s">
        <v>551</v>
      </c>
      <c r="T194" s="114"/>
      <c r="U194" s="115"/>
      <c r="V194" s="322"/>
      <c r="W194" s="322"/>
      <c r="X194" s="322"/>
      <c r="Y194" s="322"/>
      <c r="Z194" s="322"/>
      <c r="AA194" s="322"/>
      <c r="AB194" s="322"/>
      <c r="AC194" s="322"/>
      <c r="AD194" s="322"/>
      <c r="AE194" s="322"/>
      <c r="AF194" s="322"/>
      <c r="AG194" s="322"/>
      <c r="AH194" s="115"/>
      <c r="AI194" s="115"/>
      <c r="AJ194" s="115"/>
      <c r="AK194" s="115"/>
      <c r="AL194" s="115"/>
      <c r="AM194" s="115"/>
      <c r="AN194" s="115"/>
      <c r="AO194" s="115"/>
      <c r="AP194" s="115"/>
      <c r="AQ194" s="115"/>
      <c r="AR194" s="115"/>
      <c r="AS194" s="115"/>
      <c r="AT194" s="115"/>
      <c r="AU194" s="115"/>
      <c r="AV194" s="115"/>
      <c r="AW194" s="115"/>
      <c r="AX194" s="115"/>
      <c r="AY194" s="115"/>
      <c r="AZ194" s="115"/>
      <c r="BA194" s="115"/>
      <c r="BB194" s="115"/>
      <c r="BC194" s="115"/>
      <c r="BD194" s="115"/>
      <c r="BE194" s="115"/>
      <c r="BF194" s="115"/>
      <c r="BG194" s="115"/>
      <c r="BH194" s="115"/>
      <c r="BI194" s="115"/>
      <c r="BJ194" s="115"/>
      <c r="BK194" s="115"/>
      <c r="BL194" s="115"/>
      <c r="BM194" s="115"/>
      <c r="BN194" s="115"/>
      <c r="BO194" s="115"/>
      <c r="BP194" s="115"/>
      <c r="BQ194" s="115"/>
      <c r="BR194" s="115"/>
      <c r="BS194" s="115"/>
      <c r="BT194" s="115"/>
      <c r="BU194" s="115"/>
      <c r="BV194" s="115"/>
      <c r="BW194" s="115"/>
      <c r="BX194" s="115"/>
      <c r="BY194" s="115"/>
      <c r="BZ194" s="115"/>
      <c r="CA194" s="115"/>
      <c r="CB194" s="115"/>
      <c r="CC194" s="115"/>
      <c r="CD194" s="115"/>
      <c r="CE194" s="115"/>
      <c r="CF194" s="115"/>
      <c r="CG194" s="115"/>
      <c r="CH194" s="115"/>
      <c r="CI194" s="115"/>
      <c r="CJ194" s="115"/>
      <c r="CK194" s="115"/>
      <c r="CL194" s="115"/>
      <c r="CM194" s="115"/>
      <c r="CN194" s="115"/>
      <c r="CO194" s="115"/>
      <c r="CP194" s="115"/>
      <c r="CQ194" s="115"/>
      <c r="CR194" s="115"/>
      <c r="CS194" s="115"/>
      <c r="CT194" s="115"/>
      <c r="CU194" s="115"/>
      <c r="CV194" s="115"/>
      <c r="CW194" s="115"/>
      <c r="CX194" s="115"/>
      <c r="CY194" s="115"/>
      <c r="CZ194" s="115"/>
      <c r="DA194" s="115"/>
      <c r="DB194" s="115"/>
      <c r="DC194" s="115"/>
      <c r="DD194" s="115"/>
      <c r="DE194" s="115"/>
      <c r="DF194" s="115"/>
      <c r="DG194" s="115"/>
      <c r="DH194" s="115"/>
      <c r="DI194" s="115"/>
      <c r="DJ194" s="115"/>
      <c r="DK194" s="115"/>
      <c r="DL194" s="115"/>
      <c r="DM194" s="115"/>
      <c r="DN194" s="115"/>
      <c r="DO194" s="115"/>
      <c r="DP194" s="115"/>
      <c r="DQ194" s="115"/>
      <c r="DR194" s="115"/>
      <c r="DS194" s="115"/>
      <c r="DT194" s="115"/>
      <c r="DU194" s="115"/>
      <c r="DV194" s="115"/>
      <c r="DW194" s="115"/>
      <c r="DX194" s="115"/>
      <c r="DY194" s="115"/>
      <c r="DZ194" s="115"/>
      <c r="EA194" s="115"/>
      <c r="EB194" s="115"/>
      <c r="EC194" s="115"/>
      <c r="ED194" s="115"/>
      <c r="EE194" s="115"/>
      <c r="EF194" s="115"/>
      <c r="EG194" s="115"/>
      <c r="EH194" s="115"/>
      <c r="EI194" s="115"/>
      <c r="EJ194" s="115"/>
      <c r="EK194" s="115"/>
      <c r="EL194" s="115"/>
      <c r="EM194" s="115"/>
      <c r="EN194" s="115"/>
      <c r="EO194" s="115"/>
      <c r="EP194" s="115"/>
      <c r="EQ194" s="115"/>
      <c r="ER194" s="115"/>
      <c r="ES194" s="115"/>
      <c r="ET194" s="115"/>
      <c r="EU194" s="115"/>
      <c r="EV194" s="115"/>
      <c r="EW194" s="115"/>
      <c r="EX194" s="115"/>
      <c r="EY194" s="115"/>
      <c r="EZ194" s="115"/>
      <c r="FA194" s="115"/>
      <c r="FB194" s="115"/>
      <c r="FC194" s="115"/>
      <c r="FD194" s="115"/>
      <c r="FE194" s="115"/>
      <c r="FF194" s="115"/>
      <c r="FG194" s="115"/>
      <c r="FH194" s="115"/>
      <c r="FI194" s="115"/>
      <c r="FJ194" s="115"/>
      <c r="FK194" s="115"/>
      <c r="FL194" s="115"/>
      <c r="FM194" s="115"/>
      <c r="FN194" s="115"/>
      <c r="FO194" s="115"/>
      <c r="FP194" s="115"/>
      <c r="FQ194" s="115"/>
      <c r="FR194" s="115"/>
      <c r="FS194" s="115"/>
      <c r="FT194" s="115"/>
      <c r="FU194" s="115"/>
      <c r="FV194" s="115"/>
      <c r="FW194" s="115"/>
      <c r="FX194" s="115"/>
      <c r="FY194" s="115"/>
      <c r="FZ194" s="115"/>
      <c r="GA194" s="115"/>
      <c r="GB194" s="115"/>
      <c r="GC194" s="115"/>
      <c r="GD194" s="115"/>
      <c r="GE194" s="115"/>
      <c r="GF194" s="115"/>
      <c r="GG194" s="115"/>
      <c r="GH194" s="115"/>
      <c r="GI194" s="115"/>
      <c r="GJ194" s="115"/>
      <c r="GK194" s="115"/>
      <c r="GL194" s="115"/>
      <c r="GM194" s="115"/>
      <c r="GN194" s="115"/>
      <c r="GO194" s="115"/>
      <c r="GP194" s="115"/>
      <c r="GQ194" s="115"/>
      <c r="GR194" s="115"/>
      <c r="GS194" s="115"/>
      <c r="GT194" s="115"/>
      <c r="GU194" s="115"/>
      <c r="GV194" s="115"/>
      <c r="GW194" s="115"/>
      <c r="GX194" s="115"/>
      <c r="GY194" s="115"/>
      <c r="GZ194" s="115"/>
      <c r="HA194" s="115"/>
      <c r="HB194" s="115"/>
      <c r="HC194" s="115"/>
    </row>
    <row r="195" s="127" customFormat="1" ht="27" customHeight="1" spans="1:212">
      <c r="A195" s="41">
        <v>24</v>
      </c>
      <c r="B195" s="46" t="s">
        <v>773</v>
      </c>
      <c r="C195" s="47" t="s">
        <v>26</v>
      </c>
      <c r="D195" s="52" t="s">
        <v>51</v>
      </c>
      <c r="E195" s="48" t="s">
        <v>642</v>
      </c>
      <c r="F195" s="46" t="s">
        <v>774</v>
      </c>
      <c r="G195" s="41" t="s">
        <v>89</v>
      </c>
      <c r="H195" s="53">
        <v>5000</v>
      </c>
      <c r="I195" s="48"/>
      <c r="J195" s="78" t="s">
        <v>579</v>
      </c>
      <c r="K195" s="48">
        <v>2000</v>
      </c>
      <c r="L195" s="46" t="s">
        <v>284</v>
      </c>
      <c r="M195" s="96" t="s">
        <v>79</v>
      </c>
      <c r="N195" s="45" t="s">
        <v>33</v>
      </c>
      <c r="O195" s="46" t="s">
        <v>646</v>
      </c>
      <c r="P195" s="52" t="s">
        <v>656</v>
      </c>
      <c r="Q195" s="46" t="s">
        <v>646</v>
      </c>
      <c r="R195" s="52" t="s">
        <v>656</v>
      </c>
      <c r="S195" s="232" t="s">
        <v>551</v>
      </c>
      <c r="T195" s="123"/>
      <c r="U195" s="123"/>
      <c r="V195" s="324"/>
      <c r="W195" s="324"/>
      <c r="X195" s="324"/>
      <c r="Y195" s="324"/>
      <c r="Z195" s="324"/>
      <c r="AA195" s="324"/>
      <c r="AB195" s="324"/>
      <c r="AC195" s="324"/>
      <c r="AD195" s="324"/>
      <c r="AE195" s="324"/>
      <c r="AF195" s="324"/>
      <c r="AG195" s="324"/>
      <c r="AH195" s="123"/>
      <c r="AI195" s="123"/>
      <c r="AJ195" s="123"/>
      <c r="AK195" s="123"/>
      <c r="AL195" s="123"/>
      <c r="AM195" s="123"/>
      <c r="AN195" s="123"/>
      <c r="AO195" s="123"/>
      <c r="AP195" s="123"/>
      <c r="AQ195" s="123"/>
      <c r="AR195" s="123"/>
      <c r="AS195" s="123"/>
      <c r="AT195" s="123"/>
      <c r="AU195" s="123"/>
      <c r="AV195" s="123"/>
      <c r="AW195" s="123"/>
      <c r="AX195" s="123"/>
      <c r="AY195" s="123"/>
      <c r="AZ195" s="123"/>
      <c r="BA195" s="123"/>
      <c r="BB195" s="123"/>
      <c r="BC195" s="123"/>
      <c r="BD195" s="123"/>
      <c r="BE195" s="123"/>
      <c r="BF195" s="123"/>
      <c r="BG195" s="123"/>
      <c r="BH195" s="123"/>
      <c r="BI195" s="123"/>
      <c r="BJ195" s="123"/>
      <c r="BK195" s="123"/>
      <c r="BL195" s="123"/>
      <c r="BM195" s="123"/>
      <c r="BN195" s="123"/>
      <c r="BO195" s="123"/>
      <c r="BP195" s="123"/>
      <c r="BQ195" s="123"/>
      <c r="BR195" s="123"/>
      <c r="BS195" s="123"/>
      <c r="BT195" s="123"/>
      <c r="BU195" s="123"/>
      <c r="BV195" s="123"/>
      <c r="BW195" s="123"/>
      <c r="BX195" s="123"/>
      <c r="BY195" s="123"/>
      <c r="BZ195" s="123"/>
      <c r="CA195" s="123"/>
      <c r="CB195" s="123"/>
      <c r="CC195" s="123"/>
      <c r="CD195" s="123"/>
      <c r="CE195" s="123"/>
      <c r="CF195" s="123"/>
      <c r="CG195" s="123"/>
      <c r="CH195" s="123"/>
      <c r="CI195" s="123"/>
      <c r="CJ195" s="123"/>
      <c r="CK195" s="123"/>
      <c r="CL195" s="123"/>
      <c r="CM195" s="123"/>
      <c r="CN195" s="123"/>
      <c r="CO195" s="123"/>
      <c r="CP195" s="123"/>
      <c r="CQ195" s="123"/>
      <c r="CR195" s="123"/>
      <c r="CS195" s="123"/>
      <c r="CT195" s="123"/>
      <c r="CU195" s="123"/>
      <c r="CV195" s="123"/>
      <c r="CW195" s="123"/>
      <c r="CX195" s="123"/>
      <c r="CY195" s="123"/>
      <c r="CZ195" s="123"/>
      <c r="DA195" s="123"/>
      <c r="DB195" s="123"/>
      <c r="DC195" s="123"/>
      <c r="DD195" s="123"/>
      <c r="DE195" s="123"/>
      <c r="DF195" s="123"/>
      <c r="DG195" s="123"/>
      <c r="DH195" s="123"/>
      <c r="DI195" s="123"/>
      <c r="DJ195" s="123"/>
      <c r="DK195" s="123"/>
      <c r="DL195" s="123"/>
      <c r="DM195" s="123"/>
      <c r="DN195" s="123"/>
      <c r="DO195" s="123"/>
      <c r="DP195" s="123"/>
      <c r="DQ195" s="123"/>
      <c r="DR195" s="123"/>
      <c r="DS195" s="123"/>
      <c r="DT195" s="123"/>
      <c r="DU195" s="123"/>
      <c r="DV195" s="123"/>
      <c r="DW195" s="123"/>
      <c r="DX195" s="123"/>
      <c r="DY195" s="123"/>
      <c r="DZ195" s="123"/>
      <c r="EA195" s="123"/>
      <c r="EB195" s="123"/>
      <c r="EC195" s="123"/>
      <c r="ED195" s="123"/>
      <c r="EE195" s="123"/>
      <c r="EF195" s="123"/>
      <c r="EG195" s="123"/>
      <c r="EH195" s="123"/>
      <c r="EI195" s="123"/>
      <c r="EJ195" s="123"/>
      <c r="EK195" s="123"/>
      <c r="EL195" s="123"/>
      <c r="EM195" s="123"/>
      <c r="EN195" s="123"/>
      <c r="EO195" s="123"/>
      <c r="EP195" s="123"/>
      <c r="EQ195" s="123"/>
      <c r="ER195" s="123"/>
      <c r="ES195" s="123"/>
      <c r="ET195" s="123"/>
      <c r="EU195" s="123"/>
      <c r="EV195" s="123"/>
      <c r="EW195" s="123"/>
      <c r="EX195" s="123"/>
      <c r="EY195" s="123"/>
      <c r="EZ195" s="123"/>
      <c r="FA195" s="123"/>
      <c r="FB195" s="123"/>
      <c r="FC195" s="123"/>
      <c r="FD195" s="123"/>
      <c r="FE195" s="123"/>
      <c r="FF195" s="123"/>
      <c r="FG195" s="123"/>
      <c r="FH195" s="123"/>
      <c r="FI195" s="123"/>
      <c r="FJ195" s="123"/>
      <c r="FK195" s="123"/>
      <c r="FL195" s="123"/>
      <c r="FM195" s="123"/>
      <c r="FN195" s="123"/>
      <c r="FO195" s="123"/>
      <c r="FP195" s="123"/>
      <c r="FQ195" s="123"/>
      <c r="FR195" s="123"/>
      <c r="FS195" s="123"/>
      <c r="FT195" s="123"/>
      <c r="FU195" s="123"/>
      <c r="FV195" s="123"/>
      <c r="FW195" s="123"/>
      <c r="FX195" s="123"/>
      <c r="FY195" s="123"/>
      <c r="FZ195" s="123"/>
      <c r="GA195" s="123"/>
      <c r="GB195" s="123"/>
      <c r="GC195" s="123"/>
      <c r="GD195" s="123"/>
      <c r="GE195" s="123"/>
      <c r="GF195" s="123"/>
      <c r="GG195" s="123"/>
      <c r="GH195" s="123"/>
      <c r="GI195" s="123"/>
      <c r="GJ195" s="123"/>
      <c r="GK195" s="123"/>
      <c r="GL195" s="123"/>
      <c r="GM195" s="123"/>
      <c r="GN195" s="123"/>
      <c r="GO195" s="123"/>
      <c r="GP195" s="123"/>
      <c r="GQ195" s="123"/>
      <c r="GR195" s="123"/>
      <c r="GS195" s="123"/>
      <c r="GT195" s="123"/>
      <c r="GU195" s="123"/>
      <c r="GV195" s="123"/>
      <c r="GW195" s="123"/>
      <c r="GX195" s="123"/>
      <c r="GY195" s="123"/>
      <c r="GZ195" s="123"/>
      <c r="HA195" s="123"/>
      <c r="HB195" s="123"/>
      <c r="HC195" s="123"/>
      <c r="HD195" s="123"/>
    </row>
    <row r="196" s="123" customFormat="1" ht="27" customHeight="1" spans="1:211">
      <c r="A196" s="41">
        <v>25</v>
      </c>
      <c r="B196" s="46" t="s">
        <v>775</v>
      </c>
      <c r="C196" s="47" t="s">
        <v>26</v>
      </c>
      <c r="D196" s="52" t="s">
        <v>51</v>
      </c>
      <c r="E196" s="48" t="s">
        <v>642</v>
      </c>
      <c r="F196" s="46" t="s">
        <v>776</v>
      </c>
      <c r="G196" s="48" t="s">
        <v>106</v>
      </c>
      <c r="H196" s="53">
        <v>9000</v>
      </c>
      <c r="I196" s="48"/>
      <c r="J196" s="78" t="s">
        <v>777</v>
      </c>
      <c r="K196" s="47">
        <v>2800</v>
      </c>
      <c r="L196" s="46" t="s">
        <v>284</v>
      </c>
      <c r="M196" s="96" t="s">
        <v>79</v>
      </c>
      <c r="N196" s="45" t="s">
        <v>33</v>
      </c>
      <c r="O196" s="46" t="s">
        <v>678</v>
      </c>
      <c r="P196" s="47" t="s">
        <v>656</v>
      </c>
      <c r="Q196" s="52" t="s">
        <v>648</v>
      </c>
      <c r="R196" s="47" t="s">
        <v>656</v>
      </c>
      <c r="S196" s="232" t="s">
        <v>551</v>
      </c>
      <c r="T196" s="114"/>
      <c r="U196" s="115"/>
      <c r="V196" s="322"/>
      <c r="W196" s="322"/>
      <c r="X196" s="322"/>
      <c r="Y196" s="322"/>
      <c r="Z196" s="322"/>
      <c r="AA196" s="322"/>
      <c r="AB196" s="322"/>
      <c r="AC196" s="322"/>
      <c r="AD196" s="322"/>
      <c r="AE196" s="322"/>
      <c r="AF196" s="322"/>
      <c r="AG196" s="322"/>
      <c r="AH196" s="115"/>
      <c r="AI196" s="115"/>
      <c r="AJ196" s="115"/>
      <c r="AK196" s="115"/>
      <c r="AL196" s="115"/>
      <c r="AM196" s="115"/>
      <c r="AN196" s="115"/>
      <c r="AO196" s="115"/>
      <c r="AP196" s="115"/>
      <c r="AQ196" s="115"/>
      <c r="AR196" s="115"/>
      <c r="AS196" s="115"/>
      <c r="AT196" s="115"/>
      <c r="AU196" s="115"/>
      <c r="AV196" s="115"/>
      <c r="AW196" s="115"/>
      <c r="AX196" s="115"/>
      <c r="AY196" s="115"/>
      <c r="AZ196" s="115"/>
      <c r="BA196" s="115"/>
      <c r="BB196" s="115"/>
      <c r="BC196" s="115"/>
      <c r="BD196" s="115"/>
      <c r="BE196" s="115"/>
      <c r="BF196" s="115"/>
      <c r="BG196" s="115"/>
      <c r="BH196" s="115"/>
      <c r="BI196" s="115"/>
      <c r="BJ196" s="115"/>
      <c r="BK196" s="115"/>
      <c r="BL196" s="115"/>
      <c r="BM196" s="115"/>
      <c r="BN196" s="115"/>
      <c r="BO196" s="115"/>
      <c r="BP196" s="115"/>
      <c r="BQ196" s="115"/>
      <c r="BR196" s="115"/>
      <c r="BS196" s="115"/>
      <c r="BT196" s="115"/>
      <c r="BU196" s="115"/>
      <c r="BV196" s="115"/>
      <c r="BW196" s="115"/>
      <c r="BX196" s="115"/>
      <c r="BY196" s="115"/>
      <c r="BZ196" s="115"/>
      <c r="CA196" s="115"/>
      <c r="CB196" s="115"/>
      <c r="CC196" s="115"/>
      <c r="CD196" s="115"/>
      <c r="CE196" s="115"/>
      <c r="CF196" s="115"/>
      <c r="CG196" s="115"/>
      <c r="CH196" s="115"/>
      <c r="CI196" s="115"/>
      <c r="CJ196" s="115"/>
      <c r="CK196" s="115"/>
      <c r="CL196" s="115"/>
      <c r="CM196" s="115"/>
      <c r="CN196" s="115"/>
      <c r="CO196" s="115"/>
      <c r="CP196" s="115"/>
      <c r="CQ196" s="115"/>
      <c r="CR196" s="115"/>
      <c r="CS196" s="115"/>
      <c r="CT196" s="115"/>
      <c r="CU196" s="115"/>
      <c r="CV196" s="115"/>
      <c r="CW196" s="115"/>
      <c r="CX196" s="115"/>
      <c r="CY196" s="115"/>
      <c r="CZ196" s="115"/>
      <c r="DA196" s="115"/>
      <c r="DB196" s="115"/>
      <c r="DC196" s="115"/>
      <c r="DD196" s="115"/>
      <c r="DE196" s="115"/>
      <c r="DF196" s="115"/>
      <c r="DG196" s="115"/>
      <c r="DH196" s="115"/>
      <c r="DI196" s="115"/>
      <c r="DJ196" s="115"/>
      <c r="DK196" s="115"/>
      <c r="DL196" s="115"/>
      <c r="DM196" s="115"/>
      <c r="DN196" s="115"/>
      <c r="DO196" s="115"/>
      <c r="DP196" s="115"/>
      <c r="DQ196" s="115"/>
      <c r="DR196" s="115"/>
      <c r="DS196" s="115"/>
      <c r="DT196" s="115"/>
      <c r="DU196" s="115"/>
      <c r="DV196" s="115"/>
      <c r="DW196" s="115"/>
      <c r="DX196" s="115"/>
      <c r="DY196" s="115"/>
      <c r="DZ196" s="115"/>
      <c r="EA196" s="115"/>
      <c r="EB196" s="115"/>
      <c r="EC196" s="115"/>
      <c r="ED196" s="115"/>
      <c r="EE196" s="115"/>
      <c r="EF196" s="115"/>
      <c r="EG196" s="115"/>
      <c r="EH196" s="115"/>
      <c r="EI196" s="115"/>
      <c r="EJ196" s="115"/>
      <c r="EK196" s="115"/>
      <c r="EL196" s="115"/>
      <c r="EM196" s="115"/>
      <c r="EN196" s="115"/>
      <c r="EO196" s="115"/>
      <c r="EP196" s="115"/>
      <c r="EQ196" s="115"/>
      <c r="ER196" s="115"/>
      <c r="ES196" s="115"/>
      <c r="ET196" s="115"/>
      <c r="EU196" s="115"/>
      <c r="EV196" s="115"/>
      <c r="EW196" s="115"/>
      <c r="EX196" s="115"/>
      <c r="EY196" s="115"/>
      <c r="EZ196" s="115"/>
      <c r="FA196" s="115"/>
      <c r="FB196" s="115"/>
      <c r="FC196" s="115"/>
      <c r="FD196" s="115"/>
      <c r="FE196" s="115"/>
      <c r="FF196" s="115"/>
      <c r="FG196" s="115"/>
      <c r="FH196" s="115"/>
      <c r="FI196" s="115"/>
      <c r="FJ196" s="115"/>
      <c r="FK196" s="115"/>
      <c r="FL196" s="115"/>
      <c r="FM196" s="115"/>
      <c r="FN196" s="115"/>
      <c r="FO196" s="115"/>
      <c r="FP196" s="115"/>
      <c r="FQ196" s="115"/>
      <c r="FR196" s="115"/>
      <c r="FS196" s="115"/>
      <c r="FT196" s="115"/>
      <c r="FU196" s="115"/>
      <c r="FV196" s="115"/>
      <c r="FW196" s="115"/>
      <c r="FX196" s="115"/>
      <c r="FY196" s="115"/>
      <c r="FZ196" s="115"/>
      <c r="GA196" s="115"/>
      <c r="GB196" s="115"/>
      <c r="GC196" s="115"/>
      <c r="GD196" s="115"/>
      <c r="GE196" s="115"/>
      <c r="GF196" s="115"/>
      <c r="GG196" s="115"/>
      <c r="GH196" s="115"/>
      <c r="GI196" s="115"/>
      <c r="GJ196" s="115"/>
      <c r="GK196" s="115"/>
      <c r="GL196" s="115"/>
      <c r="GM196" s="115"/>
      <c r="GN196" s="115"/>
      <c r="GO196" s="115"/>
      <c r="GP196" s="115"/>
      <c r="GQ196" s="115"/>
      <c r="GR196" s="115"/>
      <c r="GS196" s="115"/>
      <c r="GT196" s="115"/>
      <c r="GU196" s="115"/>
      <c r="GV196" s="115"/>
      <c r="GW196" s="115"/>
      <c r="GX196" s="115"/>
      <c r="GY196" s="115"/>
      <c r="GZ196" s="115"/>
      <c r="HA196" s="115"/>
      <c r="HB196" s="115"/>
      <c r="HC196" s="115"/>
    </row>
    <row r="197" s="123" customFormat="1" ht="33.75" spans="1:211">
      <c r="A197" s="41">
        <v>26</v>
      </c>
      <c r="B197" s="46" t="s">
        <v>778</v>
      </c>
      <c r="C197" s="47" t="s">
        <v>103</v>
      </c>
      <c r="D197" s="52" t="s">
        <v>189</v>
      </c>
      <c r="E197" s="48" t="s">
        <v>642</v>
      </c>
      <c r="F197" s="54" t="s">
        <v>779</v>
      </c>
      <c r="G197" s="41" t="s">
        <v>89</v>
      </c>
      <c r="H197" s="53">
        <v>20000</v>
      </c>
      <c r="I197" s="48"/>
      <c r="J197" s="78" t="s">
        <v>780</v>
      </c>
      <c r="K197" s="41">
        <v>8000</v>
      </c>
      <c r="L197" s="46" t="s">
        <v>781</v>
      </c>
      <c r="M197" s="52" t="s">
        <v>79</v>
      </c>
      <c r="N197" s="45" t="s">
        <v>33</v>
      </c>
      <c r="O197" s="51" t="s">
        <v>782</v>
      </c>
      <c r="P197" s="47" t="s">
        <v>783</v>
      </c>
      <c r="Q197" s="52" t="s">
        <v>784</v>
      </c>
      <c r="R197" s="47" t="s">
        <v>752</v>
      </c>
      <c r="S197" s="232" t="s">
        <v>551</v>
      </c>
      <c r="T197" s="114"/>
      <c r="U197" s="115"/>
      <c r="V197" s="322"/>
      <c r="W197" s="322"/>
      <c r="X197" s="322"/>
      <c r="Y197" s="322"/>
      <c r="Z197" s="322"/>
      <c r="AA197" s="322"/>
      <c r="AB197" s="322"/>
      <c r="AC197" s="322"/>
      <c r="AD197" s="322"/>
      <c r="AE197" s="322"/>
      <c r="AF197" s="322"/>
      <c r="AG197" s="322"/>
      <c r="AH197" s="115"/>
      <c r="AI197" s="115"/>
      <c r="AJ197" s="115"/>
      <c r="AK197" s="115"/>
      <c r="AL197" s="115"/>
      <c r="AM197" s="115"/>
      <c r="AN197" s="115"/>
      <c r="AO197" s="115"/>
      <c r="AP197" s="115"/>
      <c r="AQ197" s="115"/>
      <c r="AR197" s="115"/>
      <c r="AS197" s="115"/>
      <c r="AT197" s="115"/>
      <c r="AU197" s="115"/>
      <c r="AV197" s="115"/>
      <c r="AW197" s="115"/>
      <c r="AX197" s="115"/>
      <c r="AY197" s="115"/>
      <c r="AZ197" s="115"/>
      <c r="BA197" s="115"/>
      <c r="BB197" s="115"/>
      <c r="BC197" s="115"/>
      <c r="BD197" s="115"/>
      <c r="BE197" s="115"/>
      <c r="BF197" s="115"/>
      <c r="BG197" s="115"/>
      <c r="BH197" s="115"/>
      <c r="BI197" s="115"/>
      <c r="BJ197" s="115"/>
      <c r="BK197" s="115"/>
      <c r="BL197" s="115"/>
      <c r="BM197" s="115"/>
      <c r="BN197" s="115"/>
      <c r="BO197" s="115"/>
      <c r="BP197" s="115"/>
      <c r="BQ197" s="115"/>
      <c r="BR197" s="115"/>
      <c r="BS197" s="115"/>
      <c r="BT197" s="115"/>
      <c r="BU197" s="115"/>
      <c r="BV197" s="115"/>
      <c r="BW197" s="115"/>
      <c r="BX197" s="115"/>
      <c r="BY197" s="115"/>
      <c r="BZ197" s="115"/>
      <c r="CA197" s="115"/>
      <c r="CB197" s="115"/>
      <c r="CC197" s="115"/>
      <c r="CD197" s="115"/>
      <c r="CE197" s="115"/>
      <c r="CF197" s="115"/>
      <c r="CG197" s="115"/>
      <c r="CH197" s="115"/>
      <c r="CI197" s="115"/>
      <c r="CJ197" s="115"/>
      <c r="CK197" s="115"/>
      <c r="CL197" s="115"/>
      <c r="CM197" s="115"/>
      <c r="CN197" s="115"/>
      <c r="CO197" s="115"/>
      <c r="CP197" s="115"/>
      <c r="CQ197" s="115"/>
      <c r="CR197" s="115"/>
      <c r="CS197" s="115"/>
      <c r="CT197" s="115"/>
      <c r="CU197" s="115"/>
      <c r="CV197" s="115"/>
      <c r="CW197" s="115"/>
      <c r="CX197" s="115"/>
      <c r="CY197" s="115"/>
      <c r="CZ197" s="115"/>
      <c r="DA197" s="115"/>
      <c r="DB197" s="115"/>
      <c r="DC197" s="115"/>
      <c r="DD197" s="115"/>
      <c r="DE197" s="115"/>
      <c r="DF197" s="115"/>
      <c r="DG197" s="115"/>
      <c r="DH197" s="115"/>
      <c r="DI197" s="115"/>
      <c r="DJ197" s="115"/>
      <c r="DK197" s="115"/>
      <c r="DL197" s="115"/>
      <c r="DM197" s="115"/>
      <c r="DN197" s="115"/>
      <c r="DO197" s="115"/>
      <c r="DP197" s="115"/>
      <c r="DQ197" s="115"/>
      <c r="DR197" s="115"/>
      <c r="DS197" s="115"/>
      <c r="DT197" s="115"/>
      <c r="DU197" s="115"/>
      <c r="DV197" s="115"/>
      <c r="DW197" s="115"/>
      <c r="DX197" s="115"/>
      <c r="DY197" s="115"/>
      <c r="DZ197" s="115"/>
      <c r="EA197" s="115"/>
      <c r="EB197" s="115"/>
      <c r="EC197" s="115"/>
      <c r="ED197" s="115"/>
      <c r="EE197" s="115"/>
      <c r="EF197" s="115"/>
      <c r="EG197" s="115"/>
      <c r="EH197" s="115"/>
      <c r="EI197" s="115"/>
      <c r="EJ197" s="115"/>
      <c r="EK197" s="115"/>
      <c r="EL197" s="115"/>
      <c r="EM197" s="115"/>
      <c r="EN197" s="115"/>
      <c r="EO197" s="115"/>
      <c r="EP197" s="115"/>
      <c r="EQ197" s="115"/>
      <c r="ER197" s="115"/>
      <c r="ES197" s="115"/>
      <c r="ET197" s="115"/>
      <c r="EU197" s="115"/>
      <c r="EV197" s="115"/>
      <c r="EW197" s="115"/>
      <c r="EX197" s="115"/>
      <c r="EY197" s="115"/>
      <c r="EZ197" s="115"/>
      <c r="FA197" s="115"/>
      <c r="FB197" s="115"/>
      <c r="FC197" s="115"/>
      <c r="FD197" s="115"/>
      <c r="FE197" s="115"/>
      <c r="FF197" s="115"/>
      <c r="FG197" s="115"/>
      <c r="FH197" s="115"/>
      <c r="FI197" s="115"/>
      <c r="FJ197" s="115"/>
      <c r="FK197" s="115"/>
      <c r="FL197" s="115"/>
      <c r="FM197" s="115"/>
      <c r="FN197" s="115"/>
      <c r="FO197" s="115"/>
      <c r="FP197" s="115"/>
      <c r="FQ197" s="115"/>
      <c r="FR197" s="115"/>
      <c r="FS197" s="115"/>
      <c r="FT197" s="115"/>
      <c r="FU197" s="115"/>
      <c r="FV197" s="115"/>
      <c r="FW197" s="115"/>
      <c r="FX197" s="115"/>
      <c r="FY197" s="115"/>
      <c r="FZ197" s="115"/>
      <c r="GA197" s="115"/>
      <c r="GB197" s="115"/>
      <c r="GC197" s="115"/>
      <c r="GD197" s="115"/>
      <c r="GE197" s="115"/>
      <c r="GF197" s="115"/>
      <c r="GG197" s="115"/>
      <c r="GH197" s="115"/>
      <c r="GI197" s="115"/>
      <c r="GJ197" s="115"/>
      <c r="GK197" s="115"/>
      <c r="GL197" s="115"/>
      <c r="GM197" s="115"/>
      <c r="GN197" s="115"/>
      <c r="GO197" s="115"/>
      <c r="GP197" s="115"/>
      <c r="GQ197" s="115"/>
      <c r="GR197" s="115"/>
      <c r="GS197" s="115"/>
      <c r="GT197" s="115"/>
      <c r="GU197" s="115"/>
      <c r="GV197" s="115"/>
      <c r="GW197" s="115"/>
      <c r="GX197" s="115"/>
      <c r="GY197" s="115"/>
      <c r="GZ197" s="115"/>
      <c r="HA197" s="115"/>
      <c r="HB197" s="115"/>
      <c r="HC197" s="115"/>
    </row>
    <row r="198" s="123" customFormat="1" ht="30" customHeight="1" spans="1:33">
      <c r="A198" s="41">
        <v>27</v>
      </c>
      <c r="B198" s="46" t="s">
        <v>785</v>
      </c>
      <c r="C198" s="47" t="s">
        <v>188</v>
      </c>
      <c r="D198" s="47" t="s">
        <v>129</v>
      </c>
      <c r="E198" s="48" t="s">
        <v>642</v>
      </c>
      <c r="F198" s="54" t="s">
        <v>786</v>
      </c>
      <c r="G198" s="41" t="s">
        <v>106</v>
      </c>
      <c r="H198" s="53">
        <v>10000</v>
      </c>
      <c r="I198" s="48"/>
      <c r="J198" s="78" t="s">
        <v>787</v>
      </c>
      <c r="K198" s="53">
        <v>2300</v>
      </c>
      <c r="L198" s="79" t="s">
        <v>284</v>
      </c>
      <c r="M198" s="96" t="s">
        <v>79</v>
      </c>
      <c r="N198" s="45" t="s">
        <v>33</v>
      </c>
      <c r="O198" s="46" t="s">
        <v>646</v>
      </c>
      <c r="P198" s="52" t="s">
        <v>647</v>
      </c>
      <c r="Q198" s="52" t="s">
        <v>648</v>
      </c>
      <c r="R198" s="52" t="s">
        <v>647</v>
      </c>
      <c r="S198" s="232" t="s">
        <v>551</v>
      </c>
      <c r="T198" s="101"/>
      <c r="V198" s="324"/>
      <c r="W198" s="324"/>
      <c r="X198" s="324"/>
      <c r="Y198" s="324"/>
      <c r="Z198" s="324"/>
      <c r="AA198" s="324"/>
      <c r="AB198" s="324"/>
      <c r="AC198" s="324"/>
      <c r="AD198" s="324"/>
      <c r="AE198" s="324"/>
      <c r="AF198" s="324"/>
      <c r="AG198" s="324"/>
    </row>
    <row r="199" s="262" customFormat="1" ht="48" spans="1:33">
      <c r="A199" s="41">
        <v>28</v>
      </c>
      <c r="B199" s="46" t="s">
        <v>788</v>
      </c>
      <c r="C199" s="68" t="s">
        <v>103</v>
      </c>
      <c r="D199" s="44" t="s">
        <v>266</v>
      </c>
      <c r="E199" s="68" t="s">
        <v>642</v>
      </c>
      <c r="F199" s="91" t="s">
        <v>789</v>
      </c>
      <c r="G199" s="48" t="s">
        <v>790</v>
      </c>
      <c r="H199" s="90">
        <v>12000</v>
      </c>
      <c r="I199" s="68">
        <v>100</v>
      </c>
      <c r="J199" s="94" t="s">
        <v>791</v>
      </c>
      <c r="K199" s="68">
        <v>3500</v>
      </c>
      <c r="L199" s="94" t="s">
        <v>792</v>
      </c>
      <c r="M199" s="95" t="s">
        <v>115</v>
      </c>
      <c r="N199" s="47" t="s">
        <v>34</v>
      </c>
      <c r="O199" s="349" t="s">
        <v>793</v>
      </c>
      <c r="P199" s="349" t="s">
        <v>794</v>
      </c>
      <c r="Q199" s="371" t="s">
        <v>560</v>
      </c>
      <c r="R199" s="371" t="s">
        <v>561</v>
      </c>
      <c r="S199" s="232" t="s">
        <v>551</v>
      </c>
      <c r="V199" s="372"/>
      <c r="W199" s="372"/>
      <c r="X199" s="372"/>
      <c r="Y199" s="372"/>
      <c r="Z199" s="372"/>
      <c r="AA199" s="372"/>
      <c r="AB199" s="372"/>
      <c r="AC199" s="372"/>
      <c r="AD199" s="372"/>
      <c r="AE199" s="372"/>
      <c r="AF199" s="372"/>
      <c r="AG199" s="372"/>
    </row>
    <row r="200" s="131" customFormat="1" ht="45" spans="1:33">
      <c r="A200" s="41">
        <v>29</v>
      </c>
      <c r="B200" s="46" t="s">
        <v>795</v>
      </c>
      <c r="C200" s="47" t="s">
        <v>26</v>
      </c>
      <c r="D200" s="47" t="s">
        <v>117</v>
      </c>
      <c r="E200" s="48" t="s">
        <v>642</v>
      </c>
      <c r="F200" s="46" t="s">
        <v>796</v>
      </c>
      <c r="G200" s="48" t="s">
        <v>89</v>
      </c>
      <c r="H200" s="53">
        <v>51000</v>
      </c>
      <c r="I200" s="47"/>
      <c r="J200" s="46" t="s">
        <v>579</v>
      </c>
      <c r="K200" s="47">
        <v>7200</v>
      </c>
      <c r="L200" s="46" t="s">
        <v>797</v>
      </c>
      <c r="M200" s="47" t="s">
        <v>115</v>
      </c>
      <c r="N200" s="45" t="s">
        <v>33</v>
      </c>
      <c r="O200" s="46" t="s">
        <v>671</v>
      </c>
      <c r="P200" s="46" t="s">
        <v>672</v>
      </c>
      <c r="Q200" s="46" t="s">
        <v>648</v>
      </c>
      <c r="R200" s="46" t="s">
        <v>662</v>
      </c>
      <c r="S200" s="232" t="s">
        <v>551</v>
      </c>
      <c r="T200" s="246"/>
      <c r="V200" s="451"/>
      <c r="W200" s="451"/>
      <c r="X200" s="451"/>
      <c r="Y200" s="451"/>
      <c r="Z200" s="451"/>
      <c r="AA200" s="451"/>
      <c r="AB200" s="451"/>
      <c r="AC200" s="451"/>
      <c r="AD200" s="451"/>
      <c r="AE200" s="451"/>
      <c r="AF200" s="451"/>
      <c r="AG200" s="451"/>
    </row>
    <row r="201" s="107" customFormat="1" ht="33.75" spans="1:211">
      <c r="A201" s="41">
        <v>30</v>
      </c>
      <c r="B201" s="46" t="s">
        <v>798</v>
      </c>
      <c r="C201" s="47" t="s">
        <v>103</v>
      </c>
      <c r="D201" s="52" t="s">
        <v>104</v>
      </c>
      <c r="E201" s="47" t="s">
        <v>642</v>
      </c>
      <c r="F201" s="54" t="s">
        <v>799</v>
      </c>
      <c r="G201" s="41" t="s">
        <v>106</v>
      </c>
      <c r="H201" s="53">
        <v>1000</v>
      </c>
      <c r="I201" s="48"/>
      <c r="J201" s="46" t="s">
        <v>579</v>
      </c>
      <c r="K201" s="41">
        <v>1000</v>
      </c>
      <c r="L201" s="46" t="s">
        <v>645</v>
      </c>
      <c r="M201" s="96" t="s">
        <v>79</v>
      </c>
      <c r="N201" s="45" t="s">
        <v>33</v>
      </c>
      <c r="O201" s="51"/>
      <c r="P201" s="47"/>
      <c r="Q201" s="52"/>
      <c r="R201" s="47"/>
      <c r="S201" s="351" t="s">
        <v>551</v>
      </c>
      <c r="T201" s="238"/>
      <c r="U201" s="125"/>
      <c r="V201" s="350"/>
      <c r="W201" s="350"/>
      <c r="X201" s="350"/>
      <c r="Y201" s="350"/>
      <c r="Z201" s="350"/>
      <c r="AA201" s="350"/>
      <c r="AB201" s="350"/>
      <c r="AC201" s="350"/>
      <c r="AD201" s="350"/>
      <c r="AE201" s="350"/>
      <c r="AF201" s="350"/>
      <c r="AG201" s="350"/>
      <c r="AH201" s="125"/>
      <c r="AI201" s="125"/>
      <c r="AJ201" s="125"/>
      <c r="AK201" s="125"/>
      <c r="AL201" s="125"/>
      <c r="AM201" s="125"/>
      <c r="AN201" s="125"/>
      <c r="AO201" s="125"/>
      <c r="AP201" s="125"/>
      <c r="AQ201" s="125"/>
      <c r="AR201" s="125"/>
      <c r="AS201" s="125"/>
      <c r="AT201" s="125"/>
      <c r="AU201" s="125"/>
      <c r="AV201" s="125"/>
      <c r="AW201" s="125"/>
      <c r="AX201" s="125"/>
      <c r="AY201" s="125"/>
      <c r="AZ201" s="125"/>
      <c r="BA201" s="125"/>
      <c r="BB201" s="125"/>
      <c r="BC201" s="125"/>
      <c r="BD201" s="125"/>
      <c r="BE201" s="125"/>
      <c r="BF201" s="125"/>
      <c r="BG201" s="125"/>
      <c r="BH201" s="125"/>
      <c r="BI201" s="125"/>
      <c r="BJ201" s="125"/>
      <c r="BK201" s="125"/>
      <c r="BL201" s="125"/>
      <c r="BM201" s="125"/>
      <c r="BN201" s="125"/>
      <c r="BO201" s="125"/>
      <c r="BP201" s="125"/>
      <c r="BQ201" s="125"/>
      <c r="BR201" s="125"/>
      <c r="BS201" s="125"/>
      <c r="BT201" s="125"/>
      <c r="BU201" s="125"/>
      <c r="BV201" s="125"/>
      <c r="BW201" s="125"/>
      <c r="BX201" s="125"/>
      <c r="BY201" s="125"/>
      <c r="BZ201" s="125"/>
      <c r="CA201" s="125"/>
      <c r="CB201" s="125"/>
      <c r="CC201" s="125"/>
      <c r="CD201" s="125"/>
      <c r="CE201" s="125"/>
      <c r="CF201" s="125"/>
      <c r="CG201" s="125"/>
      <c r="CH201" s="125"/>
      <c r="CI201" s="125"/>
      <c r="CJ201" s="125"/>
      <c r="CK201" s="125"/>
      <c r="CL201" s="125"/>
      <c r="CM201" s="125"/>
      <c r="CN201" s="125"/>
      <c r="CO201" s="125"/>
      <c r="CP201" s="125"/>
      <c r="CQ201" s="125"/>
      <c r="CR201" s="125"/>
      <c r="CS201" s="125"/>
      <c r="CT201" s="125"/>
      <c r="CU201" s="125"/>
      <c r="CV201" s="125"/>
      <c r="CW201" s="125"/>
      <c r="CX201" s="125"/>
      <c r="CY201" s="125"/>
      <c r="CZ201" s="125"/>
      <c r="DA201" s="125"/>
      <c r="DB201" s="125"/>
      <c r="DC201" s="125"/>
      <c r="DD201" s="125"/>
      <c r="DE201" s="125"/>
      <c r="DF201" s="125"/>
      <c r="DG201" s="125"/>
      <c r="DH201" s="125"/>
      <c r="DI201" s="125"/>
      <c r="DJ201" s="125"/>
      <c r="DK201" s="125"/>
      <c r="DL201" s="125"/>
      <c r="DM201" s="125"/>
      <c r="DN201" s="125"/>
      <c r="DO201" s="125"/>
      <c r="DP201" s="125"/>
      <c r="DQ201" s="125"/>
      <c r="DR201" s="125"/>
      <c r="DS201" s="125"/>
      <c r="DT201" s="125"/>
      <c r="DU201" s="125"/>
      <c r="DV201" s="125"/>
      <c r="DW201" s="125"/>
      <c r="DX201" s="125"/>
      <c r="DY201" s="125"/>
      <c r="DZ201" s="125"/>
      <c r="EA201" s="125"/>
      <c r="EB201" s="125"/>
      <c r="EC201" s="125"/>
      <c r="ED201" s="125"/>
      <c r="EE201" s="125"/>
      <c r="EF201" s="125"/>
      <c r="EG201" s="125"/>
      <c r="EH201" s="125"/>
      <c r="EI201" s="125"/>
      <c r="EJ201" s="125"/>
      <c r="EK201" s="125"/>
      <c r="EL201" s="125"/>
      <c r="EM201" s="125"/>
      <c r="EN201" s="125"/>
      <c r="EO201" s="125"/>
      <c r="EP201" s="125"/>
      <c r="EQ201" s="125"/>
      <c r="ER201" s="125"/>
      <c r="ES201" s="125"/>
      <c r="ET201" s="125"/>
      <c r="EU201" s="125"/>
      <c r="EV201" s="125"/>
      <c r="EW201" s="125"/>
      <c r="EX201" s="125"/>
      <c r="EY201" s="125"/>
      <c r="EZ201" s="125"/>
      <c r="FA201" s="125"/>
      <c r="FB201" s="125"/>
      <c r="FC201" s="125"/>
      <c r="FD201" s="125"/>
      <c r="FE201" s="125"/>
      <c r="FF201" s="125"/>
      <c r="FG201" s="125"/>
      <c r="FH201" s="125"/>
      <c r="FI201" s="125"/>
      <c r="FJ201" s="125"/>
      <c r="FK201" s="125"/>
      <c r="FL201" s="125"/>
      <c r="FM201" s="125"/>
      <c r="FN201" s="125"/>
      <c r="FO201" s="125"/>
      <c r="FP201" s="125"/>
      <c r="FQ201" s="125"/>
      <c r="FR201" s="125"/>
      <c r="FS201" s="125"/>
      <c r="FT201" s="125"/>
      <c r="FU201" s="125"/>
      <c r="FV201" s="125"/>
      <c r="FW201" s="125"/>
      <c r="FX201" s="125"/>
      <c r="FY201" s="125"/>
      <c r="FZ201" s="125"/>
      <c r="GA201" s="125"/>
      <c r="GB201" s="125"/>
      <c r="GC201" s="125"/>
      <c r="GD201" s="125"/>
      <c r="GE201" s="125"/>
      <c r="GF201" s="125"/>
      <c r="GG201" s="125"/>
      <c r="GH201" s="125"/>
      <c r="GI201" s="125"/>
      <c r="GJ201" s="125"/>
      <c r="GK201" s="125"/>
      <c r="GL201" s="125"/>
      <c r="GM201" s="125"/>
      <c r="GN201" s="125"/>
      <c r="GO201" s="125"/>
      <c r="GP201" s="125"/>
      <c r="GQ201" s="125"/>
      <c r="GR201" s="125"/>
      <c r="GS201" s="125"/>
      <c r="GT201" s="125"/>
      <c r="GU201" s="125"/>
      <c r="GV201" s="125"/>
      <c r="GW201" s="125"/>
      <c r="GX201" s="125"/>
      <c r="GY201" s="125"/>
      <c r="GZ201" s="125"/>
      <c r="HA201" s="125"/>
      <c r="HB201" s="125"/>
      <c r="HC201" s="125"/>
    </row>
    <row r="202" s="174" customFormat="1" ht="20.1" customHeight="1" spans="1:33">
      <c r="A202" s="37" t="s">
        <v>166</v>
      </c>
      <c r="B202" s="38" t="str">
        <f>"预备项目"&amp;SUBTOTAL(3,A202:A214)-2&amp;"个"</f>
        <v>预备项目11个</v>
      </c>
      <c r="C202" s="37">
        <f>SUBTOTAL(3,A202:A214)-2</f>
        <v>11</v>
      </c>
      <c r="D202" s="38"/>
      <c r="E202" s="146"/>
      <c r="F202" s="38"/>
      <c r="G202" s="39"/>
      <c r="H202" s="40">
        <f t="shared" ref="H202:I202" si="13">SUM(H203:H213)</f>
        <v>232100</v>
      </c>
      <c r="I202" s="40">
        <f t="shared" si="13"/>
        <v>0</v>
      </c>
      <c r="J202" s="38"/>
      <c r="K202" s="40">
        <f>SUM(K203:K213)</f>
        <v>55260</v>
      </c>
      <c r="L202" s="38"/>
      <c r="M202" s="145"/>
      <c r="N202" s="145"/>
      <c r="O202" s="145"/>
      <c r="P202" s="145"/>
      <c r="Q202" s="145"/>
      <c r="R202" s="145"/>
      <c r="S202" s="38"/>
      <c r="V202" s="443"/>
      <c r="W202" s="443"/>
      <c r="X202" s="443"/>
      <c r="Y202" s="443"/>
      <c r="Z202" s="443"/>
      <c r="AA202" s="443"/>
      <c r="AB202" s="443"/>
      <c r="AC202" s="443"/>
      <c r="AD202" s="443"/>
      <c r="AE202" s="443"/>
      <c r="AF202" s="443"/>
      <c r="AG202" s="443"/>
    </row>
    <row r="203" s="108" customFormat="1" ht="30.95" customHeight="1" spans="1:33">
      <c r="A203" s="47">
        <v>1</v>
      </c>
      <c r="B203" s="46" t="s">
        <v>800</v>
      </c>
      <c r="C203" s="47" t="s">
        <v>103</v>
      </c>
      <c r="D203" s="47" t="s">
        <v>189</v>
      </c>
      <c r="E203" s="47" t="s">
        <v>642</v>
      </c>
      <c r="F203" s="46" t="s">
        <v>801</v>
      </c>
      <c r="G203" s="48" t="s">
        <v>106</v>
      </c>
      <c r="H203" s="47">
        <v>1000</v>
      </c>
      <c r="I203" s="47"/>
      <c r="J203" s="46" t="s">
        <v>579</v>
      </c>
      <c r="K203" s="47">
        <v>1000</v>
      </c>
      <c r="L203" s="46" t="s">
        <v>802</v>
      </c>
      <c r="M203" s="47" t="s">
        <v>382</v>
      </c>
      <c r="N203" s="45" t="s">
        <v>33</v>
      </c>
      <c r="O203" s="243"/>
      <c r="P203" s="243"/>
      <c r="Q203" s="243"/>
      <c r="R203" s="243"/>
      <c r="S203" s="351" t="s">
        <v>551</v>
      </c>
      <c r="T203" s="117"/>
      <c r="V203" s="452"/>
      <c r="W203" s="452"/>
      <c r="X203" s="452"/>
      <c r="Y203" s="452"/>
      <c r="Z203" s="452"/>
      <c r="AA203" s="452"/>
      <c r="AB203" s="452"/>
      <c r="AC203" s="452"/>
      <c r="AD203" s="452"/>
      <c r="AE203" s="452"/>
      <c r="AF203" s="452"/>
      <c r="AG203" s="452"/>
    </row>
    <row r="204" s="123" customFormat="1" ht="33.75" spans="1:211">
      <c r="A204" s="47">
        <v>2</v>
      </c>
      <c r="B204" s="46" t="s">
        <v>803</v>
      </c>
      <c r="C204" s="47" t="s">
        <v>26</v>
      </c>
      <c r="D204" s="47" t="s">
        <v>51</v>
      </c>
      <c r="E204" s="48" t="s">
        <v>642</v>
      </c>
      <c r="F204" s="46" t="s">
        <v>804</v>
      </c>
      <c r="G204" s="48" t="s">
        <v>89</v>
      </c>
      <c r="H204" s="53">
        <v>21000</v>
      </c>
      <c r="I204" s="48"/>
      <c r="J204" s="78" t="s">
        <v>805</v>
      </c>
      <c r="K204" s="53">
        <v>11000</v>
      </c>
      <c r="L204" s="46" t="s">
        <v>806</v>
      </c>
      <c r="M204" s="52" t="s">
        <v>178</v>
      </c>
      <c r="N204" s="45" t="s">
        <v>33</v>
      </c>
      <c r="O204" s="46" t="s">
        <v>646</v>
      </c>
      <c r="P204" s="47" t="s">
        <v>685</v>
      </c>
      <c r="Q204" s="52" t="s">
        <v>648</v>
      </c>
      <c r="R204" s="47" t="s">
        <v>685</v>
      </c>
      <c r="S204" s="351" t="s">
        <v>551</v>
      </c>
      <c r="T204" s="114"/>
      <c r="U204" s="115"/>
      <c r="V204" s="322"/>
      <c r="W204" s="322"/>
      <c r="X204" s="322"/>
      <c r="Y204" s="322"/>
      <c r="Z204" s="322"/>
      <c r="AA204" s="322"/>
      <c r="AB204" s="322"/>
      <c r="AC204" s="322"/>
      <c r="AD204" s="322"/>
      <c r="AE204" s="322"/>
      <c r="AF204" s="322"/>
      <c r="AG204" s="322"/>
      <c r="AH204" s="115"/>
      <c r="AI204" s="115"/>
      <c r="AJ204" s="115"/>
      <c r="AK204" s="115"/>
      <c r="AL204" s="115"/>
      <c r="AM204" s="115"/>
      <c r="AN204" s="115"/>
      <c r="AO204" s="115"/>
      <c r="AP204" s="115"/>
      <c r="AQ204" s="115"/>
      <c r="AR204" s="115"/>
      <c r="AS204" s="115"/>
      <c r="AT204" s="115"/>
      <c r="AU204" s="115"/>
      <c r="AV204" s="115"/>
      <c r="AW204" s="115"/>
      <c r="AX204" s="115"/>
      <c r="AY204" s="115"/>
      <c r="AZ204" s="115"/>
      <c r="BA204" s="115"/>
      <c r="BB204" s="115"/>
      <c r="BC204" s="115"/>
      <c r="BD204" s="115"/>
      <c r="BE204" s="115"/>
      <c r="BF204" s="115"/>
      <c r="BG204" s="115"/>
      <c r="BH204" s="115"/>
      <c r="BI204" s="115"/>
      <c r="BJ204" s="115"/>
      <c r="BK204" s="115"/>
      <c r="BL204" s="115"/>
      <c r="BM204" s="115"/>
      <c r="BN204" s="115"/>
      <c r="BO204" s="115"/>
      <c r="BP204" s="115"/>
      <c r="BQ204" s="115"/>
      <c r="BR204" s="115"/>
      <c r="BS204" s="115"/>
      <c r="BT204" s="115"/>
      <c r="BU204" s="115"/>
      <c r="BV204" s="115"/>
      <c r="BW204" s="115"/>
      <c r="BX204" s="115"/>
      <c r="BY204" s="115"/>
      <c r="BZ204" s="115"/>
      <c r="CA204" s="115"/>
      <c r="CB204" s="115"/>
      <c r="CC204" s="115"/>
      <c r="CD204" s="115"/>
      <c r="CE204" s="115"/>
      <c r="CF204" s="115"/>
      <c r="CG204" s="115"/>
      <c r="CH204" s="115"/>
      <c r="CI204" s="115"/>
      <c r="CJ204" s="115"/>
      <c r="CK204" s="115"/>
      <c r="CL204" s="115"/>
      <c r="CM204" s="115"/>
      <c r="CN204" s="115"/>
      <c r="CO204" s="115"/>
      <c r="CP204" s="115"/>
      <c r="CQ204" s="115"/>
      <c r="CR204" s="115"/>
      <c r="CS204" s="115"/>
      <c r="CT204" s="115"/>
      <c r="CU204" s="115"/>
      <c r="CV204" s="115"/>
      <c r="CW204" s="115"/>
      <c r="CX204" s="115"/>
      <c r="CY204" s="115"/>
      <c r="CZ204" s="115"/>
      <c r="DA204" s="115"/>
      <c r="DB204" s="115"/>
      <c r="DC204" s="115"/>
      <c r="DD204" s="115"/>
      <c r="DE204" s="115"/>
      <c r="DF204" s="115"/>
      <c r="DG204" s="115"/>
      <c r="DH204" s="115"/>
      <c r="DI204" s="115"/>
      <c r="DJ204" s="115"/>
      <c r="DK204" s="115"/>
      <c r="DL204" s="115"/>
      <c r="DM204" s="115"/>
      <c r="DN204" s="115"/>
      <c r="DO204" s="115"/>
      <c r="DP204" s="115"/>
      <c r="DQ204" s="115"/>
      <c r="DR204" s="115"/>
      <c r="DS204" s="115"/>
      <c r="DT204" s="115"/>
      <c r="DU204" s="115"/>
      <c r="DV204" s="115"/>
      <c r="DW204" s="115"/>
      <c r="DX204" s="115"/>
      <c r="DY204" s="115"/>
      <c r="DZ204" s="115"/>
      <c r="EA204" s="115"/>
      <c r="EB204" s="115"/>
      <c r="EC204" s="115"/>
      <c r="ED204" s="115"/>
      <c r="EE204" s="115"/>
      <c r="EF204" s="115"/>
      <c r="EG204" s="115"/>
      <c r="EH204" s="115"/>
      <c r="EI204" s="115"/>
      <c r="EJ204" s="115"/>
      <c r="EK204" s="115"/>
      <c r="EL204" s="115"/>
      <c r="EM204" s="115"/>
      <c r="EN204" s="115"/>
      <c r="EO204" s="115"/>
      <c r="EP204" s="115"/>
      <c r="EQ204" s="115"/>
      <c r="ER204" s="115"/>
      <c r="ES204" s="115"/>
      <c r="ET204" s="115"/>
      <c r="EU204" s="115"/>
      <c r="EV204" s="115"/>
      <c r="EW204" s="115"/>
      <c r="EX204" s="115"/>
      <c r="EY204" s="115"/>
      <c r="EZ204" s="115"/>
      <c r="FA204" s="115"/>
      <c r="FB204" s="115"/>
      <c r="FC204" s="115"/>
      <c r="FD204" s="115"/>
      <c r="FE204" s="115"/>
      <c r="FF204" s="115"/>
      <c r="FG204" s="115"/>
      <c r="FH204" s="115"/>
      <c r="FI204" s="115"/>
      <c r="FJ204" s="115"/>
      <c r="FK204" s="115"/>
      <c r="FL204" s="115"/>
      <c r="FM204" s="115"/>
      <c r="FN204" s="115"/>
      <c r="FO204" s="115"/>
      <c r="FP204" s="115"/>
      <c r="FQ204" s="115"/>
      <c r="FR204" s="115"/>
      <c r="FS204" s="115"/>
      <c r="FT204" s="115"/>
      <c r="FU204" s="115"/>
      <c r="FV204" s="115"/>
      <c r="FW204" s="115"/>
      <c r="FX204" s="115"/>
      <c r="FY204" s="115"/>
      <c r="FZ204" s="115"/>
      <c r="GA204" s="115"/>
      <c r="GB204" s="115"/>
      <c r="GC204" s="115"/>
      <c r="GD204" s="115"/>
      <c r="GE204" s="115"/>
      <c r="GF204" s="115"/>
      <c r="GG204" s="115"/>
      <c r="GH204" s="115"/>
      <c r="GI204" s="115"/>
      <c r="GJ204" s="115"/>
      <c r="GK204" s="115"/>
      <c r="GL204" s="115"/>
      <c r="GM204" s="115"/>
      <c r="GN204" s="115"/>
      <c r="GO204" s="115"/>
      <c r="GP204" s="115"/>
      <c r="GQ204" s="115"/>
      <c r="GR204" s="115"/>
      <c r="GS204" s="115"/>
      <c r="GT204" s="115"/>
      <c r="GU204" s="115"/>
      <c r="GV204" s="115"/>
      <c r="GW204" s="115"/>
      <c r="GX204" s="115"/>
      <c r="GY204" s="115"/>
      <c r="GZ204" s="115"/>
      <c r="HA204" s="115"/>
      <c r="HB204" s="115"/>
      <c r="HC204" s="115"/>
    </row>
    <row r="205" s="107" customFormat="1" ht="22.5" spans="1:211">
      <c r="A205" s="47">
        <v>3</v>
      </c>
      <c r="B205" s="46" t="s">
        <v>807</v>
      </c>
      <c r="C205" s="47" t="s">
        <v>26</v>
      </c>
      <c r="D205" s="47" t="s">
        <v>51</v>
      </c>
      <c r="E205" s="48" t="s">
        <v>642</v>
      </c>
      <c r="F205" s="46" t="s">
        <v>808</v>
      </c>
      <c r="G205" s="48" t="s">
        <v>83</v>
      </c>
      <c r="H205" s="53">
        <v>50000</v>
      </c>
      <c r="I205" s="48"/>
      <c r="J205" s="78" t="s">
        <v>809</v>
      </c>
      <c r="K205" s="48">
        <v>5000</v>
      </c>
      <c r="L205" s="46" t="s">
        <v>810</v>
      </c>
      <c r="M205" s="52" t="s">
        <v>382</v>
      </c>
      <c r="N205" s="45" t="s">
        <v>33</v>
      </c>
      <c r="O205" s="46" t="s">
        <v>646</v>
      </c>
      <c r="P205" s="52" t="s">
        <v>647</v>
      </c>
      <c r="Q205" s="52" t="s">
        <v>648</v>
      </c>
      <c r="R205" s="52" t="s">
        <v>647</v>
      </c>
      <c r="S205" s="351" t="s">
        <v>551</v>
      </c>
      <c r="T205" s="114"/>
      <c r="U205" s="125"/>
      <c r="V205" s="350"/>
      <c r="W205" s="350"/>
      <c r="X205" s="350"/>
      <c r="Y205" s="350"/>
      <c r="Z205" s="350"/>
      <c r="AA205" s="350"/>
      <c r="AB205" s="350"/>
      <c r="AC205" s="350"/>
      <c r="AD205" s="350"/>
      <c r="AE205" s="350"/>
      <c r="AF205" s="350"/>
      <c r="AG205" s="350"/>
      <c r="AH205" s="125"/>
      <c r="AI205" s="125"/>
      <c r="AJ205" s="125"/>
      <c r="AK205" s="125"/>
      <c r="AL205" s="125"/>
      <c r="AM205" s="125"/>
      <c r="AN205" s="125"/>
      <c r="AO205" s="125"/>
      <c r="AP205" s="125"/>
      <c r="AQ205" s="125"/>
      <c r="AR205" s="125"/>
      <c r="AS205" s="125"/>
      <c r="AT205" s="125"/>
      <c r="AU205" s="125"/>
      <c r="AV205" s="125"/>
      <c r="AW205" s="125"/>
      <c r="AX205" s="125"/>
      <c r="AY205" s="125"/>
      <c r="AZ205" s="125"/>
      <c r="BA205" s="125"/>
      <c r="BB205" s="125"/>
      <c r="BC205" s="125"/>
      <c r="BD205" s="125"/>
      <c r="BE205" s="125"/>
      <c r="BF205" s="125"/>
      <c r="BG205" s="125"/>
      <c r="BH205" s="125"/>
      <c r="BI205" s="125"/>
      <c r="BJ205" s="125"/>
      <c r="BK205" s="125"/>
      <c r="BL205" s="125"/>
      <c r="BM205" s="125"/>
      <c r="BN205" s="125"/>
      <c r="BO205" s="125"/>
      <c r="BP205" s="125"/>
      <c r="BQ205" s="125"/>
      <c r="BR205" s="125"/>
      <c r="BS205" s="125"/>
      <c r="BT205" s="125"/>
      <c r="BU205" s="125"/>
      <c r="BV205" s="125"/>
      <c r="BW205" s="125"/>
      <c r="BX205" s="125"/>
      <c r="BY205" s="125"/>
      <c r="BZ205" s="125"/>
      <c r="CA205" s="125"/>
      <c r="CB205" s="125"/>
      <c r="CC205" s="125"/>
      <c r="CD205" s="125"/>
      <c r="CE205" s="125"/>
      <c r="CF205" s="125"/>
      <c r="CG205" s="125"/>
      <c r="CH205" s="125"/>
      <c r="CI205" s="125"/>
      <c r="CJ205" s="125"/>
      <c r="CK205" s="125"/>
      <c r="CL205" s="125"/>
      <c r="CM205" s="125"/>
      <c r="CN205" s="125"/>
      <c r="CO205" s="125"/>
      <c r="CP205" s="125"/>
      <c r="CQ205" s="125"/>
      <c r="CR205" s="125"/>
      <c r="CS205" s="125"/>
      <c r="CT205" s="125"/>
      <c r="CU205" s="125"/>
      <c r="CV205" s="125"/>
      <c r="CW205" s="125"/>
      <c r="CX205" s="125"/>
      <c r="CY205" s="125"/>
      <c r="CZ205" s="125"/>
      <c r="DA205" s="125"/>
      <c r="DB205" s="125"/>
      <c r="DC205" s="125"/>
      <c r="DD205" s="125"/>
      <c r="DE205" s="125"/>
      <c r="DF205" s="125"/>
      <c r="DG205" s="125"/>
      <c r="DH205" s="125"/>
      <c r="DI205" s="125"/>
      <c r="DJ205" s="125"/>
      <c r="DK205" s="125"/>
      <c r="DL205" s="125"/>
      <c r="DM205" s="125"/>
      <c r="DN205" s="125"/>
      <c r="DO205" s="125"/>
      <c r="DP205" s="125"/>
      <c r="DQ205" s="125"/>
      <c r="DR205" s="125"/>
      <c r="DS205" s="125"/>
      <c r="DT205" s="125"/>
      <c r="DU205" s="125"/>
      <c r="DV205" s="125"/>
      <c r="DW205" s="125"/>
      <c r="DX205" s="125"/>
      <c r="DY205" s="125"/>
      <c r="DZ205" s="125"/>
      <c r="EA205" s="125"/>
      <c r="EB205" s="125"/>
      <c r="EC205" s="125"/>
      <c r="ED205" s="125"/>
      <c r="EE205" s="125"/>
      <c r="EF205" s="125"/>
      <c r="EG205" s="125"/>
      <c r="EH205" s="125"/>
      <c r="EI205" s="125"/>
      <c r="EJ205" s="125"/>
      <c r="EK205" s="125"/>
      <c r="EL205" s="125"/>
      <c r="EM205" s="125"/>
      <c r="EN205" s="125"/>
      <c r="EO205" s="125"/>
      <c r="EP205" s="125"/>
      <c r="EQ205" s="125"/>
      <c r="ER205" s="125"/>
      <c r="ES205" s="125"/>
      <c r="ET205" s="125"/>
      <c r="EU205" s="125"/>
      <c r="EV205" s="125"/>
      <c r="EW205" s="125"/>
      <c r="EX205" s="125"/>
      <c r="EY205" s="125"/>
      <c r="EZ205" s="125"/>
      <c r="FA205" s="125"/>
      <c r="FB205" s="125"/>
      <c r="FC205" s="125"/>
      <c r="FD205" s="125"/>
      <c r="FE205" s="125"/>
      <c r="FF205" s="125"/>
      <c r="FG205" s="125"/>
      <c r="FH205" s="125"/>
      <c r="FI205" s="125"/>
      <c r="FJ205" s="125"/>
      <c r="FK205" s="125"/>
      <c r="FL205" s="125"/>
      <c r="FM205" s="125"/>
      <c r="FN205" s="125"/>
      <c r="FO205" s="125"/>
      <c r="FP205" s="125"/>
      <c r="FQ205" s="125"/>
      <c r="FR205" s="125"/>
      <c r="FS205" s="125"/>
      <c r="FT205" s="125"/>
      <c r="FU205" s="125"/>
      <c r="FV205" s="125"/>
      <c r="FW205" s="125"/>
      <c r="FX205" s="125"/>
      <c r="FY205" s="125"/>
      <c r="FZ205" s="125"/>
      <c r="GA205" s="125"/>
      <c r="GB205" s="125"/>
      <c r="GC205" s="125"/>
      <c r="GD205" s="125"/>
      <c r="GE205" s="125"/>
      <c r="GF205" s="125"/>
      <c r="GG205" s="125"/>
      <c r="GH205" s="125"/>
      <c r="GI205" s="125"/>
      <c r="GJ205" s="125"/>
      <c r="GK205" s="125"/>
      <c r="GL205" s="125"/>
      <c r="GM205" s="125"/>
      <c r="GN205" s="125"/>
      <c r="GO205" s="125"/>
      <c r="GP205" s="125"/>
      <c r="GQ205" s="125"/>
      <c r="GR205" s="125"/>
      <c r="GS205" s="125"/>
      <c r="GT205" s="125"/>
      <c r="GU205" s="125"/>
      <c r="GV205" s="125"/>
      <c r="GW205" s="125"/>
      <c r="GX205" s="125"/>
      <c r="GY205" s="125"/>
      <c r="GZ205" s="125"/>
      <c r="HA205" s="125"/>
      <c r="HB205" s="125"/>
      <c r="HC205" s="125"/>
    </row>
    <row r="206" s="179" customFormat="1" ht="48.75" customHeight="1" spans="1:211">
      <c r="A206" s="47">
        <v>4</v>
      </c>
      <c r="B206" s="46" t="s">
        <v>811</v>
      </c>
      <c r="C206" s="47" t="s">
        <v>26</v>
      </c>
      <c r="D206" s="47" t="s">
        <v>51</v>
      </c>
      <c r="E206" s="48" t="s">
        <v>642</v>
      </c>
      <c r="F206" s="46" t="s">
        <v>812</v>
      </c>
      <c r="G206" s="48" t="s">
        <v>89</v>
      </c>
      <c r="H206" s="53">
        <v>39000</v>
      </c>
      <c r="I206" s="48"/>
      <c r="J206" s="78" t="s">
        <v>813</v>
      </c>
      <c r="K206" s="65">
        <v>8000</v>
      </c>
      <c r="L206" s="78" t="s">
        <v>324</v>
      </c>
      <c r="M206" s="47" t="s">
        <v>70</v>
      </c>
      <c r="N206" s="45" t="s">
        <v>33</v>
      </c>
      <c r="O206" s="46" t="s">
        <v>814</v>
      </c>
      <c r="P206" s="52" t="s">
        <v>672</v>
      </c>
      <c r="Q206" s="52" t="s">
        <v>648</v>
      </c>
      <c r="R206" s="52" t="s">
        <v>662</v>
      </c>
      <c r="S206" s="351" t="s">
        <v>551</v>
      </c>
      <c r="T206" s="218"/>
      <c r="U206" s="218"/>
      <c r="V206" s="323"/>
      <c r="W206" s="323"/>
      <c r="X206" s="323"/>
      <c r="Y206" s="323"/>
      <c r="Z206" s="323"/>
      <c r="AA206" s="323"/>
      <c r="AB206" s="323"/>
      <c r="AC206" s="323"/>
      <c r="AD206" s="323"/>
      <c r="AE206" s="323"/>
      <c r="AF206" s="323"/>
      <c r="AG206" s="323"/>
      <c r="AH206" s="218"/>
      <c r="AI206" s="218"/>
      <c r="AJ206" s="218"/>
      <c r="AK206" s="218"/>
      <c r="AL206" s="218"/>
      <c r="AM206" s="218"/>
      <c r="AN206" s="218"/>
      <c r="AO206" s="218"/>
      <c r="AP206" s="218"/>
      <c r="AQ206" s="218"/>
      <c r="AR206" s="218"/>
      <c r="AS206" s="218"/>
      <c r="AT206" s="218"/>
      <c r="AU206" s="218"/>
      <c r="AV206" s="218"/>
      <c r="AW206" s="218"/>
      <c r="AX206" s="218"/>
      <c r="AY206" s="218"/>
      <c r="AZ206" s="218"/>
      <c r="BA206" s="218"/>
      <c r="BB206" s="218"/>
      <c r="BC206" s="218"/>
      <c r="BD206" s="218"/>
      <c r="BE206" s="218"/>
      <c r="BF206" s="218"/>
      <c r="BG206" s="218"/>
      <c r="BH206" s="218"/>
      <c r="BI206" s="218"/>
      <c r="BJ206" s="218"/>
      <c r="BK206" s="218"/>
      <c r="BL206" s="218"/>
      <c r="BM206" s="218"/>
      <c r="BN206" s="218"/>
      <c r="BO206" s="218"/>
      <c r="BP206" s="218"/>
      <c r="BQ206" s="218"/>
      <c r="BR206" s="218"/>
      <c r="BS206" s="218"/>
      <c r="BT206" s="218"/>
      <c r="BU206" s="218"/>
      <c r="BV206" s="218"/>
      <c r="BW206" s="218"/>
      <c r="BX206" s="218"/>
      <c r="BY206" s="218"/>
      <c r="BZ206" s="218"/>
      <c r="CA206" s="218"/>
      <c r="CB206" s="218"/>
      <c r="CC206" s="218"/>
      <c r="CD206" s="218"/>
      <c r="CE206" s="218"/>
      <c r="CF206" s="218"/>
      <c r="CG206" s="218"/>
      <c r="CH206" s="218"/>
      <c r="CI206" s="218"/>
      <c r="CJ206" s="218"/>
      <c r="CK206" s="218"/>
      <c r="CL206" s="218"/>
      <c r="CM206" s="218"/>
      <c r="CN206" s="218"/>
      <c r="CO206" s="218"/>
      <c r="CP206" s="218"/>
      <c r="CQ206" s="218"/>
      <c r="CR206" s="218"/>
      <c r="CS206" s="218"/>
      <c r="CT206" s="218"/>
      <c r="CU206" s="218"/>
      <c r="CV206" s="218"/>
      <c r="CW206" s="218"/>
      <c r="CX206" s="218"/>
      <c r="CY206" s="218"/>
      <c r="CZ206" s="218"/>
      <c r="DA206" s="218"/>
      <c r="DB206" s="218"/>
      <c r="DC206" s="218"/>
      <c r="DD206" s="218"/>
      <c r="DE206" s="218"/>
      <c r="DF206" s="218"/>
      <c r="DG206" s="218"/>
      <c r="DH206" s="218"/>
      <c r="DI206" s="218"/>
      <c r="DJ206" s="218"/>
      <c r="DK206" s="218"/>
      <c r="DL206" s="218"/>
      <c r="DM206" s="218"/>
      <c r="DN206" s="218"/>
      <c r="DO206" s="218"/>
      <c r="DP206" s="218"/>
      <c r="DQ206" s="218"/>
      <c r="DR206" s="218"/>
      <c r="DS206" s="218"/>
      <c r="DT206" s="218"/>
      <c r="DU206" s="218"/>
      <c r="DV206" s="218"/>
      <c r="DW206" s="218"/>
      <c r="DX206" s="218"/>
      <c r="DY206" s="218"/>
      <c r="DZ206" s="218"/>
      <c r="EA206" s="218"/>
      <c r="EB206" s="218"/>
      <c r="EC206" s="218"/>
      <c r="ED206" s="218"/>
      <c r="EE206" s="218"/>
      <c r="EF206" s="218"/>
      <c r="EG206" s="218"/>
      <c r="EH206" s="218"/>
      <c r="EI206" s="218"/>
      <c r="EJ206" s="218"/>
      <c r="EK206" s="218"/>
      <c r="EL206" s="218"/>
      <c r="EM206" s="218"/>
      <c r="EN206" s="218"/>
      <c r="EO206" s="218"/>
      <c r="EP206" s="218"/>
      <c r="EQ206" s="218"/>
      <c r="ER206" s="218"/>
      <c r="ES206" s="218"/>
      <c r="ET206" s="218"/>
      <c r="EU206" s="218"/>
      <c r="EV206" s="218"/>
      <c r="EW206" s="218"/>
      <c r="EX206" s="218"/>
      <c r="EY206" s="218"/>
      <c r="EZ206" s="218"/>
      <c r="FA206" s="218"/>
      <c r="FB206" s="218"/>
      <c r="FC206" s="218"/>
      <c r="FD206" s="218"/>
      <c r="FE206" s="218"/>
      <c r="FF206" s="218"/>
      <c r="FG206" s="218"/>
      <c r="FH206" s="218"/>
      <c r="FI206" s="218"/>
      <c r="FJ206" s="218"/>
      <c r="FK206" s="218"/>
      <c r="FL206" s="218"/>
      <c r="FM206" s="218"/>
      <c r="FN206" s="218"/>
      <c r="FO206" s="218"/>
      <c r="FP206" s="218"/>
      <c r="FQ206" s="218"/>
      <c r="FR206" s="218"/>
      <c r="FS206" s="218"/>
      <c r="FT206" s="218"/>
      <c r="FU206" s="218"/>
      <c r="FV206" s="218"/>
      <c r="FW206" s="218"/>
      <c r="FX206" s="218"/>
      <c r="FY206" s="218"/>
      <c r="FZ206" s="218"/>
      <c r="GA206" s="218"/>
      <c r="GB206" s="218"/>
      <c r="GC206" s="218"/>
      <c r="GD206" s="218"/>
      <c r="GE206" s="218"/>
      <c r="GF206" s="218"/>
      <c r="GG206" s="218"/>
      <c r="GH206" s="218"/>
      <c r="GI206" s="218"/>
      <c r="GJ206" s="218"/>
      <c r="GK206" s="218"/>
      <c r="GL206" s="218"/>
      <c r="GM206" s="218"/>
      <c r="GN206" s="218"/>
      <c r="GO206" s="218"/>
      <c r="GP206" s="218"/>
      <c r="GQ206" s="218"/>
      <c r="GR206" s="218"/>
      <c r="GS206" s="218"/>
      <c r="GT206" s="218"/>
      <c r="GU206" s="218"/>
      <c r="GV206" s="218"/>
      <c r="GW206" s="218"/>
      <c r="GX206" s="218"/>
      <c r="GY206" s="218"/>
      <c r="GZ206" s="218"/>
      <c r="HA206" s="218"/>
      <c r="HB206" s="218"/>
      <c r="HC206" s="218"/>
    </row>
    <row r="207" s="123" customFormat="1" ht="27" customHeight="1" spans="1:211">
      <c r="A207" s="47">
        <v>5</v>
      </c>
      <c r="B207" s="46" t="s">
        <v>815</v>
      </c>
      <c r="C207" s="47" t="s">
        <v>103</v>
      </c>
      <c r="D207" s="47" t="s">
        <v>51</v>
      </c>
      <c r="E207" s="47" t="s">
        <v>642</v>
      </c>
      <c r="F207" s="46" t="s">
        <v>816</v>
      </c>
      <c r="G207" s="48" t="s">
        <v>89</v>
      </c>
      <c r="H207" s="53">
        <v>30000</v>
      </c>
      <c r="I207" s="47"/>
      <c r="J207" s="78" t="s">
        <v>817</v>
      </c>
      <c r="K207" s="47">
        <v>15000</v>
      </c>
      <c r="L207" s="46" t="s">
        <v>818</v>
      </c>
      <c r="M207" s="47" t="s">
        <v>70</v>
      </c>
      <c r="N207" s="45" t="s">
        <v>33</v>
      </c>
      <c r="O207" s="46" t="s">
        <v>646</v>
      </c>
      <c r="P207" s="52" t="s">
        <v>647</v>
      </c>
      <c r="Q207" s="52" t="s">
        <v>648</v>
      </c>
      <c r="R207" s="52" t="s">
        <v>647</v>
      </c>
      <c r="S207" s="232" t="s">
        <v>551</v>
      </c>
      <c r="T207" s="114"/>
      <c r="U207" s="115"/>
      <c r="V207" s="322"/>
      <c r="W207" s="322"/>
      <c r="X207" s="322"/>
      <c r="Y207" s="322"/>
      <c r="Z207" s="322"/>
      <c r="AA207" s="322"/>
      <c r="AB207" s="322"/>
      <c r="AC207" s="322"/>
      <c r="AD207" s="322"/>
      <c r="AE207" s="322"/>
      <c r="AF207" s="322"/>
      <c r="AG207" s="322"/>
      <c r="AH207" s="115"/>
      <c r="AI207" s="115"/>
      <c r="AJ207" s="115"/>
      <c r="AK207" s="115"/>
      <c r="AL207" s="115"/>
      <c r="AM207" s="115"/>
      <c r="AN207" s="115"/>
      <c r="AO207" s="115"/>
      <c r="AP207" s="115"/>
      <c r="AQ207" s="115"/>
      <c r="AR207" s="115"/>
      <c r="AS207" s="115"/>
      <c r="AT207" s="115"/>
      <c r="AU207" s="115"/>
      <c r="AV207" s="115"/>
      <c r="AW207" s="115"/>
      <c r="AX207" s="115"/>
      <c r="AY207" s="115"/>
      <c r="AZ207" s="115"/>
      <c r="BA207" s="115"/>
      <c r="BB207" s="115"/>
      <c r="BC207" s="115"/>
      <c r="BD207" s="115"/>
      <c r="BE207" s="115"/>
      <c r="BF207" s="115"/>
      <c r="BG207" s="115"/>
      <c r="BH207" s="115"/>
      <c r="BI207" s="115"/>
      <c r="BJ207" s="115"/>
      <c r="BK207" s="115"/>
      <c r="BL207" s="115"/>
      <c r="BM207" s="115"/>
      <c r="BN207" s="115"/>
      <c r="BO207" s="115"/>
      <c r="BP207" s="115"/>
      <c r="BQ207" s="115"/>
      <c r="BR207" s="115"/>
      <c r="BS207" s="115"/>
      <c r="BT207" s="115"/>
      <c r="BU207" s="115"/>
      <c r="BV207" s="115"/>
      <c r="BW207" s="115"/>
      <c r="BX207" s="115"/>
      <c r="BY207" s="115"/>
      <c r="BZ207" s="115"/>
      <c r="CA207" s="115"/>
      <c r="CB207" s="115"/>
      <c r="CC207" s="115"/>
      <c r="CD207" s="115"/>
      <c r="CE207" s="115"/>
      <c r="CF207" s="115"/>
      <c r="CG207" s="115"/>
      <c r="CH207" s="115"/>
      <c r="CI207" s="115"/>
      <c r="CJ207" s="115"/>
      <c r="CK207" s="115"/>
      <c r="CL207" s="115"/>
      <c r="CM207" s="115"/>
      <c r="CN207" s="115"/>
      <c r="CO207" s="115"/>
      <c r="CP207" s="115"/>
      <c r="CQ207" s="115"/>
      <c r="CR207" s="115"/>
      <c r="CS207" s="115"/>
      <c r="CT207" s="115"/>
      <c r="CU207" s="115"/>
      <c r="CV207" s="115"/>
      <c r="CW207" s="115"/>
      <c r="CX207" s="115"/>
      <c r="CY207" s="115"/>
      <c r="CZ207" s="115"/>
      <c r="DA207" s="115"/>
      <c r="DB207" s="115"/>
      <c r="DC207" s="115"/>
      <c r="DD207" s="115"/>
      <c r="DE207" s="115"/>
      <c r="DF207" s="115"/>
      <c r="DG207" s="115"/>
      <c r="DH207" s="115"/>
      <c r="DI207" s="115"/>
      <c r="DJ207" s="115"/>
      <c r="DK207" s="115"/>
      <c r="DL207" s="115"/>
      <c r="DM207" s="115"/>
      <c r="DN207" s="115"/>
      <c r="DO207" s="115"/>
      <c r="DP207" s="115"/>
      <c r="DQ207" s="115"/>
      <c r="DR207" s="115"/>
      <c r="DS207" s="115"/>
      <c r="DT207" s="115"/>
      <c r="DU207" s="115"/>
      <c r="DV207" s="115"/>
      <c r="DW207" s="115"/>
      <c r="DX207" s="115"/>
      <c r="DY207" s="115"/>
      <c r="DZ207" s="115"/>
      <c r="EA207" s="115"/>
      <c r="EB207" s="115"/>
      <c r="EC207" s="115"/>
      <c r="ED207" s="115"/>
      <c r="EE207" s="115"/>
      <c r="EF207" s="115"/>
      <c r="EG207" s="115"/>
      <c r="EH207" s="115"/>
      <c r="EI207" s="115"/>
      <c r="EJ207" s="115"/>
      <c r="EK207" s="115"/>
      <c r="EL207" s="115"/>
      <c r="EM207" s="115"/>
      <c r="EN207" s="115"/>
      <c r="EO207" s="115"/>
      <c r="EP207" s="115"/>
      <c r="EQ207" s="115"/>
      <c r="ER207" s="115"/>
      <c r="ES207" s="115"/>
      <c r="ET207" s="115"/>
      <c r="EU207" s="115"/>
      <c r="EV207" s="115"/>
      <c r="EW207" s="115"/>
      <c r="EX207" s="115"/>
      <c r="EY207" s="115"/>
      <c r="EZ207" s="115"/>
      <c r="FA207" s="115"/>
      <c r="FB207" s="115"/>
      <c r="FC207" s="115"/>
      <c r="FD207" s="115"/>
      <c r="FE207" s="115"/>
      <c r="FF207" s="115"/>
      <c r="FG207" s="115"/>
      <c r="FH207" s="115"/>
      <c r="FI207" s="115"/>
      <c r="FJ207" s="115"/>
      <c r="FK207" s="115"/>
      <c r="FL207" s="115"/>
      <c r="FM207" s="115"/>
      <c r="FN207" s="115"/>
      <c r="FO207" s="115"/>
      <c r="FP207" s="115"/>
      <c r="FQ207" s="115"/>
      <c r="FR207" s="115"/>
      <c r="FS207" s="115"/>
      <c r="FT207" s="115"/>
      <c r="FU207" s="115"/>
      <c r="FV207" s="115"/>
      <c r="FW207" s="115"/>
      <c r="FX207" s="115"/>
      <c r="FY207" s="115"/>
      <c r="FZ207" s="115"/>
      <c r="GA207" s="115"/>
      <c r="GB207" s="115"/>
      <c r="GC207" s="115"/>
      <c r="GD207" s="115"/>
      <c r="GE207" s="115"/>
      <c r="GF207" s="115"/>
      <c r="GG207" s="115"/>
      <c r="GH207" s="115"/>
      <c r="GI207" s="115"/>
      <c r="GJ207" s="115"/>
      <c r="GK207" s="115"/>
      <c r="GL207" s="115"/>
      <c r="GM207" s="115"/>
      <c r="GN207" s="115"/>
      <c r="GO207" s="115"/>
      <c r="GP207" s="115"/>
      <c r="GQ207" s="115"/>
      <c r="GR207" s="115"/>
      <c r="GS207" s="115"/>
      <c r="GT207" s="115"/>
      <c r="GU207" s="115"/>
      <c r="GV207" s="115"/>
      <c r="GW207" s="115"/>
      <c r="GX207" s="115"/>
      <c r="GY207" s="115"/>
      <c r="GZ207" s="115"/>
      <c r="HA207" s="115"/>
      <c r="HB207" s="115"/>
      <c r="HC207" s="115"/>
    </row>
    <row r="208" s="107" customFormat="1" ht="33.75" spans="1:211">
      <c r="A208" s="47">
        <v>6</v>
      </c>
      <c r="B208" s="46" t="s">
        <v>819</v>
      </c>
      <c r="C208" s="47" t="s">
        <v>188</v>
      </c>
      <c r="D208" s="47" t="s">
        <v>104</v>
      </c>
      <c r="E208" s="48" t="s">
        <v>642</v>
      </c>
      <c r="F208" s="78" t="s">
        <v>820</v>
      </c>
      <c r="G208" s="49" t="s">
        <v>106</v>
      </c>
      <c r="H208" s="53">
        <v>4000</v>
      </c>
      <c r="I208" s="48"/>
      <c r="J208" s="78" t="s">
        <v>821</v>
      </c>
      <c r="K208" s="47">
        <v>2000</v>
      </c>
      <c r="L208" s="46" t="s">
        <v>330</v>
      </c>
      <c r="M208" s="52" t="s">
        <v>178</v>
      </c>
      <c r="N208" s="45" t="s">
        <v>33</v>
      </c>
      <c r="O208" s="46" t="s">
        <v>678</v>
      </c>
      <c r="P208" s="52" t="s">
        <v>656</v>
      </c>
      <c r="Q208" s="52" t="s">
        <v>648</v>
      </c>
      <c r="R208" s="52" t="s">
        <v>656</v>
      </c>
      <c r="S208" s="351" t="s">
        <v>551</v>
      </c>
      <c r="T208" s="238"/>
      <c r="U208" s="125"/>
      <c r="V208" s="350"/>
      <c r="W208" s="350"/>
      <c r="X208" s="350"/>
      <c r="Y208" s="350"/>
      <c r="Z208" s="350"/>
      <c r="AA208" s="350"/>
      <c r="AB208" s="350"/>
      <c r="AC208" s="350"/>
      <c r="AD208" s="350"/>
      <c r="AE208" s="350"/>
      <c r="AF208" s="350"/>
      <c r="AG208" s="350"/>
      <c r="AH208" s="125"/>
      <c r="AI208" s="125"/>
      <c r="AJ208" s="125"/>
      <c r="AK208" s="125"/>
      <c r="AL208" s="125"/>
      <c r="AM208" s="125"/>
      <c r="AN208" s="125"/>
      <c r="AO208" s="125"/>
      <c r="AP208" s="125"/>
      <c r="AQ208" s="125"/>
      <c r="AR208" s="125"/>
      <c r="AS208" s="125"/>
      <c r="AT208" s="125"/>
      <c r="AU208" s="125"/>
      <c r="AV208" s="125"/>
      <c r="AW208" s="125"/>
      <c r="AX208" s="125"/>
      <c r="AY208" s="125"/>
      <c r="AZ208" s="125"/>
      <c r="BA208" s="125"/>
      <c r="BB208" s="125"/>
      <c r="BC208" s="125"/>
      <c r="BD208" s="125"/>
      <c r="BE208" s="125"/>
      <c r="BF208" s="125"/>
      <c r="BG208" s="125"/>
      <c r="BH208" s="125"/>
      <c r="BI208" s="125"/>
      <c r="BJ208" s="125"/>
      <c r="BK208" s="125"/>
      <c r="BL208" s="125"/>
      <c r="BM208" s="125"/>
      <c r="BN208" s="125"/>
      <c r="BO208" s="125"/>
      <c r="BP208" s="125"/>
      <c r="BQ208" s="125"/>
      <c r="BR208" s="125"/>
      <c r="BS208" s="125"/>
      <c r="BT208" s="125"/>
      <c r="BU208" s="125"/>
      <c r="BV208" s="125"/>
      <c r="BW208" s="125"/>
      <c r="BX208" s="125"/>
      <c r="BY208" s="125"/>
      <c r="BZ208" s="125"/>
      <c r="CA208" s="125"/>
      <c r="CB208" s="125"/>
      <c r="CC208" s="125"/>
      <c r="CD208" s="125"/>
      <c r="CE208" s="125"/>
      <c r="CF208" s="125"/>
      <c r="CG208" s="125"/>
      <c r="CH208" s="125"/>
      <c r="CI208" s="125"/>
      <c r="CJ208" s="125"/>
      <c r="CK208" s="125"/>
      <c r="CL208" s="125"/>
      <c r="CM208" s="125"/>
      <c r="CN208" s="125"/>
      <c r="CO208" s="125"/>
      <c r="CP208" s="125"/>
      <c r="CQ208" s="125"/>
      <c r="CR208" s="125"/>
      <c r="CS208" s="125"/>
      <c r="CT208" s="125"/>
      <c r="CU208" s="125"/>
      <c r="CV208" s="125"/>
      <c r="CW208" s="125"/>
      <c r="CX208" s="125"/>
      <c r="CY208" s="125"/>
      <c r="CZ208" s="125"/>
      <c r="DA208" s="125"/>
      <c r="DB208" s="125"/>
      <c r="DC208" s="125"/>
      <c r="DD208" s="125"/>
      <c r="DE208" s="125"/>
      <c r="DF208" s="125"/>
      <c r="DG208" s="125"/>
      <c r="DH208" s="125"/>
      <c r="DI208" s="125"/>
      <c r="DJ208" s="125"/>
      <c r="DK208" s="125"/>
      <c r="DL208" s="125"/>
      <c r="DM208" s="125"/>
      <c r="DN208" s="125"/>
      <c r="DO208" s="125"/>
      <c r="DP208" s="125"/>
      <c r="DQ208" s="125"/>
      <c r="DR208" s="125"/>
      <c r="DS208" s="125"/>
      <c r="DT208" s="125"/>
      <c r="DU208" s="125"/>
      <c r="DV208" s="125"/>
      <c r="DW208" s="125"/>
      <c r="DX208" s="125"/>
      <c r="DY208" s="125"/>
      <c r="DZ208" s="125"/>
      <c r="EA208" s="125"/>
      <c r="EB208" s="125"/>
      <c r="EC208" s="125"/>
      <c r="ED208" s="125"/>
      <c r="EE208" s="125"/>
      <c r="EF208" s="125"/>
      <c r="EG208" s="125"/>
      <c r="EH208" s="125"/>
      <c r="EI208" s="125"/>
      <c r="EJ208" s="125"/>
      <c r="EK208" s="125"/>
      <c r="EL208" s="125"/>
      <c r="EM208" s="125"/>
      <c r="EN208" s="125"/>
      <c r="EO208" s="125"/>
      <c r="EP208" s="125"/>
      <c r="EQ208" s="125"/>
      <c r="ER208" s="125"/>
      <c r="ES208" s="125"/>
      <c r="ET208" s="125"/>
      <c r="EU208" s="125"/>
      <c r="EV208" s="125"/>
      <c r="EW208" s="125"/>
      <c r="EX208" s="125"/>
      <c r="EY208" s="125"/>
      <c r="EZ208" s="125"/>
      <c r="FA208" s="125"/>
      <c r="FB208" s="125"/>
      <c r="FC208" s="125"/>
      <c r="FD208" s="125"/>
      <c r="FE208" s="125"/>
      <c r="FF208" s="125"/>
      <c r="FG208" s="125"/>
      <c r="FH208" s="125"/>
      <c r="FI208" s="125"/>
      <c r="FJ208" s="125"/>
      <c r="FK208" s="125"/>
      <c r="FL208" s="125"/>
      <c r="FM208" s="125"/>
      <c r="FN208" s="125"/>
      <c r="FO208" s="125"/>
      <c r="FP208" s="125"/>
      <c r="FQ208" s="125"/>
      <c r="FR208" s="125"/>
      <c r="FS208" s="125"/>
      <c r="FT208" s="125"/>
      <c r="FU208" s="125"/>
      <c r="FV208" s="125"/>
      <c r="FW208" s="125"/>
      <c r="FX208" s="125"/>
      <c r="FY208" s="125"/>
      <c r="FZ208" s="125"/>
      <c r="GA208" s="125"/>
      <c r="GB208" s="125"/>
      <c r="GC208" s="125"/>
      <c r="GD208" s="125"/>
      <c r="GE208" s="125"/>
      <c r="GF208" s="125"/>
      <c r="GG208" s="125"/>
      <c r="GH208" s="125"/>
      <c r="GI208" s="125"/>
      <c r="GJ208" s="125"/>
      <c r="GK208" s="125"/>
      <c r="GL208" s="125"/>
      <c r="GM208" s="125"/>
      <c r="GN208" s="125"/>
      <c r="GO208" s="125"/>
      <c r="GP208" s="125"/>
      <c r="GQ208" s="125"/>
      <c r="GR208" s="125"/>
      <c r="GS208" s="125"/>
      <c r="GT208" s="125"/>
      <c r="GU208" s="125"/>
      <c r="GV208" s="125"/>
      <c r="GW208" s="125"/>
      <c r="GX208" s="125"/>
      <c r="GY208" s="125"/>
      <c r="GZ208" s="125"/>
      <c r="HA208" s="125"/>
      <c r="HB208" s="125"/>
      <c r="HC208" s="125"/>
    </row>
    <row r="209" s="123" customFormat="1" ht="45" spans="1:211">
      <c r="A209" s="47">
        <v>7</v>
      </c>
      <c r="B209" s="51" t="s">
        <v>822</v>
      </c>
      <c r="C209" s="47" t="s">
        <v>26</v>
      </c>
      <c r="D209" s="52" t="s">
        <v>317</v>
      </c>
      <c r="E209" s="48" t="s">
        <v>642</v>
      </c>
      <c r="F209" s="46" t="s">
        <v>823</v>
      </c>
      <c r="G209" s="48" t="s">
        <v>43</v>
      </c>
      <c r="H209" s="53">
        <v>1000</v>
      </c>
      <c r="I209" s="48"/>
      <c r="J209" s="78" t="s">
        <v>579</v>
      </c>
      <c r="K209" s="53">
        <v>300</v>
      </c>
      <c r="L209" s="79" t="s">
        <v>824</v>
      </c>
      <c r="M209" s="52" t="s">
        <v>70</v>
      </c>
      <c r="N209" s="45" t="s">
        <v>33</v>
      </c>
      <c r="O209" s="46" t="s">
        <v>825</v>
      </c>
      <c r="P209" s="52" t="s">
        <v>826</v>
      </c>
      <c r="Q209" s="52" t="s">
        <v>648</v>
      </c>
      <c r="R209" s="52" t="s">
        <v>827</v>
      </c>
      <c r="S209" s="334" t="s">
        <v>551</v>
      </c>
      <c r="T209" s="114"/>
      <c r="U209" s="115"/>
      <c r="V209" s="322"/>
      <c r="W209" s="322"/>
      <c r="X209" s="322"/>
      <c r="Y209" s="322"/>
      <c r="Z209" s="322"/>
      <c r="AA209" s="322"/>
      <c r="AB209" s="322"/>
      <c r="AC209" s="322"/>
      <c r="AD209" s="322"/>
      <c r="AE209" s="322"/>
      <c r="AF209" s="322"/>
      <c r="AG209" s="322"/>
      <c r="AH209" s="115"/>
      <c r="AI209" s="115"/>
      <c r="AJ209" s="115"/>
      <c r="AK209" s="115"/>
      <c r="AL209" s="115"/>
      <c r="AM209" s="115"/>
      <c r="AN209" s="115"/>
      <c r="AO209" s="115"/>
      <c r="AP209" s="115"/>
      <c r="AQ209" s="115"/>
      <c r="AR209" s="115"/>
      <c r="AS209" s="115"/>
      <c r="AT209" s="115"/>
      <c r="AU209" s="115"/>
      <c r="AV209" s="115"/>
      <c r="AW209" s="115"/>
      <c r="AX209" s="115"/>
      <c r="AY209" s="115"/>
      <c r="AZ209" s="115"/>
      <c r="BA209" s="115"/>
      <c r="BB209" s="115"/>
      <c r="BC209" s="115"/>
      <c r="BD209" s="115"/>
      <c r="BE209" s="115"/>
      <c r="BF209" s="115"/>
      <c r="BG209" s="115"/>
      <c r="BH209" s="115"/>
      <c r="BI209" s="115"/>
      <c r="BJ209" s="115"/>
      <c r="BK209" s="115"/>
      <c r="BL209" s="115"/>
      <c r="BM209" s="115"/>
      <c r="BN209" s="115"/>
      <c r="BO209" s="115"/>
      <c r="BP209" s="115"/>
      <c r="BQ209" s="115"/>
      <c r="BR209" s="115"/>
      <c r="BS209" s="115"/>
      <c r="BT209" s="115"/>
      <c r="BU209" s="115"/>
      <c r="BV209" s="115"/>
      <c r="BW209" s="115"/>
      <c r="BX209" s="115"/>
      <c r="BY209" s="115"/>
      <c r="BZ209" s="115"/>
      <c r="CA209" s="115"/>
      <c r="CB209" s="115"/>
      <c r="CC209" s="115"/>
      <c r="CD209" s="115"/>
      <c r="CE209" s="115"/>
      <c r="CF209" s="115"/>
      <c r="CG209" s="115"/>
      <c r="CH209" s="115"/>
      <c r="CI209" s="115"/>
      <c r="CJ209" s="115"/>
      <c r="CK209" s="115"/>
      <c r="CL209" s="115"/>
      <c r="CM209" s="115"/>
      <c r="CN209" s="115"/>
      <c r="CO209" s="115"/>
      <c r="CP209" s="115"/>
      <c r="CQ209" s="115"/>
      <c r="CR209" s="115"/>
      <c r="CS209" s="115"/>
      <c r="CT209" s="115"/>
      <c r="CU209" s="115"/>
      <c r="CV209" s="115"/>
      <c r="CW209" s="115"/>
      <c r="CX209" s="115"/>
      <c r="CY209" s="115"/>
      <c r="CZ209" s="115"/>
      <c r="DA209" s="115"/>
      <c r="DB209" s="115"/>
      <c r="DC209" s="115"/>
      <c r="DD209" s="115"/>
      <c r="DE209" s="115"/>
      <c r="DF209" s="115"/>
      <c r="DG209" s="115"/>
      <c r="DH209" s="115"/>
      <c r="DI209" s="115"/>
      <c r="DJ209" s="115"/>
      <c r="DK209" s="115"/>
      <c r="DL209" s="115"/>
      <c r="DM209" s="115"/>
      <c r="DN209" s="115"/>
      <c r="DO209" s="115"/>
      <c r="DP209" s="115"/>
      <c r="DQ209" s="115"/>
      <c r="DR209" s="115"/>
      <c r="DS209" s="115"/>
      <c r="DT209" s="115"/>
      <c r="DU209" s="115"/>
      <c r="DV209" s="115"/>
      <c r="DW209" s="115"/>
      <c r="DX209" s="115"/>
      <c r="DY209" s="115"/>
      <c r="DZ209" s="115"/>
      <c r="EA209" s="115"/>
      <c r="EB209" s="115"/>
      <c r="EC209" s="115"/>
      <c r="ED209" s="115"/>
      <c r="EE209" s="115"/>
      <c r="EF209" s="115"/>
      <c r="EG209" s="115"/>
      <c r="EH209" s="115"/>
      <c r="EI209" s="115"/>
      <c r="EJ209" s="115"/>
      <c r="EK209" s="115"/>
      <c r="EL209" s="115"/>
      <c r="EM209" s="115"/>
      <c r="EN209" s="115"/>
      <c r="EO209" s="115"/>
      <c r="EP209" s="115"/>
      <c r="EQ209" s="115"/>
      <c r="ER209" s="115"/>
      <c r="ES209" s="115"/>
      <c r="ET209" s="115"/>
      <c r="EU209" s="115"/>
      <c r="EV209" s="115"/>
      <c r="EW209" s="115"/>
      <c r="EX209" s="115"/>
      <c r="EY209" s="115"/>
      <c r="EZ209" s="115"/>
      <c r="FA209" s="115"/>
      <c r="FB209" s="115"/>
      <c r="FC209" s="115"/>
      <c r="FD209" s="115"/>
      <c r="FE209" s="115"/>
      <c r="FF209" s="115"/>
      <c r="FG209" s="115"/>
      <c r="FH209" s="115"/>
      <c r="FI209" s="115"/>
      <c r="FJ209" s="115"/>
      <c r="FK209" s="115"/>
      <c r="FL209" s="115"/>
      <c r="FM209" s="115"/>
      <c r="FN209" s="115"/>
      <c r="FO209" s="115"/>
      <c r="FP209" s="115"/>
      <c r="FQ209" s="115"/>
      <c r="FR209" s="115"/>
      <c r="FS209" s="115"/>
      <c r="FT209" s="115"/>
      <c r="FU209" s="115"/>
      <c r="FV209" s="115"/>
      <c r="FW209" s="115"/>
      <c r="FX209" s="115"/>
      <c r="FY209" s="115"/>
      <c r="FZ209" s="115"/>
      <c r="GA209" s="115"/>
      <c r="GB209" s="115"/>
      <c r="GC209" s="115"/>
      <c r="GD209" s="115"/>
      <c r="GE209" s="115"/>
      <c r="GF209" s="115"/>
      <c r="GG209" s="115"/>
      <c r="GH209" s="115"/>
      <c r="GI209" s="115"/>
      <c r="GJ209" s="115"/>
      <c r="GK209" s="115"/>
      <c r="GL209" s="115"/>
      <c r="GM209" s="115"/>
      <c r="GN209" s="115"/>
      <c r="GO209" s="115"/>
      <c r="GP209" s="115"/>
      <c r="GQ209" s="115"/>
      <c r="GR209" s="115"/>
      <c r="GS209" s="115"/>
      <c r="GT209" s="115"/>
      <c r="GU209" s="115"/>
      <c r="GV209" s="115"/>
      <c r="GW209" s="115"/>
      <c r="GX209" s="115"/>
      <c r="GY209" s="115"/>
      <c r="GZ209" s="115"/>
      <c r="HA209" s="115"/>
      <c r="HB209" s="115"/>
      <c r="HC209" s="115"/>
    </row>
    <row r="210" s="124" customFormat="1" ht="27" customHeight="1" spans="1:211">
      <c r="A210" s="47">
        <v>8</v>
      </c>
      <c r="B210" s="46" t="s">
        <v>828</v>
      </c>
      <c r="C210" s="47" t="s">
        <v>26</v>
      </c>
      <c r="D210" s="47" t="s">
        <v>137</v>
      </c>
      <c r="E210" s="47" t="s">
        <v>642</v>
      </c>
      <c r="F210" s="46" t="s">
        <v>829</v>
      </c>
      <c r="G210" s="41" t="s">
        <v>89</v>
      </c>
      <c r="H210" s="53">
        <v>800</v>
      </c>
      <c r="I210" s="48"/>
      <c r="J210" s="78" t="s">
        <v>202</v>
      </c>
      <c r="K210" s="47">
        <v>480</v>
      </c>
      <c r="L210" s="46" t="s">
        <v>330</v>
      </c>
      <c r="M210" s="52" t="s">
        <v>178</v>
      </c>
      <c r="N210" s="45" t="s">
        <v>33</v>
      </c>
      <c r="O210" s="46" t="s">
        <v>830</v>
      </c>
      <c r="P210" s="47" t="s">
        <v>831</v>
      </c>
      <c r="Q210" s="52" t="s">
        <v>648</v>
      </c>
      <c r="R210" s="52" t="s">
        <v>709</v>
      </c>
      <c r="S210" s="232" t="s">
        <v>551</v>
      </c>
      <c r="T210" s="118"/>
      <c r="U210" s="107"/>
      <c r="V210" s="327"/>
      <c r="W210" s="327"/>
      <c r="X210" s="327"/>
      <c r="Y210" s="327"/>
      <c r="Z210" s="327"/>
      <c r="AA210" s="327"/>
      <c r="AB210" s="327"/>
      <c r="AC210" s="327"/>
      <c r="AD210" s="327"/>
      <c r="AE210" s="327"/>
      <c r="AF210" s="327"/>
      <c r="AG210" s="327"/>
      <c r="AH210" s="107"/>
      <c r="AI210" s="107"/>
      <c r="AJ210" s="107"/>
      <c r="AK210" s="107"/>
      <c r="AL210" s="107"/>
      <c r="AM210" s="107"/>
      <c r="AN210" s="107"/>
      <c r="AO210" s="107"/>
      <c r="AP210" s="107"/>
      <c r="AQ210" s="107"/>
      <c r="AR210" s="107"/>
      <c r="AS210" s="107"/>
      <c r="AT210" s="107"/>
      <c r="AU210" s="107"/>
      <c r="AV210" s="107"/>
      <c r="AW210" s="107"/>
      <c r="AX210" s="107"/>
      <c r="AY210" s="107"/>
      <c r="AZ210" s="107"/>
      <c r="BA210" s="107"/>
      <c r="BB210" s="107"/>
      <c r="BC210" s="107"/>
      <c r="BD210" s="107"/>
      <c r="BE210" s="107"/>
      <c r="BF210" s="107"/>
      <c r="BG210" s="107"/>
      <c r="BH210" s="107"/>
      <c r="BI210" s="107"/>
      <c r="BJ210" s="107"/>
      <c r="BK210" s="107"/>
      <c r="BL210" s="107"/>
      <c r="BM210" s="107"/>
      <c r="BN210" s="107"/>
      <c r="BO210" s="107"/>
      <c r="BP210" s="107"/>
      <c r="BQ210" s="107"/>
      <c r="BR210" s="107"/>
      <c r="BS210" s="107"/>
      <c r="BT210" s="107"/>
      <c r="BU210" s="107"/>
      <c r="BV210" s="107"/>
      <c r="BW210" s="107"/>
      <c r="BX210" s="107"/>
      <c r="BY210" s="107"/>
      <c r="BZ210" s="107"/>
      <c r="CA210" s="107"/>
      <c r="CB210" s="107"/>
      <c r="CC210" s="107"/>
      <c r="CD210" s="107"/>
      <c r="CE210" s="107"/>
      <c r="CF210" s="107"/>
      <c r="CG210" s="107"/>
      <c r="CH210" s="107"/>
      <c r="CI210" s="107"/>
      <c r="CJ210" s="107"/>
      <c r="CK210" s="107"/>
      <c r="CL210" s="107"/>
      <c r="CM210" s="107"/>
      <c r="CN210" s="107"/>
      <c r="CO210" s="107"/>
      <c r="CP210" s="107"/>
      <c r="CQ210" s="107"/>
      <c r="CR210" s="107"/>
      <c r="CS210" s="107"/>
      <c r="CT210" s="107"/>
      <c r="CU210" s="107"/>
      <c r="CV210" s="107"/>
      <c r="CW210" s="107"/>
      <c r="CX210" s="107"/>
      <c r="CY210" s="107"/>
      <c r="CZ210" s="107"/>
      <c r="DA210" s="107"/>
      <c r="DB210" s="107"/>
      <c r="DC210" s="107"/>
      <c r="DD210" s="107"/>
      <c r="DE210" s="107"/>
      <c r="DF210" s="107"/>
      <c r="DG210" s="107"/>
      <c r="DH210" s="107"/>
      <c r="DI210" s="107"/>
      <c r="DJ210" s="107"/>
      <c r="DK210" s="107"/>
      <c r="DL210" s="107"/>
      <c r="DM210" s="107"/>
      <c r="DN210" s="107"/>
      <c r="DO210" s="107"/>
      <c r="DP210" s="107"/>
      <c r="DQ210" s="107"/>
      <c r="DR210" s="107"/>
      <c r="DS210" s="107"/>
      <c r="DT210" s="107"/>
      <c r="DU210" s="107"/>
      <c r="DV210" s="107"/>
      <c r="DW210" s="107"/>
      <c r="DX210" s="107"/>
      <c r="DY210" s="107"/>
      <c r="DZ210" s="107"/>
      <c r="EA210" s="107"/>
      <c r="EB210" s="107"/>
      <c r="EC210" s="107"/>
      <c r="ED210" s="107"/>
      <c r="EE210" s="107"/>
      <c r="EF210" s="107"/>
      <c r="EG210" s="107"/>
      <c r="EH210" s="107"/>
      <c r="EI210" s="107"/>
      <c r="EJ210" s="107"/>
      <c r="EK210" s="107"/>
      <c r="EL210" s="107"/>
      <c r="EM210" s="107"/>
      <c r="EN210" s="107"/>
      <c r="EO210" s="107"/>
      <c r="EP210" s="107"/>
      <c r="EQ210" s="107"/>
      <c r="ER210" s="107"/>
      <c r="ES210" s="107"/>
      <c r="ET210" s="107"/>
      <c r="EU210" s="107"/>
      <c r="EV210" s="107"/>
      <c r="EW210" s="107"/>
      <c r="EX210" s="107"/>
      <c r="EY210" s="107"/>
      <c r="EZ210" s="107"/>
      <c r="FA210" s="107"/>
      <c r="FB210" s="107"/>
      <c r="FC210" s="107"/>
      <c r="FD210" s="107"/>
      <c r="FE210" s="107"/>
      <c r="FF210" s="107"/>
      <c r="FG210" s="107"/>
      <c r="FH210" s="107"/>
      <c r="FI210" s="107"/>
      <c r="FJ210" s="107"/>
      <c r="FK210" s="107"/>
      <c r="FL210" s="107"/>
      <c r="FM210" s="107"/>
      <c r="FN210" s="107"/>
      <c r="FO210" s="107"/>
      <c r="FP210" s="107"/>
      <c r="FQ210" s="107"/>
      <c r="FR210" s="107"/>
      <c r="FS210" s="107"/>
      <c r="FT210" s="107"/>
      <c r="FU210" s="107"/>
      <c r="FV210" s="107"/>
      <c r="FW210" s="107"/>
      <c r="FX210" s="107"/>
      <c r="FY210" s="107"/>
      <c r="FZ210" s="107"/>
      <c r="GA210" s="107"/>
      <c r="GB210" s="107"/>
      <c r="GC210" s="107"/>
      <c r="GD210" s="107"/>
      <c r="GE210" s="107"/>
      <c r="GF210" s="107"/>
      <c r="GG210" s="107"/>
      <c r="GH210" s="107"/>
      <c r="GI210" s="107"/>
      <c r="GJ210" s="107"/>
      <c r="GK210" s="107"/>
      <c r="GL210" s="107"/>
      <c r="GM210" s="107"/>
      <c r="GN210" s="107"/>
      <c r="GO210" s="107"/>
      <c r="GP210" s="107"/>
      <c r="GQ210" s="107"/>
      <c r="GR210" s="107"/>
      <c r="GS210" s="107"/>
      <c r="GT210" s="107"/>
      <c r="GU210" s="107"/>
      <c r="GV210" s="107"/>
      <c r="GW210" s="107"/>
      <c r="GX210" s="107"/>
      <c r="GY210" s="107"/>
      <c r="GZ210" s="107"/>
      <c r="HA210" s="107"/>
      <c r="HB210" s="107"/>
      <c r="HC210" s="107"/>
    </row>
    <row r="211" s="124" customFormat="1" ht="27" customHeight="1" spans="1:211">
      <c r="A211" s="47">
        <v>9</v>
      </c>
      <c r="B211" s="46" t="s">
        <v>832</v>
      </c>
      <c r="C211" s="47" t="s">
        <v>103</v>
      </c>
      <c r="D211" s="47" t="s">
        <v>137</v>
      </c>
      <c r="E211" s="47" t="s">
        <v>642</v>
      </c>
      <c r="F211" s="46" t="s">
        <v>833</v>
      </c>
      <c r="G211" s="41" t="s">
        <v>89</v>
      </c>
      <c r="H211" s="53">
        <v>1000</v>
      </c>
      <c r="I211" s="48"/>
      <c r="J211" s="78" t="s">
        <v>579</v>
      </c>
      <c r="K211" s="47">
        <v>480</v>
      </c>
      <c r="L211" s="46" t="s">
        <v>834</v>
      </c>
      <c r="M211" s="52" t="s">
        <v>178</v>
      </c>
      <c r="N211" s="45" t="s">
        <v>33</v>
      </c>
      <c r="O211" s="46" t="s">
        <v>835</v>
      </c>
      <c r="P211" s="47" t="s">
        <v>836</v>
      </c>
      <c r="Q211" s="52" t="s">
        <v>648</v>
      </c>
      <c r="R211" s="52" t="s">
        <v>709</v>
      </c>
      <c r="S211" s="232" t="s">
        <v>551</v>
      </c>
      <c r="T211" s="118"/>
      <c r="U211" s="107"/>
      <c r="V211" s="327"/>
      <c r="W211" s="327"/>
      <c r="X211" s="327"/>
      <c r="Y211" s="327"/>
      <c r="Z211" s="327"/>
      <c r="AA211" s="327"/>
      <c r="AB211" s="327"/>
      <c r="AC211" s="327"/>
      <c r="AD211" s="327"/>
      <c r="AE211" s="327"/>
      <c r="AF211" s="327"/>
      <c r="AG211" s="327"/>
      <c r="AH211" s="107"/>
      <c r="AI211" s="107"/>
      <c r="AJ211" s="107"/>
      <c r="AK211" s="107"/>
      <c r="AL211" s="107"/>
      <c r="AM211" s="107"/>
      <c r="AN211" s="107"/>
      <c r="AO211" s="107"/>
      <c r="AP211" s="107"/>
      <c r="AQ211" s="107"/>
      <c r="AR211" s="107"/>
      <c r="AS211" s="107"/>
      <c r="AT211" s="107"/>
      <c r="AU211" s="107"/>
      <c r="AV211" s="107"/>
      <c r="AW211" s="107"/>
      <c r="AX211" s="107"/>
      <c r="AY211" s="107"/>
      <c r="AZ211" s="107"/>
      <c r="BA211" s="107"/>
      <c r="BB211" s="107"/>
      <c r="BC211" s="107"/>
      <c r="BD211" s="107"/>
      <c r="BE211" s="107"/>
      <c r="BF211" s="107"/>
      <c r="BG211" s="107"/>
      <c r="BH211" s="107"/>
      <c r="BI211" s="107"/>
      <c r="BJ211" s="107"/>
      <c r="BK211" s="107"/>
      <c r="BL211" s="107"/>
      <c r="BM211" s="107"/>
      <c r="BN211" s="107"/>
      <c r="BO211" s="107"/>
      <c r="BP211" s="107"/>
      <c r="BQ211" s="107"/>
      <c r="BR211" s="107"/>
      <c r="BS211" s="107"/>
      <c r="BT211" s="107"/>
      <c r="BU211" s="107"/>
      <c r="BV211" s="107"/>
      <c r="BW211" s="107"/>
      <c r="BX211" s="107"/>
      <c r="BY211" s="107"/>
      <c r="BZ211" s="107"/>
      <c r="CA211" s="107"/>
      <c r="CB211" s="107"/>
      <c r="CC211" s="107"/>
      <c r="CD211" s="107"/>
      <c r="CE211" s="107"/>
      <c r="CF211" s="107"/>
      <c r="CG211" s="107"/>
      <c r="CH211" s="107"/>
      <c r="CI211" s="107"/>
      <c r="CJ211" s="107"/>
      <c r="CK211" s="107"/>
      <c r="CL211" s="107"/>
      <c r="CM211" s="107"/>
      <c r="CN211" s="107"/>
      <c r="CO211" s="107"/>
      <c r="CP211" s="107"/>
      <c r="CQ211" s="107"/>
      <c r="CR211" s="107"/>
      <c r="CS211" s="107"/>
      <c r="CT211" s="107"/>
      <c r="CU211" s="107"/>
      <c r="CV211" s="107"/>
      <c r="CW211" s="107"/>
      <c r="CX211" s="107"/>
      <c r="CY211" s="107"/>
      <c r="CZ211" s="107"/>
      <c r="DA211" s="107"/>
      <c r="DB211" s="107"/>
      <c r="DC211" s="107"/>
      <c r="DD211" s="107"/>
      <c r="DE211" s="107"/>
      <c r="DF211" s="107"/>
      <c r="DG211" s="107"/>
      <c r="DH211" s="107"/>
      <c r="DI211" s="107"/>
      <c r="DJ211" s="107"/>
      <c r="DK211" s="107"/>
      <c r="DL211" s="107"/>
      <c r="DM211" s="107"/>
      <c r="DN211" s="107"/>
      <c r="DO211" s="107"/>
      <c r="DP211" s="107"/>
      <c r="DQ211" s="107"/>
      <c r="DR211" s="107"/>
      <c r="DS211" s="107"/>
      <c r="DT211" s="107"/>
      <c r="DU211" s="107"/>
      <c r="DV211" s="107"/>
      <c r="DW211" s="107"/>
      <c r="DX211" s="107"/>
      <c r="DY211" s="107"/>
      <c r="DZ211" s="107"/>
      <c r="EA211" s="107"/>
      <c r="EB211" s="107"/>
      <c r="EC211" s="107"/>
      <c r="ED211" s="107"/>
      <c r="EE211" s="107"/>
      <c r="EF211" s="107"/>
      <c r="EG211" s="107"/>
      <c r="EH211" s="107"/>
      <c r="EI211" s="107"/>
      <c r="EJ211" s="107"/>
      <c r="EK211" s="107"/>
      <c r="EL211" s="107"/>
      <c r="EM211" s="107"/>
      <c r="EN211" s="107"/>
      <c r="EO211" s="107"/>
      <c r="EP211" s="107"/>
      <c r="EQ211" s="107"/>
      <c r="ER211" s="107"/>
      <c r="ES211" s="107"/>
      <c r="ET211" s="107"/>
      <c r="EU211" s="107"/>
      <c r="EV211" s="107"/>
      <c r="EW211" s="107"/>
      <c r="EX211" s="107"/>
      <c r="EY211" s="107"/>
      <c r="EZ211" s="107"/>
      <c r="FA211" s="107"/>
      <c r="FB211" s="107"/>
      <c r="FC211" s="107"/>
      <c r="FD211" s="107"/>
      <c r="FE211" s="107"/>
      <c r="FF211" s="107"/>
      <c r="FG211" s="107"/>
      <c r="FH211" s="107"/>
      <c r="FI211" s="107"/>
      <c r="FJ211" s="107"/>
      <c r="FK211" s="107"/>
      <c r="FL211" s="107"/>
      <c r="FM211" s="107"/>
      <c r="FN211" s="107"/>
      <c r="FO211" s="107"/>
      <c r="FP211" s="107"/>
      <c r="FQ211" s="107"/>
      <c r="FR211" s="107"/>
      <c r="FS211" s="107"/>
      <c r="FT211" s="107"/>
      <c r="FU211" s="107"/>
      <c r="FV211" s="107"/>
      <c r="FW211" s="107"/>
      <c r="FX211" s="107"/>
      <c r="FY211" s="107"/>
      <c r="FZ211" s="107"/>
      <c r="GA211" s="107"/>
      <c r="GB211" s="107"/>
      <c r="GC211" s="107"/>
      <c r="GD211" s="107"/>
      <c r="GE211" s="107"/>
      <c r="GF211" s="107"/>
      <c r="GG211" s="107"/>
      <c r="GH211" s="107"/>
      <c r="GI211" s="107"/>
      <c r="GJ211" s="107"/>
      <c r="GK211" s="107"/>
      <c r="GL211" s="107"/>
      <c r="GM211" s="107"/>
      <c r="GN211" s="107"/>
      <c r="GO211" s="107"/>
      <c r="GP211" s="107"/>
      <c r="GQ211" s="107"/>
      <c r="GR211" s="107"/>
      <c r="GS211" s="107"/>
      <c r="GT211" s="107"/>
      <c r="GU211" s="107"/>
      <c r="GV211" s="107"/>
      <c r="GW211" s="107"/>
      <c r="GX211" s="107"/>
      <c r="GY211" s="107"/>
      <c r="GZ211" s="107"/>
      <c r="HA211" s="107"/>
      <c r="HB211" s="107"/>
      <c r="HC211" s="107"/>
    </row>
    <row r="212" s="132" customFormat="1" ht="45" spans="1:212">
      <c r="A212" s="47">
        <v>10</v>
      </c>
      <c r="B212" s="46" t="s">
        <v>837</v>
      </c>
      <c r="C212" s="47" t="s">
        <v>188</v>
      </c>
      <c r="D212" s="52" t="s">
        <v>117</v>
      </c>
      <c r="E212" s="48" t="s">
        <v>642</v>
      </c>
      <c r="F212" s="78" t="s">
        <v>838</v>
      </c>
      <c r="G212" s="45" t="s">
        <v>89</v>
      </c>
      <c r="H212" s="45">
        <v>34300</v>
      </c>
      <c r="I212" s="45"/>
      <c r="J212" s="80" t="s">
        <v>579</v>
      </c>
      <c r="K212" s="45">
        <v>10000</v>
      </c>
      <c r="L212" s="60" t="s">
        <v>330</v>
      </c>
      <c r="M212" s="59" t="s">
        <v>178</v>
      </c>
      <c r="N212" s="45" t="s">
        <v>33</v>
      </c>
      <c r="O212" s="46" t="s">
        <v>646</v>
      </c>
      <c r="P212" s="52" t="s">
        <v>656</v>
      </c>
      <c r="Q212" s="52" t="s">
        <v>648</v>
      </c>
      <c r="R212" s="52" t="s">
        <v>656</v>
      </c>
      <c r="S212" s="232" t="s">
        <v>551</v>
      </c>
      <c r="U212" s="107"/>
      <c r="V212" s="327"/>
      <c r="W212" s="327"/>
      <c r="X212" s="327"/>
      <c r="Y212" s="327"/>
      <c r="Z212" s="327"/>
      <c r="AA212" s="327"/>
      <c r="AB212" s="327"/>
      <c r="AC212" s="327"/>
      <c r="AD212" s="327"/>
      <c r="AE212" s="327"/>
      <c r="AF212" s="327"/>
      <c r="AG212" s="327"/>
      <c r="AH212" s="107"/>
      <c r="AI212" s="107"/>
      <c r="AJ212" s="107"/>
      <c r="AK212" s="107"/>
      <c r="AL212" s="107"/>
      <c r="AM212" s="107"/>
      <c r="AN212" s="107"/>
      <c r="AO212" s="107"/>
      <c r="AP212" s="107"/>
      <c r="AQ212" s="107"/>
      <c r="AR212" s="107"/>
      <c r="AS212" s="107"/>
      <c r="AT212" s="107"/>
      <c r="AU212" s="107"/>
      <c r="AV212" s="107"/>
      <c r="AW212" s="107"/>
      <c r="AX212" s="107"/>
      <c r="AY212" s="107"/>
      <c r="AZ212" s="107"/>
      <c r="BA212" s="107"/>
      <c r="BB212" s="107"/>
      <c r="BC212" s="107"/>
      <c r="BD212" s="107"/>
      <c r="BE212" s="107"/>
      <c r="BF212" s="107"/>
      <c r="BG212" s="107"/>
      <c r="BH212" s="107"/>
      <c r="BI212" s="107"/>
      <c r="BJ212" s="107"/>
      <c r="BK212" s="107"/>
      <c r="BL212" s="107"/>
      <c r="BM212" s="107"/>
      <c r="BN212" s="107"/>
      <c r="BO212" s="107"/>
      <c r="BP212" s="107"/>
      <c r="BQ212" s="107"/>
      <c r="BR212" s="107"/>
      <c r="BS212" s="107"/>
      <c r="BT212" s="107"/>
      <c r="BU212" s="107"/>
      <c r="BV212" s="107"/>
      <c r="BW212" s="107"/>
      <c r="BX212" s="107"/>
      <c r="BY212" s="107"/>
      <c r="BZ212" s="107"/>
      <c r="CA212" s="107"/>
      <c r="CB212" s="107"/>
      <c r="CC212" s="107"/>
      <c r="CD212" s="107"/>
      <c r="CE212" s="107"/>
      <c r="CF212" s="107"/>
      <c r="CG212" s="107"/>
      <c r="CH212" s="107"/>
      <c r="CI212" s="107"/>
      <c r="CJ212" s="107"/>
      <c r="CK212" s="107"/>
      <c r="CL212" s="107"/>
      <c r="CM212" s="107"/>
      <c r="CN212" s="107"/>
      <c r="CO212" s="107"/>
      <c r="CP212" s="107"/>
      <c r="CQ212" s="107"/>
      <c r="CR212" s="107"/>
      <c r="CS212" s="107"/>
      <c r="CT212" s="107"/>
      <c r="CU212" s="107"/>
      <c r="CV212" s="107"/>
      <c r="CW212" s="107"/>
      <c r="CX212" s="107"/>
      <c r="CY212" s="107"/>
      <c r="CZ212" s="107"/>
      <c r="DA212" s="107"/>
      <c r="DB212" s="107"/>
      <c r="DC212" s="107"/>
      <c r="DD212" s="107"/>
      <c r="DE212" s="107"/>
      <c r="DF212" s="107"/>
      <c r="DG212" s="107"/>
      <c r="DH212" s="107"/>
      <c r="DI212" s="107"/>
      <c r="DJ212" s="107"/>
      <c r="DK212" s="107"/>
      <c r="DL212" s="107"/>
      <c r="DM212" s="107"/>
      <c r="DN212" s="107"/>
      <c r="DO212" s="107"/>
      <c r="DP212" s="107"/>
      <c r="DQ212" s="107"/>
      <c r="DR212" s="107"/>
      <c r="DS212" s="107"/>
      <c r="DT212" s="107"/>
      <c r="DU212" s="107"/>
      <c r="DV212" s="107"/>
      <c r="DW212" s="107"/>
      <c r="DX212" s="107"/>
      <c r="DY212" s="107"/>
      <c r="DZ212" s="107"/>
      <c r="EA212" s="107"/>
      <c r="EB212" s="107"/>
      <c r="EC212" s="107"/>
      <c r="ED212" s="107"/>
      <c r="EE212" s="107"/>
      <c r="EF212" s="107"/>
      <c r="EG212" s="107"/>
      <c r="EH212" s="107"/>
      <c r="EI212" s="107"/>
      <c r="EJ212" s="107"/>
      <c r="EK212" s="107"/>
      <c r="EL212" s="107"/>
      <c r="EM212" s="107"/>
      <c r="EN212" s="107"/>
      <c r="EO212" s="107"/>
      <c r="EP212" s="107"/>
      <c r="EQ212" s="107"/>
      <c r="ER212" s="107"/>
      <c r="ES212" s="107"/>
      <c r="ET212" s="107"/>
      <c r="EU212" s="107"/>
      <c r="EV212" s="107"/>
      <c r="EW212" s="107"/>
      <c r="EX212" s="107"/>
      <c r="EY212" s="107"/>
      <c r="EZ212" s="107"/>
      <c r="FA212" s="107"/>
      <c r="FB212" s="107"/>
      <c r="FC212" s="107"/>
      <c r="FD212" s="107"/>
      <c r="FE212" s="107"/>
      <c r="FF212" s="107"/>
      <c r="FG212" s="107"/>
      <c r="FH212" s="107"/>
      <c r="FI212" s="107"/>
      <c r="FJ212" s="107"/>
      <c r="FK212" s="107"/>
      <c r="FL212" s="107"/>
      <c r="FM212" s="107"/>
      <c r="FN212" s="107"/>
      <c r="FO212" s="107"/>
      <c r="FP212" s="107"/>
      <c r="FQ212" s="107"/>
      <c r="FR212" s="107"/>
      <c r="FS212" s="107"/>
      <c r="FT212" s="107"/>
      <c r="FU212" s="107"/>
      <c r="FV212" s="107"/>
      <c r="FW212" s="107"/>
      <c r="FX212" s="107"/>
      <c r="FY212" s="107"/>
      <c r="FZ212" s="107"/>
      <c r="GA212" s="107"/>
      <c r="GB212" s="107"/>
      <c r="GC212" s="107"/>
      <c r="GD212" s="107"/>
      <c r="GE212" s="107"/>
      <c r="GF212" s="107"/>
      <c r="GG212" s="107"/>
      <c r="GH212" s="107"/>
      <c r="GI212" s="107"/>
      <c r="GJ212" s="107"/>
      <c r="GK212" s="107"/>
      <c r="GL212" s="107"/>
      <c r="GM212" s="107"/>
      <c r="GN212" s="107"/>
      <c r="GO212" s="107"/>
      <c r="GP212" s="107"/>
      <c r="GQ212" s="107"/>
      <c r="GR212" s="107"/>
      <c r="GS212" s="107"/>
      <c r="GT212" s="107"/>
      <c r="GU212" s="107"/>
      <c r="GV212" s="107"/>
      <c r="GW212" s="107"/>
      <c r="GX212" s="107"/>
      <c r="GY212" s="107"/>
      <c r="GZ212" s="107"/>
      <c r="HA212" s="107"/>
      <c r="HB212" s="107"/>
      <c r="HC212" s="107"/>
      <c r="HD212" s="107"/>
    </row>
    <row r="213" s="132" customFormat="1" ht="56.25" spans="1:212">
      <c r="A213" s="47">
        <v>11</v>
      </c>
      <c r="B213" s="46" t="s">
        <v>839</v>
      </c>
      <c r="C213" s="47" t="s">
        <v>840</v>
      </c>
      <c r="D213" s="52" t="s">
        <v>129</v>
      </c>
      <c r="E213" s="48" t="s">
        <v>642</v>
      </c>
      <c r="F213" s="78" t="s">
        <v>841</v>
      </c>
      <c r="G213" s="45" t="s">
        <v>135</v>
      </c>
      <c r="H213" s="45">
        <v>50000</v>
      </c>
      <c r="I213" s="45"/>
      <c r="J213" s="80" t="s">
        <v>842</v>
      </c>
      <c r="K213" s="45">
        <v>2000</v>
      </c>
      <c r="L213" s="60" t="s">
        <v>843</v>
      </c>
      <c r="M213" s="59" t="s">
        <v>70</v>
      </c>
      <c r="N213" s="45" t="s">
        <v>33</v>
      </c>
      <c r="O213" s="46" t="s">
        <v>844</v>
      </c>
      <c r="P213" s="52" t="s">
        <v>845</v>
      </c>
      <c r="Q213" s="52"/>
      <c r="R213" s="52"/>
      <c r="S213" s="232" t="s">
        <v>551</v>
      </c>
      <c r="U213" s="107"/>
      <c r="V213" s="327"/>
      <c r="W213" s="327"/>
      <c r="X213" s="327"/>
      <c r="Y213" s="327"/>
      <c r="Z213" s="327"/>
      <c r="AA213" s="327"/>
      <c r="AB213" s="327"/>
      <c r="AC213" s="327"/>
      <c r="AD213" s="327"/>
      <c r="AE213" s="327"/>
      <c r="AF213" s="327"/>
      <c r="AG213" s="327"/>
      <c r="AH213" s="107"/>
      <c r="AI213" s="107"/>
      <c r="AJ213" s="107"/>
      <c r="AK213" s="107"/>
      <c r="AL213" s="107"/>
      <c r="AM213" s="107"/>
      <c r="AN213" s="107"/>
      <c r="AO213" s="107"/>
      <c r="AP213" s="107"/>
      <c r="AQ213" s="107"/>
      <c r="AR213" s="107"/>
      <c r="AS213" s="107"/>
      <c r="AT213" s="107"/>
      <c r="AU213" s="107"/>
      <c r="AV213" s="107"/>
      <c r="AW213" s="107"/>
      <c r="AX213" s="107"/>
      <c r="AY213" s="107"/>
      <c r="AZ213" s="107"/>
      <c r="BA213" s="107"/>
      <c r="BB213" s="107"/>
      <c r="BC213" s="107"/>
      <c r="BD213" s="107"/>
      <c r="BE213" s="107"/>
      <c r="BF213" s="107"/>
      <c r="BG213" s="107"/>
      <c r="BH213" s="107"/>
      <c r="BI213" s="107"/>
      <c r="BJ213" s="107"/>
      <c r="BK213" s="107"/>
      <c r="BL213" s="107"/>
      <c r="BM213" s="107"/>
      <c r="BN213" s="107"/>
      <c r="BO213" s="107"/>
      <c r="BP213" s="107"/>
      <c r="BQ213" s="107"/>
      <c r="BR213" s="107"/>
      <c r="BS213" s="107"/>
      <c r="BT213" s="107"/>
      <c r="BU213" s="107"/>
      <c r="BV213" s="107"/>
      <c r="BW213" s="107"/>
      <c r="BX213" s="107"/>
      <c r="BY213" s="107"/>
      <c r="BZ213" s="107"/>
      <c r="CA213" s="107"/>
      <c r="CB213" s="107"/>
      <c r="CC213" s="107"/>
      <c r="CD213" s="107"/>
      <c r="CE213" s="107"/>
      <c r="CF213" s="107"/>
      <c r="CG213" s="107"/>
      <c r="CH213" s="107"/>
      <c r="CI213" s="107"/>
      <c r="CJ213" s="107"/>
      <c r="CK213" s="107"/>
      <c r="CL213" s="107"/>
      <c r="CM213" s="107"/>
      <c r="CN213" s="107"/>
      <c r="CO213" s="107"/>
      <c r="CP213" s="107"/>
      <c r="CQ213" s="107"/>
      <c r="CR213" s="107"/>
      <c r="CS213" s="107"/>
      <c r="CT213" s="107"/>
      <c r="CU213" s="107"/>
      <c r="CV213" s="107"/>
      <c r="CW213" s="107"/>
      <c r="CX213" s="107"/>
      <c r="CY213" s="107"/>
      <c r="CZ213" s="107"/>
      <c r="DA213" s="107"/>
      <c r="DB213" s="107"/>
      <c r="DC213" s="107"/>
      <c r="DD213" s="107"/>
      <c r="DE213" s="107"/>
      <c r="DF213" s="107"/>
      <c r="DG213" s="107"/>
      <c r="DH213" s="107"/>
      <c r="DI213" s="107"/>
      <c r="DJ213" s="107"/>
      <c r="DK213" s="107"/>
      <c r="DL213" s="107"/>
      <c r="DM213" s="107"/>
      <c r="DN213" s="107"/>
      <c r="DO213" s="107"/>
      <c r="DP213" s="107"/>
      <c r="DQ213" s="107"/>
      <c r="DR213" s="107"/>
      <c r="DS213" s="107"/>
      <c r="DT213" s="107"/>
      <c r="DU213" s="107"/>
      <c r="DV213" s="107"/>
      <c r="DW213" s="107"/>
      <c r="DX213" s="107"/>
      <c r="DY213" s="107"/>
      <c r="DZ213" s="107"/>
      <c r="EA213" s="107"/>
      <c r="EB213" s="107"/>
      <c r="EC213" s="107"/>
      <c r="ED213" s="107"/>
      <c r="EE213" s="107"/>
      <c r="EF213" s="107"/>
      <c r="EG213" s="107"/>
      <c r="EH213" s="107"/>
      <c r="EI213" s="107"/>
      <c r="EJ213" s="107"/>
      <c r="EK213" s="107"/>
      <c r="EL213" s="107"/>
      <c r="EM213" s="107"/>
      <c r="EN213" s="107"/>
      <c r="EO213" s="107"/>
      <c r="EP213" s="107"/>
      <c r="EQ213" s="107"/>
      <c r="ER213" s="107"/>
      <c r="ES213" s="107"/>
      <c r="ET213" s="107"/>
      <c r="EU213" s="107"/>
      <c r="EV213" s="107"/>
      <c r="EW213" s="107"/>
      <c r="EX213" s="107"/>
      <c r="EY213" s="107"/>
      <c r="EZ213" s="107"/>
      <c r="FA213" s="107"/>
      <c r="FB213" s="107"/>
      <c r="FC213" s="107"/>
      <c r="FD213" s="107"/>
      <c r="FE213" s="107"/>
      <c r="FF213" s="107"/>
      <c r="FG213" s="107"/>
      <c r="FH213" s="107"/>
      <c r="FI213" s="107"/>
      <c r="FJ213" s="107"/>
      <c r="FK213" s="107"/>
      <c r="FL213" s="107"/>
      <c r="FM213" s="107"/>
      <c r="FN213" s="107"/>
      <c r="FO213" s="107"/>
      <c r="FP213" s="107"/>
      <c r="FQ213" s="107"/>
      <c r="FR213" s="107"/>
      <c r="FS213" s="107"/>
      <c r="FT213" s="107"/>
      <c r="FU213" s="107"/>
      <c r="FV213" s="107"/>
      <c r="FW213" s="107"/>
      <c r="FX213" s="107"/>
      <c r="FY213" s="107"/>
      <c r="FZ213" s="107"/>
      <c r="GA213" s="107"/>
      <c r="GB213" s="107"/>
      <c r="GC213" s="107"/>
      <c r="GD213" s="107"/>
      <c r="GE213" s="107"/>
      <c r="GF213" s="107"/>
      <c r="GG213" s="107"/>
      <c r="GH213" s="107"/>
      <c r="GI213" s="107"/>
      <c r="GJ213" s="107"/>
      <c r="GK213" s="107"/>
      <c r="GL213" s="107"/>
      <c r="GM213" s="107"/>
      <c r="GN213" s="107"/>
      <c r="GO213" s="107"/>
      <c r="GP213" s="107"/>
      <c r="GQ213" s="107"/>
      <c r="GR213" s="107"/>
      <c r="GS213" s="107"/>
      <c r="GT213" s="107"/>
      <c r="GU213" s="107"/>
      <c r="GV213" s="107"/>
      <c r="GW213" s="107"/>
      <c r="GX213" s="107"/>
      <c r="GY213" s="107"/>
      <c r="GZ213" s="107"/>
      <c r="HA213" s="107"/>
      <c r="HB213" s="107"/>
      <c r="HC213" s="107"/>
      <c r="HD213" s="107"/>
    </row>
    <row r="214" s="174" customFormat="1" ht="20.1" customHeight="1" spans="1:33">
      <c r="A214" s="37" t="s">
        <v>217</v>
      </c>
      <c r="B214" s="38" t="str">
        <f>"前期项目"&amp;SUBTOTAL(3,A214:A228)-1&amp;"个"</f>
        <v>前期项目14个</v>
      </c>
      <c r="C214" s="37">
        <f>SUBTOTAL(3,A214:A228)-1</f>
        <v>14</v>
      </c>
      <c r="D214" s="38"/>
      <c r="E214" s="146"/>
      <c r="F214" s="38"/>
      <c r="G214" s="39"/>
      <c r="H214" s="40">
        <f t="shared" ref="H214:I214" si="14">SUM(H215:H228)</f>
        <v>322200</v>
      </c>
      <c r="I214" s="40">
        <f t="shared" si="14"/>
        <v>0</v>
      </c>
      <c r="J214" s="38"/>
      <c r="K214" s="40">
        <f>SUM(K215:K228)</f>
        <v>0</v>
      </c>
      <c r="L214" s="38"/>
      <c r="M214" s="145"/>
      <c r="N214" s="145"/>
      <c r="O214" s="145"/>
      <c r="P214" s="145"/>
      <c r="Q214" s="145"/>
      <c r="R214" s="145"/>
      <c r="S214" s="38"/>
      <c r="V214" s="443"/>
      <c r="W214" s="443"/>
      <c r="X214" s="443"/>
      <c r="Y214" s="443"/>
      <c r="Z214" s="443"/>
      <c r="AA214" s="443"/>
      <c r="AB214" s="443"/>
      <c r="AC214" s="443"/>
      <c r="AD214" s="443"/>
      <c r="AE214" s="443"/>
      <c r="AF214" s="443"/>
      <c r="AG214" s="443"/>
    </row>
    <row r="215" s="132" customFormat="1" ht="22.5" spans="1:33">
      <c r="A215" s="52">
        <v>1</v>
      </c>
      <c r="B215" s="51" t="s">
        <v>846</v>
      </c>
      <c r="C215" s="47" t="s">
        <v>103</v>
      </c>
      <c r="D215" s="52" t="s">
        <v>117</v>
      </c>
      <c r="E215" s="48" t="s">
        <v>642</v>
      </c>
      <c r="F215" s="46" t="s">
        <v>847</v>
      </c>
      <c r="G215" s="48" t="s">
        <v>251</v>
      </c>
      <c r="H215" s="53">
        <v>1800</v>
      </c>
      <c r="I215" s="48"/>
      <c r="J215" s="46"/>
      <c r="K215" s="46"/>
      <c r="L215" s="79" t="s">
        <v>848</v>
      </c>
      <c r="M215" s="45" t="s">
        <v>33</v>
      </c>
      <c r="N215" s="45" t="s">
        <v>33</v>
      </c>
      <c r="O215" s="46" t="s">
        <v>646</v>
      </c>
      <c r="P215" s="52" t="s">
        <v>662</v>
      </c>
      <c r="Q215" s="52" t="s">
        <v>648</v>
      </c>
      <c r="R215" s="52" t="s">
        <v>662</v>
      </c>
      <c r="S215" s="232" t="s">
        <v>551</v>
      </c>
      <c r="T215" s="101"/>
      <c r="V215" s="405"/>
      <c r="W215" s="405"/>
      <c r="X215" s="405"/>
      <c r="Y215" s="405"/>
      <c r="Z215" s="405"/>
      <c r="AA215" s="405"/>
      <c r="AB215" s="405"/>
      <c r="AC215" s="405"/>
      <c r="AD215" s="405"/>
      <c r="AE215" s="405"/>
      <c r="AF215" s="405"/>
      <c r="AG215" s="405"/>
    </row>
    <row r="216" s="179" customFormat="1" ht="22.5" spans="1:211">
      <c r="A216" s="52">
        <v>2</v>
      </c>
      <c r="B216" s="46" t="s">
        <v>849</v>
      </c>
      <c r="C216" s="47" t="s">
        <v>26</v>
      </c>
      <c r="D216" s="47" t="s">
        <v>51</v>
      </c>
      <c r="E216" s="48" t="s">
        <v>642</v>
      </c>
      <c r="F216" s="46" t="s">
        <v>850</v>
      </c>
      <c r="G216" s="48" t="s">
        <v>229</v>
      </c>
      <c r="H216" s="53">
        <v>42000</v>
      </c>
      <c r="I216" s="48"/>
      <c r="J216" s="78"/>
      <c r="K216" s="65"/>
      <c r="L216" s="79" t="s">
        <v>848</v>
      </c>
      <c r="M216" s="45" t="s">
        <v>33</v>
      </c>
      <c r="N216" s="45" t="s">
        <v>33</v>
      </c>
      <c r="O216" s="46" t="s">
        <v>814</v>
      </c>
      <c r="P216" s="52" t="s">
        <v>672</v>
      </c>
      <c r="Q216" s="52" t="s">
        <v>648</v>
      </c>
      <c r="R216" s="52" t="s">
        <v>662</v>
      </c>
      <c r="S216" s="232" t="s">
        <v>551</v>
      </c>
      <c r="T216" s="218"/>
      <c r="U216" s="218"/>
      <c r="V216" s="323"/>
      <c r="W216" s="323"/>
      <c r="X216" s="323"/>
      <c r="Y216" s="323"/>
      <c r="Z216" s="323"/>
      <c r="AA216" s="323"/>
      <c r="AB216" s="323"/>
      <c r="AC216" s="323"/>
      <c r="AD216" s="323"/>
      <c r="AE216" s="323"/>
      <c r="AF216" s="323"/>
      <c r="AG216" s="323"/>
      <c r="AH216" s="218"/>
      <c r="AI216" s="218"/>
      <c r="AJ216" s="218"/>
      <c r="AK216" s="218"/>
      <c r="AL216" s="218"/>
      <c r="AM216" s="218"/>
      <c r="AN216" s="218"/>
      <c r="AO216" s="218"/>
      <c r="AP216" s="218"/>
      <c r="AQ216" s="218"/>
      <c r="AR216" s="218"/>
      <c r="AS216" s="218"/>
      <c r="AT216" s="218"/>
      <c r="AU216" s="218"/>
      <c r="AV216" s="218"/>
      <c r="AW216" s="218"/>
      <c r="AX216" s="218"/>
      <c r="AY216" s="218"/>
      <c r="AZ216" s="218"/>
      <c r="BA216" s="218"/>
      <c r="BB216" s="218"/>
      <c r="BC216" s="218"/>
      <c r="BD216" s="218"/>
      <c r="BE216" s="218"/>
      <c r="BF216" s="218"/>
      <c r="BG216" s="218"/>
      <c r="BH216" s="218"/>
      <c r="BI216" s="218"/>
      <c r="BJ216" s="218"/>
      <c r="BK216" s="218"/>
      <c r="BL216" s="218"/>
      <c r="BM216" s="218"/>
      <c r="BN216" s="218"/>
      <c r="BO216" s="218"/>
      <c r="BP216" s="218"/>
      <c r="BQ216" s="218"/>
      <c r="BR216" s="218"/>
      <c r="BS216" s="218"/>
      <c r="BT216" s="218"/>
      <c r="BU216" s="218"/>
      <c r="BV216" s="218"/>
      <c r="BW216" s="218"/>
      <c r="BX216" s="218"/>
      <c r="BY216" s="218"/>
      <c r="BZ216" s="218"/>
      <c r="CA216" s="218"/>
      <c r="CB216" s="218"/>
      <c r="CC216" s="218"/>
      <c r="CD216" s="218"/>
      <c r="CE216" s="218"/>
      <c r="CF216" s="218"/>
      <c r="CG216" s="218"/>
      <c r="CH216" s="218"/>
      <c r="CI216" s="218"/>
      <c r="CJ216" s="218"/>
      <c r="CK216" s="218"/>
      <c r="CL216" s="218"/>
      <c r="CM216" s="218"/>
      <c r="CN216" s="218"/>
      <c r="CO216" s="218"/>
      <c r="CP216" s="218"/>
      <c r="CQ216" s="218"/>
      <c r="CR216" s="218"/>
      <c r="CS216" s="218"/>
      <c r="CT216" s="218"/>
      <c r="CU216" s="218"/>
      <c r="CV216" s="218"/>
      <c r="CW216" s="218"/>
      <c r="CX216" s="218"/>
      <c r="CY216" s="218"/>
      <c r="CZ216" s="218"/>
      <c r="DA216" s="218"/>
      <c r="DB216" s="218"/>
      <c r="DC216" s="218"/>
      <c r="DD216" s="218"/>
      <c r="DE216" s="218"/>
      <c r="DF216" s="218"/>
      <c r="DG216" s="218"/>
      <c r="DH216" s="218"/>
      <c r="DI216" s="218"/>
      <c r="DJ216" s="218"/>
      <c r="DK216" s="218"/>
      <c r="DL216" s="218"/>
      <c r="DM216" s="218"/>
      <c r="DN216" s="218"/>
      <c r="DO216" s="218"/>
      <c r="DP216" s="218"/>
      <c r="DQ216" s="218"/>
      <c r="DR216" s="218"/>
      <c r="DS216" s="218"/>
      <c r="DT216" s="218"/>
      <c r="DU216" s="218"/>
      <c r="DV216" s="218"/>
      <c r="DW216" s="218"/>
      <c r="DX216" s="218"/>
      <c r="DY216" s="218"/>
      <c r="DZ216" s="218"/>
      <c r="EA216" s="218"/>
      <c r="EB216" s="218"/>
      <c r="EC216" s="218"/>
      <c r="ED216" s="218"/>
      <c r="EE216" s="218"/>
      <c r="EF216" s="218"/>
      <c r="EG216" s="218"/>
      <c r="EH216" s="218"/>
      <c r="EI216" s="218"/>
      <c r="EJ216" s="218"/>
      <c r="EK216" s="218"/>
      <c r="EL216" s="218"/>
      <c r="EM216" s="218"/>
      <c r="EN216" s="218"/>
      <c r="EO216" s="218"/>
      <c r="EP216" s="218"/>
      <c r="EQ216" s="218"/>
      <c r="ER216" s="218"/>
      <c r="ES216" s="218"/>
      <c r="ET216" s="218"/>
      <c r="EU216" s="218"/>
      <c r="EV216" s="218"/>
      <c r="EW216" s="218"/>
      <c r="EX216" s="218"/>
      <c r="EY216" s="218"/>
      <c r="EZ216" s="218"/>
      <c r="FA216" s="218"/>
      <c r="FB216" s="218"/>
      <c r="FC216" s="218"/>
      <c r="FD216" s="218"/>
      <c r="FE216" s="218"/>
      <c r="FF216" s="218"/>
      <c r="FG216" s="218"/>
      <c r="FH216" s="218"/>
      <c r="FI216" s="218"/>
      <c r="FJ216" s="218"/>
      <c r="FK216" s="218"/>
      <c r="FL216" s="218"/>
      <c r="FM216" s="218"/>
      <c r="FN216" s="218"/>
      <c r="FO216" s="218"/>
      <c r="FP216" s="218"/>
      <c r="FQ216" s="218"/>
      <c r="FR216" s="218"/>
      <c r="FS216" s="218"/>
      <c r="FT216" s="218"/>
      <c r="FU216" s="218"/>
      <c r="FV216" s="218"/>
      <c r="FW216" s="218"/>
      <c r="FX216" s="218"/>
      <c r="FY216" s="218"/>
      <c r="FZ216" s="218"/>
      <c r="GA216" s="218"/>
      <c r="GB216" s="218"/>
      <c r="GC216" s="218"/>
      <c r="GD216" s="218"/>
      <c r="GE216" s="218"/>
      <c r="GF216" s="218"/>
      <c r="GG216" s="218"/>
      <c r="GH216" s="218"/>
      <c r="GI216" s="218"/>
      <c r="GJ216" s="218"/>
      <c r="GK216" s="218"/>
      <c r="GL216" s="218"/>
      <c r="GM216" s="218"/>
      <c r="GN216" s="218"/>
      <c r="GO216" s="218"/>
      <c r="GP216" s="218"/>
      <c r="GQ216" s="218"/>
      <c r="GR216" s="218"/>
      <c r="GS216" s="218"/>
      <c r="GT216" s="218"/>
      <c r="GU216" s="218"/>
      <c r="GV216" s="218"/>
      <c r="GW216" s="218"/>
      <c r="GX216" s="218"/>
      <c r="GY216" s="218"/>
      <c r="GZ216" s="218"/>
      <c r="HA216" s="218"/>
      <c r="HB216" s="218"/>
      <c r="HC216" s="218"/>
    </row>
    <row r="217" s="123" customFormat="1" ht="22.5" spans="1:211">
      <c r="A217" s="52">
        <v>3</v>
      </c>
      <c r="B217" s="51" t="s">
        <v>851</v>
      </c>
      <c r="C217" s="47" t="s">
        <v>188</v>
      </c>
      <c r="D217" s="52" t="s">
        <v>852</v>
      </c>
      <c r="E217" s="48" t="s">
        <v>642</v>
      </c>
      <c r="F217" s="46" t="s">
        <v>853</v>
      </c>
      <c r="G217" s="41" t="s">
        <v>229</v>
      </c>
      <c r="H217" s="53">
        <v>10000</v>
      </c>
      <c r="I217" s="48"/>
      <c r="J217" s="46"/>
      <c r="K217" s="48"/>
      <c r="L217" s="79" t="s">
        <v>848</v>
      </c>
      <c r="M217" s="45" t="s">
        <v>33</v>
      </c>
      <c r="N217" s="45" t="s">
        <v>33</v>
      </c>
      <c r="O217" s="46" t="s">
        <v>854</v>
      </c>
      <c r="P217" s="47" t="s">
        <v>855</v>
      </c>
      <c r="Q217" s="52" t="s">
        <v>648</v>
      </c>
      <c r="R217" s="47" t="s">
        <v>856</v>
      </c>
      <c r="S217" s="351" t="s">
        <v>551</v>
      </c>
      <c r="T217" s="114"/>
      <c r="U217" s="115"/>
      <c r="V217" s="322"/>
      <c r="W217" s="322"/>
      <c r="X217" s="322"/>
      <c r="Y217" s="322"/>
      <c r="Z217" s="322"/>
      <c r="AA217" s="322"/>
      <c r="AB217" s="322"/>
      <c r="AC217" s="322"/>
      <c r="AD217" s="322"/>
      <c r="AE217" s="322"/>
      <c r="AF217" s="322"/>
      <c r="AG217" s="322"/>
      <c r="AH217" s="115"/>
      <c r="AI217" s="115"/>
      <c r="AJ217" s="115"/>
      <c r="AK217" s="115"/>
      <c r="AL217" s="115"/>
      <c r="AM217" s="115"/>
      <c r="AN217" s="115"/>
      <c r="AO217" s="115"/>
      <c r="AP217" s="115"/>
      <c r="AQ217" s="115"/>
      <c r="AR217" s="115"/>
      <c r="AS217" s="115"/>
      <c r="AT217" s="115"/>
      <c r="AU217" s="115"/>
      <c r="AV217" s="115"/>
      <c r="AW217" s="115"/>
      <c r="AX217" s="115"/>
      <c r="AY217" s="115"/>
      <c r="AZ217" s="115"/>
      <c r="BA217" s="115"/>
      <c r="BB217" s="115"/>
      <c r="BC217" s="115"/>
      <c r="BD217" s="115"/>
      <c r="BE217" s="115"/>
      <c r="BF217" s="115"/>
      <c r="BG217" s="115"/>
      <c r="BH217" s="115"/>
      <c r="BI217" s="115"/>
      <c r="BJ217" s="115"/>
      <c r="BK217" s="115"/>
      <c r="BL217" s="115"/>
      <c r="BM217" s="115"/>
      <c r="BN217" s="115"/>
      <c r="BO217" s="115"/>
      <c r="BP217" s="115"/>
      <c r="BQ217" s="115"/>
      <c r="BR217" s="115"/>
      <c r="BS217" s="115"/>
      <c r="BT217" s="115"/>
      <c r="BU217" s="115"/>
      <c r="BV217" s="115"/>
      <c r="BW217" s="115"/>
      <c r="BX217" s="115"/>
      <c r="BY217" s="115"/>
      <c r="BZ217" s="115"/>
      <c r="CA217" s="115"/>
      <c r="CB217" s="115"/>
      <c r="CC217" s="115"/>
      <c r="CD217" s="115"/>
      <c r="CE217" s="115"/>
      <c r="CF217" s="115"/>
      <c r="CG217" s="115"/>
      <c r="CH217" s="115"/>
      <c r="CI217" s="115"/>
      <c r="CJ217" s="115"/>
      <c r="CK217" s="115"/>
      <c r="CL217" s="115"/>
      <c r="CM217" s="115"/>
      <c r="CN217" s="115"/>
      <c r="CO217" s="115"/>
      <c r="CP217" s="115"/>
      <c r="CQ217" s="115"/>
      <c r="CR217" s="115"/>
      <c r="CS217" s="115"/>
      <c r="CT217" s="115"/>
      <c r="CU217" s="115"/>
      <c r="CV217" s="115"/>
      <c r="CW217" s="115"/>
      <c r="CX217" s="115"/>
      <c r="CY217" s="115"/>
      <c r="CZ217" s="115"/>
      <c r="DA217" s="115"/>
      <c r="DB217" s="115"/>
      <c r="DC217" s="115"/>
      <c r="DD217" s="115"/>
      <c r="DE217" s="115"/>
      <c r="DF217" s="115"/>
      <c r="DG217" s="115"/>
      <c r="DH217" s="115"/>
      <c r="DI217" s="115"/>
      <c r="DJ217" s="115"/>
      <c r="DK217" s="115"/>
      <c r="DL217" s="115"/>
      <c r="DM217" s="115"/>
      <c r="DN217" s="115"/>
      <c r="DO217" s="115"/>
      <c r="DP217" s="115"/>
      <c r="DQ217" s="115"/>
      <c r="DR217" s="115"/>
      <c r="DS217" s="115"/>
      <c r="DT217" s="115"/>
      <c r="DU217" s="115"/>
      <c r="DV217" s="115"/>
      <c r="DW217" s="115"/>
      <c r="DX217" s="115"/>
      <c r="DY217" s="115"/>
      <c r="DZ217" s="115"/>
      <c r="EA217" s="115"/>
      <c r="EB217" s="115"/>
      <c r="EC217" s="115"/>
      <c r="ED217" s="115"/>
      <c r="EE217" s="115"/>
      <c r="EF217" s="115"/>
      <c r="EG217" s="115"/>
      <c r="EH217" s="115"/>
      <c r="EI217" s="115"/>
      <c r="EJ217" s="115"/>
      <c r="EK217" s="115"/>
      <c r="EL217" s="115"/>
      <c r="EM217" s="115"/>
      <c r="EN217" s="115"/>
      <c r="EO217" s="115"/>
      <c r="EP217" s="115"/>
      <c r="EQ217" s="115"/>
      <c r="ER217" s="115"/>
      <c r="ES217" s="115"/>
      <c r="ET217" s="115"/>
      <c r="EU217" s="115"/>
      <c r="EV217" s="115"/>
      <c r="EW217" s="115"/>
      <c r="EX217" s="115"/>
      <c r="EY217" s="115"/>
      <c r="EZ217" s="115"/>
      <c r="FA217" s="115"/>
      <c r="FB217" s="115"/>
      <c r="FC217" s="115"/>
      <c r="FD217" s="115"/>
      <c r="FE217" s="115"/>
      <c r="FF217" s="115"/>
      <c r="FG217" s="115"/>
      <c r="FH217" s="115"/>
      <c r="FI217" s="115"/>
      <c r="FJ217" s="115"/>
      <c r="FK217" s="115"/>
      <c r="FL217" s="115"/>
      <c r="FM217" s="115"/>
      <c r="FN217" s="115"/>
      <c r="FO217" s="115"/>
      <c r="FP217" s="115"/>
      <c r="FQ217" s="115"/>
      <c r="FR217" s="115"/>
      <c r="FS217" s="115"/>
      <c r="FT217" s="115"/>
      <c r="FU217" s="115"/>
      <c r="FV217" s="115"/>
      <c r="FW217" s="115"/>
      <c r="FX217" s="115"/>
      <c r="FY217" s="115"/>
      <c r="FZ217" s="115"/>
      <c r="GA217" s="115"/>
      <c r="GB217" s="115"/>
      <c r="GC217" s="115"/>
      <c r="GD217" s="115"/>
      <c r="GE217" s="115"/>
      <c r="GF217" s="115"/>
      <c r="GG217" s="115"/>
      <c r="GH217" s="115"/>
      <c r="GI217" s="115"/>
      <c r="GJ217" s="115"/>
      <c r="GK217" s="115"/>
      <c r="GL217" s="115"/>
      <c r="GM217" s="115"/>
      <c r="GN217" s="115"/>
      <c r="GO217" s="115"/>
      <c r="GP217" s="115"/>
      <c r="GQ217" s="115"/>
      <c r="GR217" s="115"/>
      <c r="GS217" s="115"/>
      <c r="GT217" s="115"/>
      <c r="GU217" s="115"/>
      <c r="GV217" s="115"/>
      <c r="GW217" s="115"/>
      <c r="GX217" s="115"/>
      <c r="GY217" s="115"/>
      <c r="GZ217" s="115"/>
      <c r="HA217" s="115"/>
      <c r="HB217" s="115"/>
      <c r="HC217" s="115"/>
    </row>
    <row r="218" s="125" customFormat="1" ht="67.5" spans="1:211">
      <c r="A218" s="52">
        <v>4</v>
      </c>
      <c r="B218" s="51" t="s">
        <v>857</v>
      </c>
      <c r="C218" s="47" t="s">
        <v>858</v>
      </c>
      <c r="D218" s="47" t="s">
        <v>433</v>
      </c>
      <c r="E218" s="48" t="s">
        <v>642</v>
      </c>
      <c r="F218" s="55" t="s">
        <v>859</v>
      </c>
      <c r="G218" s="48" t="s">
        <v>251</v>
      </c>
      <c r="H218" s="57">
        <v>6000</v>
      </c>
      <c r="I218" s="48"/>
      <c r="J218" s="78"/>
      <c r="K218" s="96"/>
      <c r="L218" s="46" t="s">
        <v>860</v>
      </c>
      <c r="M218" s="45" t="s">
        <v>33</v>
      </c>
      <c r="N218" s="45" t="s">
        <v>33</v>
      </c>
      <c r="O218" s="244" t="s">
        <v>861</v>
      </c>
      <c r="P218" s="245"/>
      <c r="Q218" s="245"/>
      <c r="R218" s="245"/>
      <c r="S218" s="351" t="s">
        <v>551</v>
      </c>
      <c r="T218" s="107"/>
      <c r="U218" s="107"/>
      <c r="V218" s="327"/>
      <c r="W218" s="327"/>
      <c r="X218" s="327"/>
      <c r="Y218" s="327"/>
      <c r="Z218" s="327"/>
      <c r="AA218" s="327"/>
      <c r="AB218" s="327"/>
      <c r="AC218" s="327"/>
      <c r="AD218" s="327"/>
      <c r="AE218" s="327"/>
      <c r="AF218" s="327"/>
      <c r="AG218" s="327"/>
      <c r="AH218" s="107"/>
      <c r="AI218" s="107"/>
      <c r="AJ218" s="107"/>
      <c r="AK218" s="107"/>
      <c r="AL218" s="107"/>
      <c r="AM218" s="107"/>
      <c r="AN218" s="107"/>
      <c r="AO218" s="107"/>
      <c r="AP218" s="107"/>
      <c r="AQ218" s="107"/>
      <c r="AR218" s="107"/>
      <c r="AS218" s="107"/>
      <c r="AT218" s="107"/>
      <c r="AU218" s="107"/>
      <c r="AV218" s="107"/>
      <c r="AW218" s="107"/>
      <c r="AX218" s="107"/>
      <c r="AY218" s="107"/>
      <c r="AZ218" s="107"/>
      <c r="BA218" s="107"/>
      <c r="BB218" s="107"/>
      <c r="BC218" s="107"/>
      <c r="BD218" s="107"/>
      <c r="BE218" s="107"/>
      <c r="BF218" s="107"/>
      <c r="BG218" s="107"/>
      <c r="BH218" s="107"/>
      <c r="BI218" s="107"/>
      <c r="BJ218" s="107"/>
      <c r="BK218" s="107"/>
      <c r="BL218" s="107"/>
      <c r="BM218" s="107"/>
      <c r="BN218" s="107"/>
      <c r="BO218" s="107"/>
      <c r="BP218" s="107"/>
      <c r="BQ218" s="107"/>
      <c r="BR218" s="107"/>
      <c r="BS218" s="107"/>
      <c r="BT218" s="107"/>
      <c r="BU218" s="107"/>
      <c r="BV218" s="107"/>
      <c r="BW218" s="107"/>
      <c r="BX218" s="107"/>
      <c r="BY218" s="107"/>
      <c r="BZ218" s="107"/>
      <c r="CA218" s="107"/>
      <c r="CB218" s="107"/>
      <c r="CC218" s="107"/>
      <c r="CD218" s="107"/>
      <c r="CE218" s="107"/>
      <c r="CF218" s="107"/>
      <c r="CG218" s="107"/>
      <c r="CH218" s="107"/>
      <c r="CI218" s="107"/>
      <c r="CJ218" s="107"/>
      <c r="CK218" s="107"/>
      <c r="CL218" s="107"/>
      <c r="CM218" s="107"/>
      <c r="CN218" s="107"/>
      <c r="CO218" s="107"/>
      <c r="CP218" s="107"/>
      <c r="CQ218" s="107"/>
      <c r="CR218" s="107"/>
      <c r="CS218" s="107"/>
      <c r="CT218" s="107"/>
      <c r="CU218" s="107"/>
      <c r="CV218" s="107"/>
      <c r="CW218" s="107"/>
      <c r="CX218" s="107"/>
      <c r="CY218" s="107"/>
      <c r="CZ218" s="107"/>
      <c r="DA218" s="107"/>
      <c r="DB218" s="107"/>
      <c r="DC218" s="107"/>
      <c r="DD218" s="107"/>
      <c r="DE218" s="107"/>
      <c r="DF218" s="107"/>
      <c r="DG218" s="107"/>
      <c r="DH218" s="107"/>
      <c r="DI218" s="107"/>
      <c r="DJ218" s="107"/>
      <c r="DK218" s="107"/>
      <c r="DL218" s="107"/>
      <c r="DM218" s="107"/>
      <c r="DN218" s="107"/>
      <c r="DO218" s="107"/>
      <c r="DP218" s="107"/>
      <c r="DQ218" s="107"/>
      <c r="DR218" s="107"/>
      <c r="DS218" s="107"/>
      <c r="DT218" s="107"/>
      <c r="DU218" s="107"/>
      <c r="DV218" s="107"/>
      <c r="DW218" s="107"/>
      <c r="DX218" s="107"/>
      <c r="DY218" s="107"/>
      <c r="DZ218" s="107"/>
      <c r="EA218" s="107"/>
      <c r="EB218" s="107"/>
      <c r="EC218" s="107"/>
      <c r="ED218" s="107"/>
      <c r="EE218" s="107"/>
      <c r="EF218" s="107"/>
      <c r="EG218" s="107"/>
      <c r="EH218" s="107"/>
      <c r="EI218" s="107"/>
      <c r="EJ218" s="107"/>
      <c r="EK218" s="107"/>
      <c r="EL218" s="107"/>
      <c r="EM218" s="107"/>
      <c r="EN218" s="107"/>
      <c r="EO218" s="107"/>
      <c r="EP218" s="107"/>
      <c r="EQ218" s="107"/>
      <c r="ER218" s="107"/>
      <c r="ES218" s="107"/>
      <c r="ET218" s="107"/>
      <c r="EU218" s="107"/>
      <c r="EV218" s="107"/>
      <c r="EW218" s="107"/>
      <c r="EX218" s="107"/>
      <c r="EY218" s="107"/>
      <c r="EZ218" s="107"/>
      <c r="FA218" s="107"/>
      <c r="FB218" s="107"/>
      <c r="FC218" s="107"/>
      <c r="FD218" s="107"/>
      <c r="FE218" s="107"/>
      <c r="FF218" s="107"/>
      <c r="FG218" s="107"/>
      <c r="FH218" s="107"/>
      <c r="FI218" s="107"/>
      <c r="FJ218" s="107"/>
      <c r="FK218" s="107"/>
      <c r="FL218" s="107"/>
      <c r="FM218" s="107"/>
      <c r="FN218" s="107"/>
      <c r="FO218" s="107"/>
      <c r="FP218" s="107"/>
      <c r="FQ218" s="107"/>
      <c r="FR218" s="107"/>
      <c r="FS218" s="107"/>
      <c r="FT218" s="107"/>
      <c r="FU218" s="107"/>
      <c r="FV218" s="107"/>
      <c r="FW218" s="107"/>
      <c r="FX218" s="107"/>
      <c r="FY218" s="107"/>
      <c r="FZ218" s="107"/>
      <c r="GA218" s="107"/>
      <c r="GB218" s="107"/>
      <c r="GC218" s="107"/>
      <c r="GD218" s="107"/>
      <c r="GE218" s="107"/>
      <c r="GF218" s="107"/>
      <c r="GG218" s="107"/>
      <c r="GH218" s="107"/>
      <c r="GI218" s="107"/>
      <c r="GJ218" s="107"/>
      <c r="GK218" s="107"/>
      <c r="GL218" s="107"/>
      <c r="GM218" s="107"/>
      <c r="GN218" s="107"/>
      <c r="GO218" s="107"/>
      <c r="GP218" s="107"/>
      <c r="GQ218" s="107"/>
      <c r="GR218" s="107"/>
      <c r="GS218" s="107"/>
      <c r="GT218" s="107"/>
      <c r="GU218" s="107"/>
      <c r="GV218" s="107"/>
      <c r="GW218" s="107"/>
      <c r="GX218" s="107"/>
      <c r="GY218" s="107"/>
      <c r="GZ218" s="107"/>
      <c r="HA218" s="107"/>
      <c r="HB218" s="107"/>
      <c r="HC218" s="107"/>
    </row>
    <row r="219" s="125" customFormat="1" ht="40.5" spans="1:211">
      <c r="A219" s="52">
        <v>5</v>
      </c>
      <c r="B219" s="51" t="s">
        <v>862</v>
      </c>
      <c r="C219" s="47" t="s">
        <v>858</v>
      </c>
      <c r="D219" s="47" t="s">
        <v>433</v>
      </c>
      <c r="E219" s="48" t="s">
        <v>642</v>
      </c>
      <c r="F219" s="55" t="s">
        <v>863</v>
      </c>
      <c r="G219" s="48" t="s">
        <v>251</v>
      </c>
      <c r="H219" s="57">
        <v>4000</v>
      </c>
      <c r="I219" s="48"/>
      <c r="J219" s="78"/>
      <c r="K219" s="96"/>
      <c r="L219" s="46" t="s">
        <v>860</v>
      </c>
      <c r="M219" s="45" t="s">
        <v>33</v>
      </c>
      <c r="N219" s="45" t="s">
        <v>33</v>
      </c>
      <c r="O219" s="244" t="s">
        <v>864</v>
      </c>
      <c r="P219" s="245"/>
      <c r="Q219" s="245"/>
      <c r="R219" s="245"/>
      <c r="S219" s="351" t="s">
        <v>551</v>
      </c>
      <c r="T219" s="107"/>
      <c r="U219" s="107"/>
      <c r="V219" s="327"/>
      <c r="W219" s="327"/>
      <c r="X219" s="327"/>
      <c r="Y219" s="327"/>
      <c r="Z219" s="327"/>
      <c r="AA219" s="327"/>
      <c r="AB219" s="327"/>
      <c r="AC219" s="327"/>
      <c r="AD219" s="327"/>
      <c r="AE219" s="327"/>
      <c r="AF219" s="327"/>
      <c r="AG219" s="327"/>
      <c r="AH219" s="107"/>
      <c r="AI219" s="107"/>
      <c r="AJ219" s="107"/>
      <c r="AK219" s="107"/>
      <c r="AL219" s="107"/>
      <c r="AM219" s="107"/>
      <c r="AN219" s="107"/>
      <c r="AO219" s="107"/>
      <c r="AP219" s="107"/>
      <c r="AQ219" s="107"/>
      <c r="AR219" s="107"/>
      <c r="AS219" s="107"/>
      <c r="AT219" s="107"/>
      <c r="AU219" s="107"/>
      <c r="AV219" s="107"/>
      <c r="AW219" s="107"/>
      <c r="AX219" s="107"/>
      <c r="AY219" s="107"/>
      <c r="AZ219" s="107"/>
      <c r="BA219" s="107"/>
      <c r="BB219" s="107"/>
      <c r="BC219" s="107"/>
      <c r="BD219" s="107"/>
      <c r="BE219" s="107"/>
      <c r="BF219" s="107"/>
      <c r="BG219" s="107"/>
      <c r="BH219" s="107"/>
      <c r="BI219" s="107"/>
      <c r="BJ219" s="107"/>
      <c r="BK219" s="107"/>
      <c r="BL219" s="107"/>
      <c r="BM219" s="107"/>
      <c r="BN219" s="107"/>
      <c r="BO219" s="107"/>
      <c r="BP219" s="107"/>
      <c r="BQ219" s="107"/>
      <c r="BR219" s="107"/>
      <c r="BS219" s="107"/>
      <c r="BT219" s="107"/>
      <c r="BU219" s="107"/>
      <c r="BV219" s="107"/>
      <c r="BW219" s="107"/>
      <c r="BX219" s="107"/>
      <c r="BY219" s="107"/>
      <c r="BZ219" s="107"/>
      <c r="CA219" s="107"/>
      <c r="CB219" s="107"/>
      <c r="CC219" s="107"/>
      <c r="CD219" s="107"/>
      <c r="CE219" s="107"/>
      <c r="CF219" s="107"/>
      <c r="CG219" s="107"/>
      <c r="CH219" s="107"/>
      <c r="CI219" s="107"/>
      <c r="CJ219" s="107"/>
      <c r="CK219" s="107"/>
      <c r="CL219" s="107"/>
      <c r="CM219" s="107"/>
      <c r="CN219" s="107"/>
      <c r="CO219" s="107"/>
      <c r="CP219" s="107"/>
      <c r="CQ219" s="107"/>
      <c r="CR219" s="107"/>
      <c r="CS219" s="107"/>
      <c r="CT219" s="107"/>
      <c r="CU219" s="107"/>
      <c r="CV219" s="107"/>
      <c r="CW219" s="107"/>
      <c r="CX219" s="107"/>
      <c r="CY219" s="107"/>
      <c r="CZ219" s="107"/>
      <c r="DA219" s="107"/>
      <c r="DB219" s="107"/>
      <c r="DC219" s="107"/>
      <c r="DD219" s="107"/>
      <c r="DE219" s="107"/>
      <c r="DF219" s="107"/>
      <c r="DG219" s="107"/>
      <c r="DH219" s="107"/>
      <c r="DI219" s="107"/>
      <c r="DJ219" s="107"/>
      <c r="DK219" s="107"/>
      <c r="DL219" s="107"/>
      <c r="DM219" s="107"/>
      <c r="DN219" s="107"/>
      <c r="DO219" s="107"/>
      <c r="DP219" s="107"/>
      <c r="DQ219" s="107"/>
      <c r="DR219" s="107"/>
      <c r="DS219" s="107"/>
      <c r="DT219" s="107"/>
      <c r="DU219" s="107"/>
      <c r="DV219" s="107"/>
      <c r="DW219" s="107"/>
      <c r="DX219" s="107"/>
      <c r="DY219" s="107"/>
      <c r="DZ219" s="107"/>
      <c r="EA219" s="107"/>
      <c r="EB219" s="107"/>
      <c r="EC219" s="107"/>
      <c r="ED219" s="107"/>
      <c r="EE219" s="107"/>
      <c r="EF219" s="107"/>
      <c r="EG219" s="107"/>
      <c r="EH219" s="107"/>
      <c r="EI219" s="107"/>
      <c r="EJ219" s="107"/>
      <c r="EK219" s="107"/>
      <c r="EL219" s="107"/>
      <c r="EM219" s="107"/>
      <c r="EN219" s="107"/>
      <c r="EO219" s="107"/>
      <c r="EP219" s="107"/>
      <c r="EQ219" s="107"/>
      <c r="ER219" s="107"/>
      <c r="ES219" s="107"/>
      <c r="ET219" s="107"/>
      <c r="EU219" s="107"/>
      <c r="EV219" s="107"/>
      <c r="EW219" s="107"/>
      <c r="EX219" s="107"/>
      <c r="EY219" s="107"/>
      <c r="EZ219" s="107"/>
      <c r="FA219" s="107"/>
      <c r="FB219" s="107"/>
      <c r="FC219" s="107"/>
      <c r="FD219" s="107"/>
      <c r="FE219" s="107"/>
      <c r="FF219" s="107"/>
      <c r="FG219" s="107"/>
      <c r="FH219" s="107"/>
      <c r="FI219" s="107"/>
      <c r="FJ219" s="107"/>
      <c r="FK219" s="107"/>
      <c r="FL219" s="107"/>
      <c r="FM219" s="107"/>
      <c r="FN219" s="107"/>
      <c r="FO219" s="107"/>
      <c r="FP219" s="107"/>
      <c r="FQ219" s="107"/>
      <c r="FR219" s="107"/>
      <c r="FS219" s="107"/>
      <c r="FT219" s="107"/>
      <c r="FU219" s="107"/>
      <c r="FV219" s="107"/>
      <c r="FW219" s="107"/>
      <c r="FX219" s="107"/>
      <c r="FY219" s="107"/>
      <c r="FZ219" s="107"/>
      <c r="GA219" s="107"/>
      <c r="GB219" s="107"/>
      <c r="GC219" s="107"/>
      <c r="GD219" s="107"/>
      <c r="GE219" s="107"/>
      <c r="GF219" s="107"/>
      <c r="GG219" s="107"/>
      <c r="GH219" s="107"/>
      <c r="GI219" s="107"/>
      <c r="GJ219" s="107"/>
      <c r="GK219" s="107"/>
      <c r="GL219" s="107"/>
      <c r="GM219" s="107"/>
      <c r="GN219" s="107"/>
      <c r="GO219" s="107"/>
      <c r="GP219" s="107"/>
      <c r="GQ219" s="107"/>
      <c r="GR219" s="107"/>
      <c r="GS219" s="107"/>
      <c r="GT219" s="107"/>
      <c r="GU219" s="107"/>
      <c r="GV219" s="107"/>
      <c r="GW219" s="107"/>
      <c r="GX219" s="107"/>
      <c r="GY219" s="107"/>
      <c r="GZ219" s="107"/>
      <c r="HA219" s="107"/>
      <c r="HB219" s="107"/>
      <c r="HC219" s="107"/>
    </row>
    <row r="220" s="125" customFormat="1" ht="45" spans="1:211">
      <c r="A220" s="52">
        <v>6</v>
      </c>
      <c r="B220" s="51" t="s">
        <v>865</v>
      </c>
      <c r="C220" s="47" t="s">
        <v>858</v>
      </c>
      <c r="D220" s="47" t="s">
        <v>433</v>
      </c>
      <c r="E220" s="48" t="s">
        <v>642</v>
      </c>
      <c r="F220" s="55" t="s">
        <v>866</v>
      </c>
      <c r="G220" s="48" t="s">
        <v>251</v>
      </c>
      <c r="H220" s="57">
        <v>3000</v>
      </c>
      <c r="I220" s="48"/>
      <c r="J220" s="78"/>
      <c r="K220" s="96"/>
      <c r="L220" s="46" t="s">
        <v>860</v>
      </c>
      <c r="M220" s="45" t="s">
        <v>33</v>
      </c>
      <c r="N220" s="45" t="s">
        <v>33</v>
      </c>
      <c r="O220" s="244" t="s">
        <v>867</v>
      </c>
      <c r="P220" s="245"/>
      <c r="Q220" s="245"/>
      <c r="R220" s="245"/>
      <c r="S220" s="351" t="s">
        <v>551</v>
      </c>
      <c r="T220" s="107"/>
      <c r="U220" s="107"/>
      <c r="V220" s="327"/>
      <c r="W220" s="327"/>
      <c r="X220" s="327"/>
      <c r="Y220" s="327"/>
      <c r="Z220" s="327"/>
      <c r="AA220" s="327"/>
      <c r="AB220" s="327"/>
      <c r="AC220" s="327"/>
      <c r="AD220" s="327"/>
      <c r="AE220" s="327"/>
      <c r="AF220" s="327"/>
      <c r="AG220" s="327"/>
      <c r="AH220" s="107"/>
      <c r="AI220" s="107"/>
      <c r="AJ220" s="107"/>
      <c r="AK220" s="107"/>
      <c r="AL220" s="107"/>
      <c r="AM220" s="107"/>
      <c r="AN220" s="107"/>
      <c r="AO220" s="107"/>
      <c r="AP220" s="107"/>
      <c r="AQ220" s="107"/>
      <c r="AR220" s="107"/>
      <c r="AS220" s="107"/>
      <c r="AT220" s="107"/>
      <c r="AU220" s="107"/>
      <c r="AV220" s="107"/>
      <c r="AW220" s="107"/>
      <c r="AX220" s="107"/>
      <c r="AY220" s="107"/>
      <c r="AZ220" s="107"/>
      <c r="BA220" s="107"/>
      <c r="BB220" s="107"/>
      <c r="BC220" s="107"/>
      <c r="BD220" s="107"/>
      <c r="BE220" s="107"/>
      <c r="BF220" s="107"/>
      <c r="BG220" s="107"/>
      <c r="BH220" s="107"/>
      <c r="BI220" s="107"/>
      <c r="BJ220" s="107"/>
      <c r="BK220" s="107"/>
      <c r="BL220" s="107"/>
      <c r="BM220" s="107"/>
      <c r="BN220" s="107"/>
      <c r="BO220" s="107"/>
      <c r="BP220" s="107"/>
      <c r="BQ220" s="107"/>
      <c r="BR220" s="107"/>
      <c r="BS220" s="107"/>
      <c r="BT220" s="107"/>
      <c r="BU220" s="107"/>
      <c r="BV220" s="107"/>
      <c r="BW220" s="107"/>
      <c r="BX220" s="107"/>
      <c r="BY220" s="107"/>
      <c r="BZ220" s="107"/>
      <c r="CA220" s="107"/>
      <c r="CB220" s="107"/>
      <c r="CC220" s="107"/>
      <c r="CD220" s="107"/>
      <c r="CE220" s="107"/>
      <c r="CF220" s="107"/>
      <c r="CG220" s="107"/>
      <c r="CH220" s="107"/>
      <c r="CI220" s="107"/>
      <c r="CJ220" s="107"/>
      <c r="CK220" s="107"/>
      <c r="CL220" s="107"/>
      <c r="CM220" s="107"/>
      <c r="CN220" s="107"/>
      <c r="CO220" s="107"/>
      <c r="CP220" s="107"/>
      <c r="CQ220" s="107"/>
      <c r="CR220" s="107"/>
      <c r="CS220" s="107"/>
      <c r="CT220" s="107"/>
      <c r="CU220" s="107"/>
      <c r="CV220" s="107"/>
      <c r="CW220" s="107"/>
      <c r="CX220" s="107"/>
      <c r="CY220" s="107"/>
      <c r="CZ220" s="107"/>
      <c r="DA220" s="107"/>
      <c r="DB220" s="107"/>
      <c r="DC220" s="107"/>
      <c r="DD220" s="107"/>
      <c r="DE220" s="107"/>
      <c r="DF220" s="107"/>
      <c r="DG220" s="107"/>
      <c r="DH220" s="107"/>
      <c r="DI220" s="107"/>
      <c r="DJ220" s="107"/>
      <c r="DK220" s="107"/>
      <c r="DL220" s="107"/>
      <c r="DM220" s="107"/>
      <c r="DN220" s="107"/>
      <c r="DO220" s="107"/>
      <c r="DP220" s="107"/>
      <c r="DQ220" s="107"/>
      <c r="DR220" s="107"/>
      <c r="DS220" s="107"/>
      <c r="DT220" s="107"/>
      <c r="DU220" s="107"/>
      <c r="DV220" s="107"/>
      <c r="DW220" s="107"/>
      <c r="DX220" s="107"/>
      <c r="DY220" s="107"/>
      <c r="DZ220" s="107"/>
      <c r="EA220" s="107"/>
      <c r="EB220" s="107"/>
      <c r="EC220" s="107"/>
      <c r="ED220" s="107"/>
      <c r="EE220" s="107"/>
      <c r="EF220" s="107"/>
      <c r="EG220" s="107"/>
      <c r="EH220" s="107"/>
      <c r="EI220" s="107"/>
      <c r="EJ220" s="107"/>
      <c r="EK220" s="107"/>
      <c r="EL220" s="107"/>
      <c r="EM220" s="107"/>
      <c r="EN220" s="107"/>
      <c r="EO220" s="107"/>
      <c r="EP220" s="107"/>
      <c r="EQ220" s="107"/>
      <c r="ER220" s="107"/>
      <c r="ES220" s="107"/>
      <c r="ET220" s="107"/>
      <c r="EU220" s="107"/>
      <c r="EV220" s="107"/>
      <c r="EW220" s="107"/>
      <c r="EX220" s="107"/>
      <c r="EY220" s="107"/>
      <c r="EZ220" s="107"/>
      <c r="FA220" s="107"/>
      <c r="FB220" s="107"/>
      <c r="FC220" s="107"/>
      <c r="FD220" s="107"/>
      <c r="FE220" s="107"/>
      <c r="FF220" s="107"/>
      <c r="FG220" s="107"/>
      <c r="FH220" s="107"/>
      <c r="FI220" s="107"/>
      <c r="FJ220" s="107"/>
      <c r="FK220" s="107"/>
      <c r="FL220" s="107"/>
      <c r="FM220" s="107"/>
      <c r="FN220" s="107"/>
      <c r="FO220" s="107"/>
      <c r="FP220" s="107"/>
      <c r="FQ220" s="107"/>
      <c r="FR220" s="107"/>
      <c r="FS220" s="107"/>
      <c r="FT220" s="107"/>
      <c r="FU220" s="107"/>
      <c r="FV220" s="107"/>
      <c r="FW220" s="107"/>
      <c r="FX220" s="107"/>
      <c r="FY220" s="107"/>
      <c r="FZ220" s="107"/>
      <c r="GA220" s="107"/>
      <c r="GB220" s="107"/>
      <c r="GC220" s="107"/>
      <c r="GD220" s="107"/>
      <c r="GE220" s="107"/>
      <c r="GF220" s="107"/>
      <c r="GG220" s="107"/>
      <c r="GH220" s="107"/>
      <c r="GI220" s="107"/>
      <c r="GJ220" s="107"/>
      <c r="GK220" s="107"/>
      <c r="GL220" s="107"/>
      <c r="GM220" s="107"/>
      <c r="GN220" s="107"/>
      <c r="GO220" s="107"/>
      <c r="GP220" s="107"/>
      <c r="GQ220" s="107"/>
      <c r="GR220" s="107"/>
      <c r="GS220" s="107"/>
      <c r="GT220" s="107"/>
      <c r="GU220" s="107"/>
      <c r="GV220" s="107"/>
      <c r="GW220" s="107"/>
      <c r="GX220" s="107"/>
      <c r="GY220" s="107"/>
      <c r="GZ220" s="107"/>
      <c r="HA220" s="107"/>
      <c r="HB220" s="107"/>
      <c r="HC220" s="107"/>
    </row>
    <row r="221" s="125" customFormat="1" ht="40.5" spans="1:211">
      <c r="A221" s="52">
        <v>7</v>
      </c>
      <c r="B221" s="51" t="s">
        <v>868</v>
      </c>
      <c r="C221" s="47" t="s">
        <v>858</v>
      </c>
      <c r="D221" s="47" t="s">
        <v>433</v>
      </c>
      <c r="E221" s="48" t="s">
        <v>642</v>
      </c>
      <c r="F221" s="55" t="s">
        <v>869</v>
      </c>
      <c r="G221" s="48" t="s">
        <v>251</v>
      </c>
      <c r="H221" s="57">
        <v>10000</v>
      </c>
      <c r="I221" s="48"/>
      <c r="J221" s="78"/>
      <c r="K221" s="96"/>
      <c r="L221" s="46" t="s">
        <v>860</v>
      </c>
      <c r="M221" s="45" t="s">
        <v>33</v>
      </c>
      <c r="N221" s="45" t="s">
        <v>33</v>
      </c>
      <c r="O221" s="244" t="s">
        <v>870</v>
      </c>
      <c r="P221" s="245"/>
      <c r="Q221" s="245"/>
      <c r="R221" s="245"/>
      <c r="S221" s="351" t="s">
        <v>551</v>
      </c>
      <c r="T221" s="107"/>
      <c r="U221" s="107"/>
      <c r="V221" s="327"/>
      <c r="W221" s="327"/>
      <c r="X221" s="327"/>
      <c r="Y221" s="327"/>
      <c r="Z221" s="327"/>
      <c r="AA221" s="327"/>
      <c r="AB221" s="327"/>
      <c r="AC221" s="327"/>
      <c r="AD221" s="327"/>
      <c r="AE221" s="327"/>
      <c r="AF221" s="327"/>
      <c r="AG221" s="327"/>
      <c r="AH221" s="107"/>
      <c r="AI221" s="107"/>
      <c r="AJ221" s="107"/>
      <c r="AK221" s="107"/>
      <c r="AL221" s="107"/>
      <c r="AM221" s="107"/>
      <c r="AN221" s="107"/>
      <c r="AO221" s="107"/>
      <c r="AP221" s="107"/>
      <c r="AQ221" s="107"/>
      <c r="AR221" s="107"/>
      <c r="AS221" s="107"/>
      <c r="AT221" s="107"/>
      <c r="AU221" s="107"/>
      <c r="AV221" s="107"/>
      <c r="AW221" s="107"/>
      <c r="AX221" s="107"/>
      <c r="AY221" s="107"/>
      <c r="AZ221" s="107"/>
      <c r="BA221" s="107"/>
      <c r="BB221" s="107"/>
      <c r="BC221" s="107"/>
      <c r="BD221" s="107"/>
      <c r="BE221" s="107"/>
      <c r="BF221" s="107"/>
      <c r="BG221" s="107"/>
      <c r="BH221" s="107"/>
      <c r="BI221" s="107"/>
      <c r="BJ221" s="107"/>
      <c r="BK221" s="107"/>
      <c r="BL221" s="107"/>
      <c r="BM221" s="107"/>
      <c r="BN221" s="107"/>
      <c r="BO221" s="107"/>
      <c r="BP221" s="107"/>
      <c r="BQ221" s="107"/>
      <c r="BR221" s="107"/>
      <c r="BS221" s="107"/>
      <c r="BT221" s="107"/>
      <c r="BU221" s="107"/>
      <c r="BV221" s="107"/>
      <c r="BW221" s="107"/>
      <c r="BX221" s="107"/>
      <c r="BY221" s="107"/>
      <c r="BZ221" s="107"/>
      <c r="CA221" s="107"/>
      <c r="CB221" s="107"/>
      <c r="CC221" s="107"/>
      <c r="CD221" s="107"/>
      <c r="CE221" s="107"/>
      <c r="CF221" s="107"/>
      <c r="CG221" s="107"/>
      <c r="CH221" s="107"/>
      <c r="CI221" s="107"/>
      <c r="CJ221" s="107"/>
      <c r="CK221" s="107"/>
      <c r="CL221" s="107"/>
      <c r="CM221" s="107"/>
      <c r="CN221" s="107"/>
      <c r="CO221" s="107"/>
      <c r="CP221" s="107"/>
      <c r="CQ221" s="107"/>
      <c r="CR221" s="107"/>
      <c r="CS221" s="107"/>
      <c r="CT221" s="107"/>
      <c r="CU221" s="107"/>
      <c r="CV221" s="107"/>
      <c r="CW221" s="107"/>
      <c r="CX221" s="107"/>
      <c r="CY221" s="107"/>
      <c r="CZ221" s="107"/>
      <c r="DA221" s="107"/>
      <c r="DB221" s="107"/>
      <c r="DC221" s="107"/>
      <c r="DD221" s="107"/>
      <c r="DE221" s="107"/>
      <c r="DF221" s="107"/>
      <c r="DG221" s="107"/>
      <c r="DH221" s="107"/>
      <c r="DI221" s="107"/>
      <c r="DJ221" s="107"/>
      <c r="DK221" s="107"/>
      <c r="DL221" s="107"/>
      <c r="DM221" s="107"/>
      <c r="DN221" s="107"/>
      <c r="DO221" s="107"/>
      <c r="DP221" s="107"/>
      <c r="DQ221" s="107"/>
      <c r="DR221" s="107"/>
      <c r="DS221" s="107"/>
      <c r="DT221" s="107"/>
      <c r="DU221" s="107"/>
      <c r="DV221" s="107"/>
      <c r="DW221" s="107"/>
      <c r="DX221" s="107"/>
      <c r="DY221" s="107"/>
      <c r="DZ221" s="107"/>
      <c r="EA221" s="107"/>
      <c r="EB221" s="107"/>
      <c r="EC221" s="107"/>
      <c r="ED221" s="107"/>
      <c r="EE221" s="107"/>
      <c r="EF221" s="107"/>
      <c r="EG221" s="107"/>
      <c r="EH221" s="107"/>
      <c r="EI221" s="107"/>
      <c r="EJ221" s="107"/>
      <c r="EK221" s="107"/>
      <c r="EL221" s="107"/>
      <c r="EM221" s="107"/>
      <c r="EN221" s="107"/>
      <c r="EO221" s="107"/>
      <c r="EP221" s="107"/>
      <c r="EQ221" s="107"/>
      <c r="ER221" s="107"/>
      <c r="ES221" s="107"/>
      <c r="ET221" s="107"/>
      <c r="EU221" s="107"/>
      <c r="EV221" s="107"/>
      <c r="EW221" s="107"/>
      <c r="EX221" s="107"/>
      <c r="EY221" s="107"/>
      <c r="EZ221" s="107"/>
      <c r="FA221" s="107"/>
      <c r="FB221" s="107"/>
      <c r="FC221" s="107"/>
      <c r="FD221" s="107"/>
      <c r="FE221" s="107"/>
      <c r="FF221" s="107"/>
      <c r="FG221" s="107"/>
      <c r="FH221" s="107"/>
      <c r="FI221" s="107"/>
      <c r="FJ221" s="107"/>
      <c r="FK221" s="107"/>
      <c r="FL221" s="107"/>
      <c r="FM221" s="107"/>
      <c r="FN221" s="107"/>
      <c r="FO221" s="107"/>
      <c r="FP221" s="107"/>
      <c r="FQ221" s="107"/>
      <c r="FR221" s="107"/>
      <c r="FS221" s="107"/>
      <c r="FT221" s="107"/>
      <c r="FU221" s="107"/>
      <c r="FV221" s="107"/>
      <c r="FW221" s="107"/>
      <c r="FX221" s="107"/>
      <c r="FY221" s="107"/>
      <c r="FZ221" s="107"/>
      <c r="GA221" s="107"/>
      <c r="GB221" s="107"/>
      <c r="GC221" s="107"/>
      <c r="GD221" s="107"/>
      <c r="GE221" s="107"/>
      <c r="GF221" s="107"/>
      <c r="GG221" s="107"/>
      <c r="GH221" s="107"/>
      <c r="GI221" s="107"/>
      <c r="GJ221" s="107"/>
      <c r="GK221" s="107"/>
      <c r="GL221" s="107"/>
      <c r="GM221" s="107"/>
      <c r="GN221" s="107"/>
      <c r="GO221" s="107"/>
      <c r="GP221" s="107"/>
      <c r="GQ221" s="107"/>
      <c r="GR221" s="107"/>
      <c r="GS221" s="107"/>
      <c r="GT221" s="107"/>
      <c r="GU221" s="107"/>
      <c r="GV221" s="107"/>
      <c r="GW221" s="107"/>
      <c r="GX221" s="107"/>
      <c r="GY221" s="107"/>
      <c r="GZ221" s="107"/>
      <c r="HA221" s="107"/>
      <c r="HB221" s="107"/>
      <c r="HC221" s="107"/>
    </row>
    <row r="222" s="101" customFormat="1" ht="33.75" spans="1:33">
      <c r="A222" s="52">
        <v>8</v>
      </c>
      <c r="B222" s="46" t="s">
        <v>871</v>
      </c>
      <c r="C222" s="47" t="s">
        <v>188</v>
      </c>
      <c r="D222" s="47" t="s">
        <v>41</v>
      </c>
      <c r="E222" s="48" t="s">
        <v>642</v>
      </c>
      <c r="F222" s="46" t="s">
        <v>872</v>
      </c>
      <c r="G222" s="41" t="s">
        <v>229</v>
      </c>
      <c r="H222" s="53">
        <v>6000</v>
      </c>
      <c r="I222" s="48"/>
      <c r="J222" s="46"/>
      <c r="K222" s="47"/>
      <c r="L222" s="79" t="s">
        <v>191</v>
      </c>
      <c r="M222" s="45" t="s">
        <v>33</v>
      </c>
      <c r="N222" s="45" t="s">
        <v>33</v>
      </c>
      <c r="O222" s="46" t="s">
        <v>646</v>
      </c>
      <c r="P222" s="47" t="s">
        <v>685</v>
      </c>
      <c r="Q222" s="52" t="s">
        <v>648</v>
      </c>
      <c r="R222" s="47" t="s">
        <v>685</v>
      </c>
      <c r="S222" s="232" t="s">
        <v>551</v>
      </c>
      <c r="V222" s="414"/>
      <c r="W222" s="414"/>
      <c r="X222" s="414"/>
      <c r="Y222" s="414"/>
      <c r="Z222" s="414"/>
      <c r="AA222" s="414"/>
      <c r="AB222" s="414"/>
      <c r="AC222" s="414"/>
      <c r="AD222" s="414"/>
      <c r="AE222" s="414"/>
      <c r="AF222" s="414"/>
      <c r="AG222" s="414"/>
    </row>
    <row r="223" s="123" customFormat="1" ht="22.5" spans="1:211">
      <c r="A223" s="52">
        <v>9</v>
      </c>
      <c r="B223" s="51" t="s">
        <v>873</v>
      </c>
      <c r="C223" s="47" t="s">
        <v>188</v>
      </c>
      <c r="D223" s="52" t="s">
        <v>51</v>
      </c>
      <c r="E223" s="48" t="s">
        <v>642</v>
      </c>
      <c r="F223" s="46" t="s">
        <v>874</v>
      </c>
      <c r="G223" s="41" t="s">
        <v>229</v>
      </c>
      <c r="H223" s="53">
        <v>800</v>
      </c>
      <c r="I223" s="48"/>
      <c r="J223" s="46"/>
      <c r="K223" s="53"/>
      <c r="L223" s="79" t="s">
        <v>848</v>
      </c>
      <c r="M223" s="45" t="s">
        <v>33</v>
      </c>
      <c r="N223" s="45" t="s">
        <v>33</v>
      </c>
      <c r="O223" s="46" t="s">
        <v>646</v>
      </c>
      <c r="P223" s="52" t="s">
        <v>662</v>
      </c>
      <c r="Q223" s="52" t="s">
        <v>648</v>
      </c>
      <c r="R223" s="52" t="s">
        <v>662</v>
      </c>
      <c r="S223" s="351" t="s">
        <v>551</v>
      </c>
      <c r="T223" s="114"/>
      <c r="U223" s="115"/>
      <c r="V223" s="322"/>
      <c r="W223" s="322"/>
      <c r="X223" s="322"/>
      <c r="Y223" s="322"/>
      <c r="Z223" s="322"/>
      <c r="AA223" s="322"/>
      <c r="AB223" s="322"/>
      <c r="AC223" s="322"/>
      <c r="AD223" s="322"/>
      <c r="AE223" s="322"/>
      <c r="AF223" s="322"/>
      <c r="AG223" s="322"/>
      <c r="AH223" s="115"/>
      <c r="AI223" s="115"/>
      <c r="AJ223" s="115"/>
      <c r="AK223" s="115"/>
      <c r="AL223" s="115"/>
      <c r="AM223" s="115"/>
      <c r="AN223" s="115"/>
      <c r="AO223" s="115"/>
      <c r="AP223" s="115"/>
      <c r="AQ223" s="115"/>
      <c r="AR223" s="115"/>
      <c r="AS223" s="115"/>
      <c r="AT223" s="115"/>
      <c r="AU223" s="115"/>
      <c r="AV223" s="115"/>
      <c r="AW223" s="115"/>
      <c r="AX223" s="115"/>
      <c r="AY223" s="115"/>
      <c r="AZ223" s="115"/>
      <c r="BA223" s="115"/>
      <c r="BB223" s="115"/>
      <c r="BC223" s="115"/>
      <c r="BD223" s="115"/>
      <c r="BE223" s="115"/>
      <c r="BF223" s="115"/>
      <c r="BG223" s="115"/>
      <c r="BH223" s="115"/>
      <c r="BI223" s="115"/>
      <c r="BJ223" s="115"/>
      <c r="BK223" s="115"/>
      <c r="BL223" s="115"/>
      <c r="BM223" s="115"/>
      <c r="BN223" s="115"/>
      <c r="BO223" s="115"/>
      <c r="BP223" s="115"/>
      <c r="BQ223" s="115"/>
      <c r="BR223" s="115"/>
      <c r="BS223" s="115"/>
      <c r="BT223" s="115"/>
      <c r="BU223" s="115"/>
      <c r="BV223" s="115"/>
      <c r="BW223" s="115"/>
      <c r="BX223" s="115"/>
      <c r="BY223" s="115"/>
      <c r="BZ223" s="115"/>
      <c r="CA223" s="115"/>
      <c r="CB223" s="115"/>
      <c r="CC223" s="115"/>
      <c r="CD223" s="115"/>
      <c r="CE223" s="115"/>
      <c r="CF223" s="115"/>
      <c r="CG223" s="115"/>
      <c r="CH223" s="115"/>
      <c r="CI223" s="115"/>
      <c r="CJ223" s="115"/>
      <c r="CK223" s="115"/>
      <c r="CL223" s="115"/>
      <c r="CM223" s="115"/>
      <c r="CN223" s="115"/>
      <c r="CO223" s="115"/>
      <c r="CP223" s="115"/>
      <c r="CQ223" s="115"/>
      <c r="CR223" s="115"/>
      <c r="CS223" s="115"/>
      <c r="CT223" s="115"/>
      <c r="CU223" s="115"/>
      <c r="CV223" s="115"/>
      <c r="CW223" s="115"/>
      <c r="CX223" s="115"/>
      <c r="CY223" s="115"/>
      <c r="CZ223" s="115"/>
      <c r="DA223" s="115"/>
      <c r="DB223" s="115"/>
      <c r="DC223" s="115"/>
      <c r="DD223" s="115"/>
      <c r="DE223" s="115"/>
      <c r="DF223" s="115"/>
      <c r="DG223" s="115"/>
      <c r="DH223" s="115"/>
      <c r="DI223" s="115"/>
      <c r="DJ223" s="115"/>
      <c r="DK223" s="115"/>
      <c r="DL223" s="115"/>
      <c r="DM223" s="115"/>
      <c r="DN223" s="115"/>
      <c r="DO223" s="115"/>
      <c r="DP223" s="115"/>
      <c r="DQ223" s="115"/>
      <c r="DR223" s="115"/>
      <c r="DS223" s="115"/>
      <c r="DT223" s="115"/>
      <c r="DU223" s="115"/>
      <c r="DV223" s="115"/>
      <c r="DW223" s="115"/>
      <c r="DX223" s="115"/>
      <c r="DY223" s="115"/>
      <c r="DZ223" s="115"/>
      <c r="EA223" s="115"/>
      <c r="EB223" s="115"/>
      <c r="EC223" s="115"/>
      <c r="ED223" s="115"/>
      <c r="EE223" s="115"/>
      <c r="EF223" s="115"/>
      <c r="EG223" s="115"/>
      <c r="EH223" s="115"/>
      <c r="EI223" s="115"/>
      <c r="EJ223" s="115"/>
      <c r="EK223" s="115"/>
      <c r="EL223" s="115"/>
      <c r="EM223" s="115"/>
      <c r="EN223" s="115"/>
      <c r="EO223" s="115"/>
      <c r="EP223" s="115"/>
      <c r="EQ223" s="115"/>
      <c r="ER223" s="115"/>
      <c r="ES223" s="115"/>
      <c r="ET223" s="115"/>
      <c r="EU223" s="115"/>
      <c r="EV223" s="115"/>
      <c r="EW223" s="115"/>
      <c r="EX223" s="115"/>
      <c r="EY223" s="115"/>
      <c r="EZ223" s="115"/>
      <c r="FA223" s="115"/>
      <c r="FB223" s="115"/>
      <c r="FC223" s="115"/>
      <c r="FD223" s="115"/>
      <c r="FE223" s="115"/>
      <c r="FF223" s="115"/>
      <c r="FG223" s="115"/>
      <c r="FH223" s="115"/>
      <c r="FI223" s="115"/>
      <c r="FJ223" s="115"/>
      <c r="FK223" s="115"/>
      <c r="FL223" s="115"/>
      <c r="FM223" s="115"/>
      <c r="FN223" s="115"/>
      <c r="FO223" s="115"/>
      <c r="FP223" s="115"/>
      <c r="FQ223" s="115"/>
      <c r="FR223" s="115"/>
      <c r="FS223" s="115"/>
      <c r="FT223" s="115"/>
      <c r="FU223" s="115"/>
      <c r="FV223" s="115"/>
      <c r="FW223" s="115"/>
      <c r="FX223" s="115"/>
      <c r="FY223" s="115"/>
      <c r="FZ223" s="115"/>
      <c r="GA223" s="115"/>
      <c r="GB223" s="115"/>
      <c r="GC223" s="115"/>
      <c r="GD223" s="115"/>
      <c r="GE223" s="115"/>
      <c r="GF223" s="115"/>
      <c r="GG223" s="115"/>
      <c r="GH223" s="115"/>
      <c r="GI223" s="115"/>
      <c r="GJ223" s="115"/>
      <c r="GK223" s="115"/>
      <c r="GL223" s="115"/>
      <c r="GM223" s="115"/>
      <c r="GN223" s="115"/>
      <c r="GO223" s="115"/>
      <c r="GP223" s="115"/>
      <c r="GQ223" s="115"/>
      <c r="GR223" s="115"/>
      <c r="GS223" s="115"/>
      <c r="GT223" s="115"/>
      <c r="GU223" s="115"/>
      <c r="GV223" s="115"/>
      <c r="GW223" s="115"/>
      <c r="GX223" s="115"/>
      <c r="GY223" s="115"/>
      <c r="GZ223" s="115"/>
      <c r="HA223" s="115"/>
      <c r="HB223" s="115"/>
      <c r="HC223" s="115"/>
    </row>
    <row r="224" s="107" customFormat="1" ht="22.5" spans="1:211">
      <c r="A224" s="52">
        <v>10</v>
      </c>
      <c r="B224" s="51" t="s">
        <v>875</v>
      </c>
      <c r="C224" s="47" t="s">
        <v>188</v>
      </c>
      <c r="D224" s="52" t="s">
        <v>27</v>
      </c>
      <c r="E224" s="48" t="s">
        <v>642</v>
      </c>
      <c r="F224" s="46" t="s">
        <v>876</v>
      </c>
      <c r="G224" s="41" t="s">
        <v>229</v>
      </c>
      <c r="H224" s="53">
        <v>50000</v>
      </c>
      <c r="I224" s="48"/>
      <c r="J224" s="46"/>
      <c r="K224" s="53"/>
      <c r="L224" s="79" t="s">
        <v>848</v>
      </c>
      <c r="M224" s="45" t="s">
        <v>33</v>
      </c>
      <c r="N224" s="45" t="s">
        <v>33</v>
      </c>
      <c r="O224" s="88" t="s">
        <v>877</v>
      </c>
      <c r="P224" s="47" t="s">
        <v>878</v>
      </c>
      <c r="Q224" s="52" t="s">
        <v>648</v>
      </c>
      <c r="R224" s="47" t="s">
        <v>685</v>
      </c>
      <c r="S224" s="351" t="s">
        <v>551</v>
      </c>
      <c r="T224" s="114"/>
      <c r="U224" s="125"/>
      <c r="V224" s="350"/>
      <c r="W224" s="350"/>
      <c r="X224" s="350"/>
      <c r="Y224" s="350"/>
      <c r="Z224" s="350"/>
      <c r="AA224" s="350"/>
      <c r="AB224" s="350"/>
      <c r="AC224" s="350"/>
      <c r="AD224" s="350"/>
      <c r="AE224" s="350"/>
      <c r="AF224" s="350"/>
      <c r="AG224" s="350"/>
      <c r="AH224" s="125"/>
      <c r="AI224" s="125"/>
      <c r="AJ224" s="125"/>
      <c r="AK224" s="125"/>
      <c r="AL224" s="125"/>
      <c r="AM224" s="125"/>
      <c r="AN224" s="125"/>
      <c r="AO224" s="125"/>
      <c r="AP224" s="125"/>
      <c r="AQ224" s="125"/>
      <c r="AR224" s="125"/>
      <c r="AS224" s="125"/>
      <c r="AT224" s="125"/>
      <c r="AU224" s="125"/>
      <c r="AV224" s="125"/>
      <c r="AW224" s="125"/>
      <c r="AX224" s="125"/>
      <c r="AY224" s="125"/>
      <c r="AZ224" s="125"/>
      <c r="BA224" s="125"/>
      <c r="BB224" s="125"/>
      <c r="BC224" s="125"/>
      <c r="BD224" s="125"/>
      <c r="BE224" s="125"/>
      <c r="BF224" s="125"/>
      <c r="BG224" s="125"/>
      <c r="BH224" s="125"/>
      <c r="BI224" s="125"/>
      <c r="BJ224" s="125"/>
      <c r="BK224" s="125"/>
      <c r="BL224" s="125"/>
      <c r="BM224" s="125"/>
      <c r="BN224" s="125"/>
      <c r="BO224" s="125"/>
      <c r="BP224" s="125"/>
      <c r="BQ224" s="125"/>
      <c r="BR224" s="125"/>
      <c r="BS224" s="125"/>
      <c r="BT224" s="125"/>
      <c r="BU224" s="125"/>
      <c r="BV224" s="125"/>
      <c r="BW224" s="125"/>
      <c r="BX224" s="125"/>
      <c r="BY224" s="125"/>
      <c r="BZ224" s="125"/>
      <c r="CA224" s="125"/>
      <c r="CB224" s="125"/>
      <c r="CC224" s="125"/>
      <c r="CD224" s="125"/>
      <c r="CE224" s="125"/>
      <c r="CF224" s="125"/>
      <c r="CG224" s="125"/>
      <c r="CH224" s="125"/>
      <c r="CI224" s="125"/>
      <c r="CJ224" s="125"/>
      <c r="CK224" s="125"/>
      <c r="CL224" s="125"/>
      <c r="CM224" s="125"/>
      <c r="CN224" s="125"/>
      <c r="CO224" s="125"/>
      <c r="CP224" s="125"/>
      <c r="CQ224" s="125"/>
      <c r="CR224" s="125"/>
      <c r="CS224" s="125"/>
      <c r="CT224" s="125"/>
      <c r="CU224" s="125"/>
      <c r="CV224" s="125"/>
      <c r="CW224" s="125"/>
      <c r="CX224" s="125"/>
      <c r="CY224" s="125"/>
      <c r="CZ224" s="125"/>
      <c r="DA224" s="125"/>
      <c r="DB224" s="125"/>
      <c r="DC224" s="125"/>
      <c r="DD224" s="125"/>
      <c r="DE224" s="125"/>
      <c r="DF224" s="125"/>
      <c r="DG224" s="125"/>
      <c r="DH224" s="125"/>
      <c r="DI224" s="125"/>
      <c r="DJ224" s="125"/>
      <c r="DK224" s="125"/>
      <c r="DL224" s="125"/>
      <c r="DM224" s="125"/>
      <c r="DN224" s="125"/>
      <c r="DO224" s="125"/>
      <c r="DP224" s="125"/>
      <c r="DQ224" s="125"/>
      <c r="DR224" s="125"/>
      <c r="DS224" s="125"/>
      <c r="DT224" s="125"/>
      <c r="DU224" s="125"/>
      <c r="DV224" s="125"/>
      <c r="DW224" s="125"/>
      <c r="DX224" s="125"/>
      <c r="DY224" s="125"/>
      <c r="DZ224" s="125"/>
      <c r="EA224" s="125"/>
      <c r="EB224" s="125"/>
      <c r="EC224" s="125"/>
      <c r="ED224" s="125"/>
      <c r="EE224" s="125"/>
      <c r="EF224" s="125"/>
      <c r="EG224" s="125"/>
      <c r="EH224" s="125"/>
      <c r="EI224" s="125"/>
      <c r="EJ224" s="125"/>
      <c r="EK224" s="125"/>
      <c r="EL224" s="125"/>
      <c r="EM224" s="125"/>
      <c r="EN224" s="125"/>
      <c r="EO224" s="125"/>
      <c r="EP224" s="125"/>
      <c r="EQ224" s="125"/>
      <c r="ER224" s="125"/>
      <c r="ES224" s="125"/>
      <c r="ET224" s="125"/>
      <c r="EU224" s="125"/>
      <c r="EV224" s="125"/>
      <c r="EW224" s="125"/>
      <c r="EX224" s="125"/>
      <c r="EY224" s="125"/>
      <c r="EZ224" s="125"/>
      <c r="FA224" s="125"/>
      <c r="FB224" s="125"/>
      <c r="FC224" s="125"/>
      <c r="FD224" s="125"/>
      <c r="FE224" s="125"/>
      <c r="FF224" s="125"/>
      <c r="FG224" s="125"/>
      <c r="FH224" s="125"/>
      <c r="FI224" s="125"/>
      <c r="FJ224" s="125"/>
      <c r="FK224" s="125"/>
      <c r="FL224" s="125"/>
      <c r="FM224" s="125"/>
      <c r="FN224" s="125"/>
      <c r="FO224" s="125"/>
      <c r="FP224" s="125"/>
      <c r="FQ224" s="125"/>
      <c r="FR224" s="125"/>
      <c r="FS224" s="125"/>
      <c r="FT224" s="125"/>
      <c r="FU224" s="125"/>
      <c r="FV224" s="125"/>
      <c r="FW224" s="125"/>
      <c r="FX224" s="125"/>
      <c r="FY224" s="125"/>
      <c r="FZ224" s="125"/>
      <c r="GA224" s="125"/>
      <c r="GB224" s="125"/>
      <c r="GC224" s="125"/>
      <c r="GD224" s="125"/>
      <c r="GE224" s="125"/>
      <c r="GF224" s="125"/>
      <c r="GG224" s="125"/>
      <c r="GH224" s="125"/>
      <c r="GI224" s="125"/>
      <c r="GJ224" s="125"/>
      <c r="GK224" s="125"/>
      <c r="GL224" s="125"/>
      <c r="GM224" s="125"/>
      <c r="GN224" s="125"/>
      <c r="GO224" s="125"/>
      <c r="GP224" s="125"/>
      <c r="GQ224" s="125"/>
      <c r="GR224" s="125"/>
      <c r="GS224" s="125"/>
      <c r="GT224" s="125"/>
      <c r="GU224" s="125"/>
      <c r="GV224" s="125"/>
      <c r="GW224" s="125"/>
      <c r="GX224" s="125"/>
      <c r="GY224" s="125"/>
      <c r="GZ224" s="125"/>
      <c r="HA224" s="125"/>
      <c r="HB224" s="125"/>
      <c r="HC224" s="125"/>
    </row>
    <row r="225" s="125" customFormat="1" ht="22.5" spans="1:211">
      <c r="A225" s="52">
        <v>11</v>
      </c>
      <c r="B225" s="51" t="s">
        <v>879</v>
      </c>
      <c r="C225" s="47"/>
      <c r="D225" s="47" t="s">
        <v>137</v>
      </c>
      <c r="E225" s="47" t="s">
        <v>642</v>
      </c>
      <c r="F225" s="46" t="s">
        <v>880</v>
      </c>
      <c r="G225" s="48" t="s">
        <v>881</v>
      </c>
      <c r="H225" s="53">
        <v>35000</v>
      </c>
      <c r="I225" s="48"/>
      <c r="J225" s="46"/>
      <c r="K225" s="46"/>
      <c r="L225" s="79" t="s">
        <v>882</v>
      </c>
      <c r="M225" s="45" t="s">
        <v>33</v>
      </c>
      <c r="N225" s="45" t="s">
        <v>33</v>
      </c>
      <c r="O225" s="46" t="s">
        <v>879</v>
      </c>
      <c r="P225" s="47" t="s">
        <v>883</v>
      </c>
      <c r="Q225" s="52" t="s">
        <v>648</v>
      </c>
      <c r="R225" s="47" t="s">
        <v>709</v>
      </c>
      <c r="S225" s="351" t="s">
        <v>551</v>
      </c>
      <c r="T225" s="122"/>
      <c r="U225" s="122"/>
      <c r="V225" s="411"/>
      <c r="W225" s="411"/>
      <c r="X225" s="411"/>
      <c r="Y225" s="411"/>
      <c r="Z225" s="411"/>
      <c r="AA225" s="411"/>
      <c r="AB225" s="411"/>
      <c r="AC225" s="411"/>
      <c r="AD225" s="411"/>
      <c r="AE225" s="411"/>
      <c r="AF225" s="411"/>
      <c r="AG225" s="411"/>
      <c r="AH225" s="122"/>
      <c r="AI225" s="122"/>
      <c r="AJ225" s="122"/>
      <c r="AK225" s="122"/>
      <c r="AL225" s="122"/>
      <c r="AM225" s="122"/>
      <c r="AN225" s="122"/>
      <c r="AO225" s="122"/>
      <c r="AP225" s="122"/>
      <c r="AQ225" s="122"/>
      <c r="AR225" s="122"/>
      <c r="AS225" s="122"/>
      <c r="AT225" s="122"/>
      <c r="AU225" s="122"/>
      <c r="AV225" s="122"/>
      <c r="AW225" s="122"/>
      <c r="AX225" s="122"/>
      <c r="AY225" s="122"/>
      <c r="AZ225" s="122"/>
      <c r="BA225" s="122"/>
      <c r="BB225" s="122"/>
      <c r="BC225" s="122"/>
      <c r="BD225" s="122"/>
      <c r="BE225" s="122"/>
      <c r="BF225" s="122"/>
      <c r="BG225" s="122"/>
      <c r="BH225" s="122"/>
      <c r="BI225" s="122"/>
      <c r="BJ225" s="122"/>
      <c r="BK225" s="122"/>
      <c r="BL225" s="122"/>
      <c r="BM225" s="122"/>
      <c r="BN225" s="122"/>
      <c r="BO225" s="122"/>
      <c r="BP225" s="122"/>
      <c r="BQ225" s="122"/>
      <c r="BR225" s="122"/>
      <c r="BS225" s="122"/>
      <c r="BT225" s="122"/>
      <c r="BU225" s="122"/>
      <c r="BV225" s="122"/>
      <c r="BW225" s="122"/>
      <c r="BX225" s="122"/>
      <c r="BY225" s="122"/>
      <c r="BZ225" s="122"/>
      <c r="CA225" s="122"/>
      <c r="CB225" s="122"/>
      <c r="CC225" s="122"/>
      <c r="CD225" s="122"/>
      <c r="CE225" s="122"/>
      <c r="CF225" s="122"/>
      <c r="CG225" s="122"/>
      <c r="CH225" s="122"/>
      <c r="CI225" s="122"/>
      <c r="CJ225" s="122"/>
      <c r="CK225" s="122"/>
      <c r="CL225" s="122"/>
      <c r="CM225" s="122"/>
      <c r="CN225" s="122"/>
      <c r="CO225" s="122"/>
      <c r="CP225" s="122"/>
      <c r="CQ225" s="122"/>
      <c r="CR225" s="122"/>
      <c r="CS225" s="122"/>
      <c r="CT225" s="122"/>
      <c r="CU225" s="122"/>
      <c r="CV225" s="122"/>
      <c r="CW225" s="122"/>
      <c r="CX225" s="122"/>
      <c r="CY225" s="122"/>
      <c r="CZ225" s="122"/>
      <c r="DA225" s="122"/>
      <c r="DB225" s="122"/>
      <c r="DC225" s="122"/>
      <c r="DD225" s="122"/>
      <c r="DE225" s="122"/>
      <c r="DF225" s="122"/>
      <c r="DG225" s="122"/>
      <c r="DH225" s="122"/>
      <c r="DI225" s="122"/>
      <c r="DJ225" s="122"/>
      <c r="DK225" s="122"/>
      <c r="DL225" s="122"/>
      <c r="DM225" s="122"/>
      <c r="DN225" s="122"/>
      <c r="DO225" s="122"/>
      <c r="DP225" s="122"/>
      <c r="DQ225" s="122"/>
      <c r="DR225" s="122"/>
      <c r="DS225" s="122"/>
      <c r="DT225" s="122"/>
      <c r="DU225" s="122"/>
      <c r="DV225" s="122"/>
      <c r="DW225" s="122"/>
      <c r="DX225" s="122"/>
      <c r="DY225" s="122"/>
      <c r="DZ225" s="122"/>
      <c r="EA225" s="122"/>
      <c r="EB225" s="122"/>
      <c r="EC225" s="122"/>
      <c r="ED225" s="122"/>
      <c r="EE225" s="122"/>
      <c r="EF225" s="122"/>
      <c r="EG225" s="122"/>
      <c r="EH225" s="122"/>
      <c r="EI225" s="122"/>
      <c r="EJ225" s="122"/>
      <c r="EK225" s="122"/>
      <c r="EL225" s="122"/>
      <c r="EM225" s="122"/>
      <c r="EN225" s="122"/>
      <c r="EO225" s="122"/>
      <c r="EP225" s="122"/>
      <c r="EQ225" s="122"/>
      <c r="ER225" s="122"/>
      <c r="ES225" s="122"/>
      <c r="ET225" s="122"/>
      <c r="EU225" s="122"/>
      <c r="EV225" s="122"/>
      <c r="EW225" s="122"/>
      <c r="EX225" s="122"/>
      <c r="EY225" s="122"/>
      <c r="EZ225" s="122"/>
      <c r="FA225" s="122"/>
      <c r="FB225" s="122"/>
      <c r="FC225" s="122"/>
      <c r="FD225" s="122"/>
      <c r="FE225" s="122"/>
      <c r="FF225" s="122"/>
      <c r="FG225" s="122"/>
      <c r="FH225" s="122"/>
      <c r="FI225" s="122"/>
      <c r="FJ225" s="122"/>
      <c r="FK225" s="122"/>
      <c r="FL225" s="122"/>
      <c r="FM225" s="122"/>
      <c r="FN225" s="122"/>
      <c r="FO225" s="122"/>
      <c r="FP225" s="122"/>
      <c r="FQ225" s="122"/>
      <c r="FR225" s="122"/>
      <c r="FS225" s="122"/>
      <c r="FT225" s="122"/>
      <c r="FU225" s="122"/>
      <c r="FV225" s="122"/>
      <c r="FW225" s="122"/>
      <c r="FX225" s="122"/>
      <c r="FY225" s="122"/>
      <c r="FZ225" s="122"/>
      <c r="GA225" s="122"/>
      <c r="GB225" s="122"/>
      <c r="GC225" s="122"/>
      <c r="GD225" s="122"/>
      <c r="GE225" s="122"/>
      <c r="GF225" s="122"/>
      <c r="GG225" s="122"/>
      <c r="GH225" s="122"/>
      <c r="GI225" s="122"/>
      <c r="GJ225" s="122"/>
      <c r="GK225" s="122"/>
      <c r="GL225" s="122"/>
      <c r="GM225" s="122"/>
      <c r="GN225" s="122"/>
      <c r="GO225" s="122"/>
      <c r="GP225" s="122"/>
      <c r="GQ225" s="122"/>
      <c r="GR225" s="122"/>
      <c r="GS225" s="122"/>
      <c r="GT225" s="122"/>
      <c r="GU225" s="122"/>
      <c r="GV225" s="122"/>
      <c r="GW225" s="122"/>
      <c r="GX225" s="122"/>
      <c r="GY225" s="122"/>
      <c r="GZ225" s="122"/>
      <c r="HA225" s="122"/>
      <c r="HB225" s="122"/>
      <c r="HC225" s="122"/>
    </row>
    <row r="226" s="115" customFormat="1" ht="22.5" spans="1:211">
      <c r="A226" s="52">
        <v>12</v>
      </c>
      <c r="B226" s="51" t="s">
        <v>884</v>
      </c>
      <c r="C226" s="47" t="s">
        <v>188</v>
      </c>
      <c r="D226" s="47" t="s">
        <v>133</v>
      </c>
      <c r="E226" s="48" t="s">
        <v>642</v>
      </c>
      <c r="F226" s="46" t="s">
        <v>885</v>
      </c>
      <c r="G226" s="41" t="s">
        <v>886</v>
      </c>
      <c r="H226" s="53">
        <v>50000</v>
      </c>
      <c r="I226" s="48"/>
      <c r="J226" s="78"/>
      <c r="K226" s="41"/>
      <c r="L226" s="46" t="s">
        <v>860</v>
      </c>
      <c r="M226" s="45" t="s">
        <v>33</v>
      </c>
      <c r="N226" s="45" t="s">
        <v>33</v>
      </c>
      <c r="O226" s="46" t="s">
        <v>887</v>
      </c>
      <c r="P226" s="47" t="s">
        <v>709</v>
      </c>
      <c r="Q226" s="52" t="s">
        <v>648</v>
      </c>
      <c r="R226" s="47" t="s">
        <v>709</v>
      </c>
      <c r="S226" s="351" t="s">
        <v>551</v>
      </c>
      <c r="T226" s="257"/>
      <c r="U226" s="258"/>
      <c r="V226" s="412"/>
      <c r="W226" s="412"/>
      <c r="X226" s="412"/>
      <c r="Y226" s="412"/>
      <c r="Z226" s="412"/>
      <c r="AA226" s="412"/>
      <c r="AB226" s="412"/>
      <c r="AC226" s="412"/>
      <c r="AD226" s="412"/>
      <c r="AE226" s="412"/>
      <c r="AF226" s="412"/>
      <c r="AG226" s="412"/>
      <c r="AH226" s="258"/>
      <c r="AI226" s="258"/>
      <c r="AJ226" s="258"/>
      <c r="AK226" s="258"/>
      <c r="AL226" s="258"/>
      <c r="AM226" s="258"/>
      <c r="AN226" s="258"/>
      <c r="AO226" s="258"/>
      <c r="AP226" s="258"/>
      <c r="AQ226" s="258"/>
      <c r="AR226" s="258"/>
      <c r="AS226" s="258"/>
      <c r="AT226" s="258"/>
      <c r="AU226" s="258"/>
      <c r="AV226" s="258"/>
      <c r="AW226" s="258"/>
      <c r="AX226" s="258"/>
      <c r="AY226" s="258"/>
      <c r="AZ226" s="258"/>
      <c r="BA226" s="258"/>
      <c r="BB226" s="258"/>
      <c r="BC226" s="258"/>
      <c r="BD226" s="258"/>
      <c r="BE226" s="258"/>
      <c r="BF226" s="258"/>
      <c r="BG226" s="258"/>
      <c r="BH226" s="258"/>
      <c r="BI226" s="258"/>
      <c r="BJ226" s="258"/>
      <c r="BK226" s="258"/>
      <c r="BL226" s="258"/>
      <c r="BM226" s="258"/>
      <c r="BN226" s="258"/>
      <c r="BO226" s="258"/>
      <c r="BP226" s="258"/>
      <c r="BQ226" s="258"/>
      <c r="BR226" s="258"/>
      <c r="BS226" s="258"/>
      <c r="BT226" s="258"/>
      <c r="BU226" s="258"/>
      <c r="BV226" s="258"/>
      <c r="BW226" s="258"/>
      <c r="BX226" s="258"/>
      <c r="BY226" s="258"/>
      <c r="BZ226" s="258"/>
      <c r="CA226" s="258"/>
      <c r="CB226" s="258"/>
      <c r="CC226" s="258"/>
      <c r="CD226" s="258"/>
      <c r="CE226" s="258"/>
      <c r="CF226" s="258"/>
      <c r="CG226" s="258"/>
      <c r="CH226" s="258"/>
      <c r="CI226" s="258"/>
      <c r="CJ226" s="258"/>
      <c r="CK226" s="258"/>
      <c r="CL226" s="258"/>
      <c r="CM226" s="258"/>
      <c r="CN226" s="258"/>
      <c r="CO226" s="258"/>
      <c r="CP226" s="258"/>
      <c r="CQ226" s="258"/>
      <c r="CR226" s="258"/>
      <c r="CS226" s="258"/>
      <c r="CT226" s="258"/>
      <c r="CU226" s="258"/>
      <c r="CV226" s="258"/>
      <c r="CW226" s="258"/>
      <c r="CX226" s="258"/>
      <c r="CY226" s="258"/>
      <c r="CZ226" s="258"/>
      <c r="DA226" s="258"/>
      <c r="DB226" s="258"/>
      <c r="DC226" s="258"/>
      <c r="DD226" s="258"/>
      <c r="DE226" s="258"/>
      <c r="DF226" s="258"/>
      <c r="DG226" s="258"/>
      <c r="DH226" s="258"/>
      <c r="DI226" s="258"/>
      <c r="DJ226" s="258"/>
      <c r="DK226" s="258"/>
      <c r="DL226" s="258"/>
      <c r="DM226" s="258"/>
      <c r="DN226" s="258"/>
      <c r="DO226" s="258"/>
      <c r="DP226" s="258"/>
      <c r="DQ226" s="258"/>
      <c r="DR226" s="258"/>
      <c r="DS226" s="258"/>
      <c r="DT226" s="258"/>
      <c r="DU226" s="258"/>
      <c r="DV226" s="258"/>
      <c r="DW226" s="258"/>
      <c r="DX226" s="258"/>
      <c r="DY226" s="258"/>
      <c r="DZ226" s="258"/>
      <c r="EA226" s="258"/>
      <c r="EB226" s="258"/>
      <c r="EC226" s="258"/>
      <c r="ED226" s="258"/>
      <c r="EE226" s="258"/>
      <c r="EF226" s="258"/>
      <c r="EG226" s="258"/>
      <c r="EH226" s="258"/>
      <c r="EI226" s="258"/>
      <c r="EJ226" s="258"/>
      <c r="EK226" s="258"/>
      <c r="EL226" s="258"/>
      <c r="EM226" s="258"/>
      <c r="EN226" s="258"/>
      <c r="EO226" s="258"/>
      <c r="EP226" s="258"/>
      <c r="EQ226" s="258"/>
      <c r="ER226" s="258"/>
      <c r="ES226" s="258"/>
      <c r="ET226" s="258"/>
      <c r="EU226" s="258"/>
      <c r="EV226" s="258"/>
      <c r="EW226" s="258"/>
      <c r="EX226" s="258"/>
      <c r="EY226" s="258"/>
      <c r="EZ226" s="258"/>
      <c r="FA226" s="258"/>
      <c r="FB226" s="258"/>
      <c r="FC226" s="258"/>
      <c r="FD226" s="258"/>
      <c r="FE226" s="258"/>
      <c r="FF226" s="258"/>
      <c r="FG226" s="258"/>
      <c r="FH226" s="258"/>
      <c r="FI226" s="258"/>
      <c r="FJ226" s="258"/>
      <c r="FK226" s="258"/>
      <c r="FL226" s="258"/>
      <c r="FM226" s="258"/>
      <c r="FN226" s="258"/>
      <c r="FO226" s="258"/>
      <c r="FP226" s="258"/>
      <c r="FQ226" s="258"/>
      <c r="FR226" s="258"/>
      <c r="FS226" s="258"/>
      <c r="FT226" s="258"/>
      <c r="FU226" s="258"/>
      <c r="FV226" s="258"/>
      <c r="FW226" s="258"/>
      <c r="FX226" s="258"/>
      <c r="FY226" s="258"/>
      <c r="FZ226" s="258"/>
      <c r="GA226" s="258"/>
      <c r="GB226" s="258"/>
      <c r="GC226" s="258"/>
      <c r="GD226" s="258"/>
      <c r="GE226" s="258"/>
      <c r="GF226" s="258"/>
      <c r="GG226" s="258"/>
      <c r="GH226" s="258"/>
      <c r="GI226" s="258"/>
      <c r="GJ226" s="258"/>
      <c r="GK226" s="258"/>
      <c r="GL226" s="258"/>
      <c r="GM226" s="258"/>
      <c r="GN226" s="258"/>
      <c r="GO226" s="258"/>
      <c r="GP226" s="258"/>
      <c r="GQ226" s="258"/>
      <c r="GR226" s="258"/>
      <c r="GS226" s="258"/>
      <c r="GT226" s="258"/>
      <c r="GU226" s="258"/>
      <c r="GV226" s="258"/>
      <c r="GW226" s="258"/>
      <c r="GX226" s="258"/>
      <c r="GY226" s="258"/>
      <c r="GZ226" s="258"/>
      <c r="HA226" s="258"/>
      <c r="HB226" s="258"/>
      <c r="HC226" s="258"/>
    </row>
    <row r="227" s="125" customFormat="1" ht="33" customHeight="1" spans="1:211">
      <c r="A227" s="52">
        <v>13</v>
      </c>
      <c r="B227" s="51" t="s">
        <v>888</v>
      </c>
      <c r="C227" s="47"/>
      <c r="D227" s="47" t="s">
        <v>41</v>
      </c>
      <c r="E227" s="48" t="s">
        <v>642</v>
      </c>
      <c r="F227" s="46" t="s">
        <v>889</v>
      </c>
      <c r="G227" s="41" t="s">
        <v>890</v>
      </c>
      <c r="H227" s="53">
        <v>3600</v>
      </c>
      <c r="I227" s="48"/>
      <c r="J227" s="78"/>
      <c r="K227" s="41"/>
      <c r="L227" s="46" t="s">
        <v>860</v>
      </c>
      <c r="M227" s="45" t="s">
        <v>33</v>
      </c>
      <c r="N227" s="45" t="s">
        <v>33</v>
      </c>
      <c r="O227" s="108"/>
      <c r="P227" s="349"/>
      <c r="Q227" s="367"/>
      <c r="R227" s="349"/>
      <c r="S227" s="232" t="s">
        <v>551</v>
      </c>
      <c r="T227" s="122"/>
      <c r="U227" s="415"/>
      <c r="V227" s="416"/>
      <c r="W227" s="416"/>
      <c r="X227" s="416"/>
      <c r="Y227" s="416"/>
      <c r="Z227" s="416"/>
      <c r="AA227" s="416"/>
      <c r="AB227" s="416"/>
      <c r="AC227" s="416"/>
      <c r="AD227" s="416"/>
      <c r="AE227" s="416"/>
      <c r="AF227" s="416"/>
      <c r="AG227" s="416"/>
      <c r="AH227" s="415"/>
      <c r="AI227" s="415"/>
      <c r="AJ227" s="415"/>
      <c r="AK227" s="415"/>
      <c r="AL227" s="415"/>
      <c r="AM227" s="415"/>
      <c r="AN227" s="415"/>
      <c r="AO227" s="415"/>
      <c r="AP227" s="415"/>
      <c r="AQ227" s="415"/>
      <c r="AR227" s="415"/>
      <c r="AS227" s="415"/>
      <c r="AT227" s="415"/>
      <c r="AU227" s="415"/>
      <c r="AV227" s="415"/>
      <c r="AW227" s="415"/>
      <c r="AX227" s="415"/>
      <c r="AY227" s="415"/>
      <c r="AZ227" s="415"/>
      <c r="BA227" s="415"/>
      <c r="BB227" s="415"/>
      <c r="BC227" s="415"/>
      <c r="BD227" s="415"/>
      <c r="BE227" s="415"/>
      <c r="BF227" s="415"/>
      <c r="BG227" s="415"/>
      <c r="BH227" s="415"/>
      <c r="BI227" s="415"/>
      <c r="BJ227" s="415"/>
      <c r="BK227" s="415"/>
      <c r="BL227" s="415"/>
      <c r="BM227" s="415"/>
      <c r="BN227" s="415"/>
      <c r="BO227" s="415"/>
      <c r="BP227" s="415"/>
      <c r="BQ227" s="415"/>
      <c r="BR227" s="415"/>
      <c r="BS227" s="415"/>
      <c r="BT227" s="415"/>
      <c r="BU227" s="415"/>
      <c r="BV227" s="415"/>
      <c r="BW227" s="415"/>
      <c r="BX227" s="415"/>
      <c r="BY227" s="415"/>
      <c r="BZ227" s="415"/>
      <c r="CA227" s="415"/>
      <c r="CB227" s="415"/>
      <c r="CC227" s="415"/>
      <c r="CD227" s="415"/>
      <c r="CE227" s="415"/>
      <c r="CF227" s="415"/>
      <c r="CG227" s="415"/>
      <c r="CH227" s="415"/>
      <c r="CI227" s="415"/>
      <c r="CJ227" s="415"/>
      <c r="CK227" s="415"/>
      <c r="CL227" s="415"/>
      <c r="CM227" s="415"/>
      <c r="CN227" s="415"/>
      <c r="CO227" s="415"/>
      <c r="CP227" s="415"/>
      <c r="CQ227" s="415"/>
      <c r="CR227" s="415"/>
      <c r="CS227" s="415"/>
      <c r="CT227" s="415"/>
      <c r="CU227" s="415"/>
      <c r="CV227" s="415"/>
      <c r="CW227" s="415"/>
      <c r="CX227" s="415"/>
      <c r="CY227" s="415"/>
      <c r="CZ227" s="415"/>
      <c r="DA227" s="415"/>
      <c r="DB227" s="415"/>
      <c r="DC227" s="415"/>
      <c r="DD227" s="415"/>
      <c r="DE227" s="415"/>
      <c r="DF227" s="415"/>
      <c r="DG227" s="415"/>
      <c r="DH227" s="415"/>
      <c r="DI227" s="415"/>
      <c r="DJ227" s="415"/>
      <c r="DK227" s="415"/>
      <c r="DL227" s="415"/>
      <c r="DM227" s="415"/>
      <c r="DN227" s="415"/>
      <c r="DO227" s="415"/>
      <c r="DP227" s="415"/>
      <c r="DQ227" s="415"/>
      <c r="DR227" s="415"/>
      <c r="DS227" s="415"/>
      <c r="DT227" s="415"/>
      <c r="DU227" s="415"/>
      <c r="DV227" s="415"/>
      <c r="DW227" s="415"/>
      <c r="DX227" s="415"/>
      <c r="DY227" s="415"/>
      <c r="DZ227" s="415"/>
      <c r="EA227" s="415"/>
      <c r="EB227" s="415"/>
      <c r="EC227" s="415"/>
      <c r="ED227" s="415"/>
      <c r="EE227" s="415"/>
      <c r="EF227" s="415"/>
      <c r="EG227" s="415"/>
      <c r="EH227" s="415"/>
      <c r="EI227" s="415"/>
      <c r="EJ227" s="415"/>
      <c r="EK227" s="415"/>
      <c r="EL227" s="415"/>
      <c r="EM227" s="415"/>
      <c r="EN227" s="415"/>
      <c r="EO227" s="415"/>
      <c r="EP227" s="415"/>
      <c r="EQ227" s="415"/>
      <c r="ER227" s="415"/>
      <c r="ES227" s="415"/>
      <c r="ET227" s="415"/>
      <c r="EU227" s="415"/>
      <c r="EV227" s="415"/>
      <c r="EW227" s="415"/>
      <c r="EX227" s="415"/>
      <c r="EY227" s="415"/>
      <c r="EZ227" s="415"/>
      <c r="FA227" s="415"/>
      <c r="FB227" s="415"/>
      <c r="FC227" s="415"/>
      <c r="FD227" s="415"/>
      <c r="FE227" s="415"/>
      <c r="FF227" s="415"/>
      <c r="FG227" s="415"/>
      <c r="FH227" s="415"/>
      <c r="FI227" s="415"/>
      <c r="FJ227" s="415"/>
      <c r="FK227" s="415"/>
      <c r="FL227" s="415"/>
      <c r="FM227" s="415"/>
      <c r="FN227" s="415"/>
      <c r="FO227" s="415"/>
      <c r="FP227" s="415"/>
      <c r="FQ227" s="415"/>
      <c r="FR227" s="415"/>
      <c r="FS227" s="415"/>
      <c r="FT227" s="415"/>
      <c r="FU227" s="415"/>
      <c r="FV227" s="415"/>
      <c r="FW227" s="415"/>
      <c r="FX227" s="415"/>
      <c r="FY227" s="415"/>
      <c r="FZ227" s="415"/>
      <c r="GA227" s="415"/>
      <c r="GB227" s="415"/>
      <c r="GC227" s="415"/>
      <c r="GD227" s="415"/>
      <c r="GE227" s="415"/>
      <c r="GF227" s="415"/>
      <c r="GG227" s="415"/>
      <c r="GH227" s="415"/>
      <c r="GI227" s="415"/>
      <c r="GJ227" s="415"/>
      <c r="GK227" s="415"/>
      <c r="GL227" s="415"/>
      <c r="GM227" s="415"/>
      <c r="GN227" s="415"/>
      <c r="GO227" s="415"/>
      <c r="GP227" s="415"/>
      <c r="GQ227" s="415"/>
      <c r="GR227" s="415"/>
      <c r="GS227" s="415"/>
      <c r="GT227" s="415"/>
      <c r="GU227" s="415"/>
      <c r="GV227" s="415"/>
      <c r="GW227" s="415"/>
      <c r="GX227" s="415"/>
      <c r="GY227" s="415"/>
      <c r="GZ227" s="415"/>
      <c r="HA227" s="415"/>
      <c r="HB227" s="415"/>
      <c r="HC227" s="415"/>
    </row>
    <row r="228" s="115" customFormat="1" ht="56.25" spans="1:211">
      <c r="A228" s="52">
        <v>14</v>
      </c>
      <c r="B228" s="51" t="s">
        <v>891</v>
      </c>
      <c r="C228" s="47" t="s">
        <v>188</v>
      </c>
      <c r="D228" s="47" t="s">
        <v>133</v>
      </c>
      <c r="E228" s="48" t="s">
        <v>642</v>
      </c>
      <c r="F228" s="55" t="s">
        <v>892</v>
      </c>
      <c r="G228" s="41" t="s">
        <v>427</v>
      </c>
      <c r="H228" s="57">
        <v>100000</v>
      </c>
      <c r="I228" s="48"/>
      <c r="J228" s="78"/>
      <c r="K228" s="96"/>
      <c r="L228" s="46" t="s">
        <v>860</v>
      </c>
      <c r="M228" s="45" t="s">
        <v>33</v>
      </c>
      <c r="N228" s="45" t="s">
        <v>33</v>
      </c>
      <c r="O228" s="46" t="s">
        <v>646</v>
      </c>
      <c r="P228" s="47" t="s">
        <v>709</v>
      </c>
      <c r="Q228" s="52" t="s">
        <v>648</v>
      </c>
      <c r="R228" s="47" t="s">
        <v>709</v>
      </c>
      <c r="S228" s="351" t="s">
        <v>551</v>
      </c>
      <c r="T228" s="259"/>
      <c r="U228" s="259"/>
      <c r="V228" s="413"/>
      <c r="W228" s="413"/>
      <c r="X228" s="413"/>
      <c r="Y228" s="413"/>
      <c r="Z228" s="413"/>
      <c r="AA228" s="413"/>
      <c r="AB228" s="413"/>
      <c r="AC228" s="413"/>
      <c r="AD228" s="413"/>
      <c r="AE228" s="413"/>
      <c r="AF228" s="413"/>
      <c r="AG228" s="413"/>
      <c r="AH228" s="259"/>
      <c r="AI228" s="259"/>
      <c r="AJ228" s="259"/>
      <c r="AK228" s="259"/>
      <c r="AL228" s="259"/>
      <c r="AM228" s="259"/>
      <c r="AN228" s="259"/>
      <c r="AO228" s="259"/>
      <c r="AP228" s="259"/>
      <c r="AQ228" s="259"/>
      <c r="AR228" s="259"/>
      <c r="AS228" s="259"/>
      <c r="AT228" s="259"/>
      <c r="AU228" s="259"/>
      <c r="AV228" s="259"/>
      <c r="AW228" s="259"/>
      <c r="AX228" s="259"/>
      <c r="AY228" s="259"/>
      <c r="AZ228" s="259"/>
      <c r="BA228" s="259"/>
      <c r="BB228" s="259"/>
      <c r="BC228" s="259"/>
      <c r="BD228" s="259"/>
      <c r="BE228" s="259"/>
      <c r="BF228" s="259"/>
      <c r="BG228" s="259"/>
      <c r="BH228" s="259"/>
      <c r="BI228" s="259"/>
      <c r="BJ228" s="259"/>
      <c r="BK228" s="259"/>
      <c r="BL228" s="259"/>
      <c r="BM228" s="259"/>
      <c r="BN228" s="259"/>
      <c r="BO228" s="259"/>
      <c r="BP228" s="259"/>
      <c r="BQ228" s="259"/>
      <c r="BR228" s="259"/>
      <c r="BS228" s="259"/>
      <c r="BT228" s="259"/>
      <c r="BU228" s="259"/>
      <c r="BV228" s="259"/>
      <c r="BW228" s="259"/>
      <c r="BX228" s="259"/>
      <c r="BY228" s="259"/>
      <c r="BZ228" s="259"/>
      <c r="CA228" s="259"/>
      <c r="CB228" s="259"/>
      <c r="CC228" s="259"/>
      <c r="CD228" s="259"/>
      <c r="CE228" s="259"/>
      <c r="CF228" s="259"/>
      <c r="CG228" s="259"/>
      <c r="CH228" s="259"/>
      <c r="CI228" s="259"/>
      <c r="CJ228" s="259"/>
      <c r="CK228" s="259"/>
      <c r="CL228" s="259"/>
      <c r="CM228" s="259"/>
      <c r="CN228" s="259"/>
      <c r="CO228" s="259"/>
      <c r="CP228" s="259"/>
      <c r="CQ228" s="259"/>
      <c r="CR228" s="259"/>
      <c r="CS228" s="259"/>
      <c r="CT228" s="259"/>
      <c r="CU228" s="259"/>
      <c r="CV228" s="259"/>
      <c r="CW228" s="259"/>
      <c r="CX228" s="259"/>
      <c r="CY228" s="259"/>
      <c r="CZ228" s="259"/>
      <c r="DA228" s="259"/>
      <c r="DB228" s="259"/>
      <c r="DC228" s="259"/>
      <c r="DD228" s="259"/>
      <c r="DE228" s="259"/>
      <c r="DF228" s="259"/>
      <c r="DG228" s="259"/>
      <c r="DH228" s="259"/>
      <c r="DI228" s="259"/>
      <c r="DJ228" s="259"/>
      <c r="DK228" s="259"/>
      <c r="DL228" s="259"/>
      <c r="DM228" s="259"/>
      <c r="DN228" s="259"/>
      <c r="DO228" s="259"/>
      <c r="DP228" s="259"/>
      <c r="DQ228" s="259"/>
      <c r="DR228" s="259"/>
      <c r="DS228" s="259"/>
      <c r="DT228" s="259"/>
      <c r="DU228" s="259"/>
      <c r="DV228" s="259"/>
      <c r="DW228" s="259"/>
      <c r="DX228" s="259"/>
      <c r="DY228" s="259"/>
      <c r="DZ228" s="259"/>
      <c r="EA228" s="259"/>
      <c r="EB228" s="259"/>
      <c r="EC228" s="259"/>
      <c r="ED228" s="259"/>
      <c r="EE228" s="259"/>
      <c r="EF228" s="259"/>
      <c r="EG228" s="259"/>
      <c r="EH228" s="259"/>
      <c r="EI228" s="259"/>
      <c r="EJ228" s="259"/>
      <c r="EK228" s="259"/>
      <c r="EL228" s="259"/>
      <c r="EM228" s="259"/>
      <c r="EN228" s="259"/>
      <c r="EO228" s="259"/>
      <c r="EP228" s="259"/>
      <c r="EQ228" s="259"/>
      <c r="ER228" s="259"/>
      <c r="ES228" s="259"/>
      <c r="ET228" s="259"/>
      <c r="EU228" s="259"/>
      <c r="EV228" s="259"/>
      <c r="EW228" s="259"/>
      <c r="EX228" s="259"/>
      <c r="EY228" s="259"/>
      <c r="EZ228" s="259"/>
      <c r="FA228" s="259"/>
      <c r="FB228" s="259"/>
      <c r="FC228" s="259"/>
      <c r="FD228" s="259"/>
      <c r="FE228" s="259"/>
      <c r="FF228" s="259"/>
      <c r="FG228" s="259"/>
      <c r="FH228" s="259"/>
      <c r="FI228" s="259"/>
      <c r="FJ228" s="259"/>
      <c r="FK228" s="259"/>
      <c r="FL228" s="259"/>
      <c r="FM228" s="259"/>
      <c r="FN228" s="259"/>
      <c r="FO228" s="259"/>
      <c r="FP228" s="259"/>
      <c r="FQ228" s="259"/>
      <c r="FR228" s="259"/>
      <c r="FS228" s="259"/>
      <c r="FT228" s="259"/>
      <c r="FU228" s="259"/>
      <c r="FV228" s="259"/>
      <c r="FW228" s="259"/>
      <c r="FX228" s="259"/>
      <c r="FY228" s="259"/>
      <c r="FZ228" s="259"/>
      <c r="GA228" s="259"/>
      <c r="GB228" s="259"/>
      <c r="GC228" s="259"/>
      <c r="GD228" s="259"/>
      <c r="GE228" s="259"/>
      <c r="GF228" s="259"/>
      <c r="GG228" s="259"/>
      <c r="GH228" s="259"/>
      <c r="GI228" s="259"/>
      <c r="GJ228" s="259"/>
      <c r="GK228" s="259"/>
      <c r="GL228" s="259"/>
      <c r="GM228" s="259"/>
      <c r="GN228" s="259"/>
      <c r="GO228" s="259"/>
      <c r="GP228" s="259"/>
      <c r="GQ228" s="259"/>
      <c r="GR228" s="259"/>
      <c r="GS228" s="259"/>
      <c r="GT228" s="259"/>
      <c r="GU228" s="259"/>
      <c r="GV228" s="259"/>
      <c r="GW228" s="259"/>
      <c r="GX228" s="259"/>
      <c r="GY228" s="259"/>
      <c r="GZ228" s="259"/>
      <c r="HA228" s="259"/>
      <c r="HB228" s="259"/>
      <c r="HC228" s="259"/>
    </row>
    <row r="229" s="29" customFormat="1" ht="27.75" customHeight="1" spans="1:33">
      <c r="A229" s="429"/>
      <c r="B229" s="429" t="str">
        <f>"灵川镇"&amp;SUBTOTAL(3,A229:A253)-3&amp;"个"</f>
        <v>灵川镇20个</v>
      </c>
      <c r="C229" s="430">
        <f>SUBTOTAL(3,A229:A253)-3</f>
        <v>20</v>
      </c>
      <c r="D229" s="429"/>
      <c r="E229" s="429"/>
      <c r="F229" s="431"/>
      <c r="G229" s="432"/>
      <c r="H229" s="433">
        <f t="shared" ref="H229:I229" si="15">SUM(H230,H242,H248)</f>
        <v>1081200</v>
      </c>
      <c r="I229" s="433">
        <f t="shared" si="15"/>
        <v>14200</v>
      </c>
      <c r="J229" s="437"/>
      <c r="K229" s="433">
        <f>SUM(K230,K242,K248)</f>
        <v>104500</v>
      </c>
      <c r="L229" s="430"/>
      <c r="M229" s="430"/>
      <c r="N229" s="430"/>
      <c r="O229" s="438"/>
      <c r="P229" s="438"/>
      <c r="Q229" s="438"/>
      <c r="R229" s="438"/>
      <c r="S229" s="442"/>
      <c r="V229" s="318"/>
      <c r="W229" s="318"/>
      <c r="X229" s="318"/>
      <c r="Y229" s="318"/>
      <c r="Z229" s="318"/>
      <c r="AA229" s="318"/>
      <c r="AB229" s="318"/>
      <c r="AC229" s="318"/>
      <c r="AD229" s="318"/>
      <c r="AE229" s="318"/>
      <c r="AF229" s="318"/>
      <c r="AG229" s="318"/>
    </row>
    <row r="230" s="174" customFormat="1" ht="20.1" customHeight="1" spans="1:33">
      <c r="A230" s="434" t="s">
        <v>24</v>
      </c>
      <c r="B230" s="435" t="str">
        <f>"在建项目"&amp;SUBTOTAL(3,A230:A242)-2&amp;"个"</f>
        <v>在建项目11个</v>
      </c>
      <c r="C230" s="434">
        <f>SUBTOTAL(3,A230:A242)-2</f>
        <v>11</v>
      </c>
      <c r="D230" s="435"/>
      <c r="E230" s="436"/>
      <c r="F230" s="38"/>
      <c r="G230" s="39"/>
      <c r="H230" s="40">
        <f t="shared" ref="H230:I230" si="16">SUM(H231:H241)</f>
        <v>846200</v>
      </c>
      <c r="I230" s="40">
        <f t="shared" si="16"/>
        <v>14200</v>
      </c>
      <c r="J230" s="38"/>
      <c r="K230" s="40">
        <f>SUM(K231:K241)</f>
        <v>84000</v>
      </c>
      <c r="L230" s="38"/>
      <c r="M230" s="145"/>
      <c r="N230" s="145"/>
      <c r="O230" s="145"/>
      <c r="P230" s="145"/>
      <c r="Q230" s="145"/>
      <c r="R230" s="145"/>
      <c r="S230" s="38"/>
      <c r="V230" s="443"/>
      <c r="W230" s="443"/>
      <c r="X230" s="443"/>
      <c r="Y230" s="443"/>
      <c r="Z230" s="443"/>
      <c r="AA230" s="443"/>
      <c r="AB230" s="443"/>
      <c r="AC230" s="443"/>
      <c r="AD230" s="443"/>
      <c r="AE230" s="443"/>
      <c r="AF230" s="443"/>
      <c r="AG230" s="443"/>
    </row>
    <row r="231" s="29" customFormat="1" ht="27.95" customHeight="1" spans="1:33">
      <c r="A231" s="41">
        <v>1</v>
      </c>
      <c r="B231" s="55" t="s">
        <v>893</v>
      </c>
      <c r="C231" s="56" t="s">
        <v>50</v>
      </c>
      <c r="D231" s="56" t="s">
        <v>51</v>
      </c>
      <c r="E231" s="56" t="s">
        <v>894</v>
      </c>
      <c r="F231" s="55" t="s">
        <v>895</v>
      </c>
      <c r="G231" s="41" t="s">
        <v>89</v>
      </c>
      <c r="H231" s="57">
        <v>9500</v>
      </c>
      <c r="I231" s="59"/>
      <c r="J231" s="55" t="s">
        <v>896</v>
      </c>
      <c r="K231" s="59">
        <v>5000</v>
      </c>
      <c r="L231" s="80" t="s">
        <v>897</v>
      </c>
      <c r="M231" s="59" t="s">
        <v>115</v>
      </c>
      <c r="N231" s="45" t="s">
        <v>34</v>
      </c>
      <c r="O231" s="45" t="s">
        <v>898</v>
      </c>
      <c r="P231" s="45" t="s">
        <v>899</v>
      </c>
      <c r="Q231" s="45" t="s">
        <v>900</v>
      </c>
      <c r="R231" s="45"/>
      <c r="S231" s="232" t="s">
        <v>901</v>
      </c>
      <c r="V231" s="318"/>
      <c r="W231" s="318"/>
      <c r="X231" s="318"/>
      <c r="Y231" s="318"/>
      <c r="Z231" s="318"/>
      <c r="AA231" s="318"/>
      <c r="AB231" s="318"/>
      <c r="AC231" s="318"/>
      <c r="AD231" s="318"/>
      <c r="AE231" s="318"/>
      <c r="AF231" s="318"/>
      <c r="AG231" s="318"/>
    </row>
    <row r="232" s="29" customFormat="1" ht="27.95" customHeight="1" spans="1:33">
      <c r="A232" s="41">
        <v>2</v>
      </c>
      <c r="B232" s="55" t="s">
        <v>902</v>
      </c>
      <c r="C232" s="56" t="s">
        <v>50</v>
      </c>
      <c r="D232" s="56" t="s">
        <v>51</v>
      </c>
      <c r="E232" s="56" t="s">
        <v>894</v>
      </c>
      <c r="F232" s="55" t="s">
        <v>903</v>
      </c>
      <c r="G232" s="41" t="s">
        <v>89</v>
      </c>
      <c r="H232" s="57">
        <v>9000</v>
      </c>
      <c r="I232" s="59"/>
      <c r="J232" s="55" t="s">
        <v>896</v>
      </c>
      <c r="K232" s="59">
        <v>5000</v>
      </c>
      <c r="L232" s="80" t="s">
        <v>897</v>
      </c>
      <c r="M232" s="59" t="s">
        <v>115</v>
      </c>
      <c r="N232" s="45" t="s">
        <v>34</v>
      </c>
      <c r="O232" s="45" t="s">
        <v>898</v>
      </c>
      <c r="P232" s="45" t="s">
        <v>904</v>
      </c>
      <c r="Q232" s="45" t="s">
        <v>900</v>
      </c>
      <c r="R232" s="45"/>
      <c r="S232" s="232" t="s">
        <v>905</v>
      </c>
      <c r="V232" s="318"/>
      <c r="W232" s="318"/>
      <c r="X232" s="318"/>
      <c r="Y232" s="318"/>
      <c r="Z232" s="318"/>
      <c r="AA232" s="318"/>
      <c r="AB232" s="318"/>
      <c r="AC232" s="318"/>
      <c r="AD232" s="318"/>
      <c r="AE232" s="318"/>
      <c r="AF232" s="318"/>
      <c r="AG232" s="318"/>
    </row>
    <row r="233" s="29" customFormat="1" ht="27.95" customHeight="1" spans="1:33">
      <c r="A233" s="41">
        <v>3</v>
      </c>
      <c r="B233" s="55" t="s">
        <v>906</v>
      </c>
      <c r="C233" s="56" t="s">
        <v>50</v>
      </c>
      <c r="D233" s="56" t="s">
        <v>51</v>
      </c>
      <c r="E233" s="56" t="s">
        <v>894</v>
      </c>
      <c r="F233" s="55" t="s">
        <v>907</v>
      </c>
      <c r="G233" s="41" t="s">
        <v>89</v>
      </c>
      <c r="H233" s="57">
        <v>9000</v>
      </c>
      <c r="I233" s="59"/>
      <c r="J233" s="55" t="s">
        <v>896</v>
      </c>
      <c r="K233" s="59">
        <v>5000</v>
      </c>
      <c r="L233" s="80" t="s">
        <v>897</v>
      </c>
      <c r="M233" s="59" t="s">
        <v>115</v>
      </c>
      <c r="N233" s="45" t="s">
        <v>34</v>
      </c>
      <c r="O233" s="45" t="s">
        <v>898</v>
      </c>
      <c r="P233" s="45" t="s">
        <v>908</v>
      </c>
      <c r="Q233" s="45" t="s">
        <v>900</v>
      </c>
      <c r="R233" s="45"/>
      <c r="S233" s="232" t="s">
        <v>905</v>
      </c>
      <c r="V233" s="318"/>
      <c r="W233" s="318"/>
      <c r="X233" s="318"/>
      <c r="Y233" s="318"/>
      <c r="Z233" s="318"/>
      <c r="AA233" s="318"/>
      <c r="AB233" s="318"/>
      <c r="AC233" s="318"/>
      <c r="AD233" s="318"/>
      <c r="AE233" s="318"/>
      <c r="AF233" s="318"/>
      <c r="AG233" s="318"/>
    </row>
    <row r="234" s="29" customFormat="1" ht="67.5" spans="1:33">
      <c r="A234" s="41">
        <v>4</v>
      </c>
      <c r="B234" s="55" t="s">
        <v>909</v>
      </c>
      <c r="C234" s="56" t="s">
        <v>50</v>
      </c>
      <c r="D234" s="56" t="s">
        <v>124</v>
      </c>
      <c r="E234" s="56" t="s">
        <v>894</v>
      </c>
      <c r="F234" s="55" t="s">
        <v>910</v>
      </c>
      <c r="G234" s="41" t="s">
        <v>131</v>
      </c>
      <c r="H234" s="57">
        <v>570000</v>
      </c>
      <c r="I234" s="59">
        <v>10000</v>
      </c>
      <c r="J234" s="55" t="s">
        <v>911</v>
      </c>
      <c r="K234" s="59">
        <v>40000</v>
      </c>
      <c r="L234" s="80" t="s">
        <v>912</v>
      </c>
      <c r="M234" s="59" t="s">
        <v>33</v>
      </c>
      <c r="N234" s="45" t="s">
        <v>34</v>
      </c>
      <c r="O234" s="45"/>
      <c r="P234" s="45"/>
      <c r="Q234" s="45"/>
      <c r="R234" s="45"/>
      <c r="S234" s="232" t="s">
        <v>905</v>
      </c>
      <c r="V234" s="318"/>
      <c r="W234" s="318"/>
      <c r="X234" s="318"/>
      <c r="Y234" s="318"/>
      <c r="Z234" s="318"/>
      <c r="AA234" s="318"/>
      <c r="AB234" s="318"/>
      <c r="AC234" s="318"/>
      <c r="AD234" s="318"/>
      <c r="AE234" s="318"/>
      <c r="AF234" s="318"/>
      <c r="AG234" s="318"/>
    </row>
    <row r="235" s="29" customFormat="1" ht="33.75" spans="1:33">
      <c r="A235" s="41">
        <v>5</v>
      </c>
      <c r="B235" s="55" t="s">
        <v>913</v>
      </c>
      <c r="C235" s="56" t="s">
        <v>50</v>
      </c>
      <c r="D235" s="56" t="s">
        <v>51</v>
      </c>
      <c r="E235" s="56" t="s">
        <v>894</v>
      </c>
      <c r="F235" s="55" t="s">
        <v>914</v>
      </c>
      <c r="G235" s="41" t="s">
        <v>89</v>
      </c>
      <c r="H235" s="57">
        <v>9000</v>
      </c>
      <c r="I235" s="59"/>
      <c r="J235" s="55" t="s">
        <v>896</v>
      </c>
      <c r="K235" s="59">
        <v>3000</v>
      </c>
      <c r="L235" s="80" t="s">
        <v>915</v>
      </c>
      <c r="M235" s="59" t="s">
        <v>79</v>
      </c>
      <c r="N235" s="45" t="s">
        <v>33</v>
      </c>
      <c r="O235" s="45" t="s">
        <v>898</v>
      </c>
      <c r="P235" s="45" t="s">
        <v>916</v>
      </c>
      <c r="Q235" s="45" t="s">
        <v>900</v>
      </c>
      <c r="R235" s="45"/>
      <c r="S235" s="232" t="s">
        <v>905</v>
      </c>
      <c r="V235" s="318"/>
      <c r="W235" s="318"/>
      <c r="X235" s="318"/>
      <c r="Y235" s="318"/>
      <c r="Z235" s="318"/>
      <c r="AA235" s="318"/>
      <c r="AB235" s="318"/>
      <c r="AC235" s="318"/>
      <c r="AD235" s="318"/>
      <c r="AE235" s="318"/>
      <c r="AF235" s="318"/>
      <c r="AG235" s="318"/>
    </row>
    <row r="236" s="29" customFormat="1" ht="45" spans="1:33">
      <c r="A236" s="41">
        <v>6</v>
      </c>
      <c r="B236" s="55" t="s">
        <v>917</v>
      </c>
      <c r="C236" s="56" t="s">
        <v>26</v>
      </c>
      <c r="D236" s="56" t="s">
        <v>51</v>
      </c>
      <c r="E236" s="56" t="s">
        <v>894</v>
      </c>
      <c r="F236" s="55" t="s">
        <v>918</v>
      </c>
      <c r="G236" s="41" t="s">
        <v>919</v>
      </c>
      <c r="H236" s="57">
        <v>151000</v>
      </c>
      <c r="I236" s="59"/>
      <c r="J236" s="55" t="s">
        <v>920</v>
      </c>
      <c r="K236" s="59">
        <v>5000</v>
      </c>
      <c r="L236" s="80" t="s">
        <v>921</v>
      </c>
      <c r="M236" s="59" t="s">
        <v>79</v>
      </c>
      <c r="N236" s="45" t="s">
        <v>33</v>
      </c>
      <c r="O236" s="45" t="s">
        <v>900</v>
      </c>
      <c r="P236" s="45" t="s">
        <v>922</v>
      </c>
      <c r="Q236" s="45" t="s">
        <v>900</v>
      </c>
      <c r="R236" s="45"/>
      <c r="S236" s="232" t="s">
        <v>905</v>
      </c>
      <c r="V236" s="318"/>
      <c r="W236" s="318"/>
      <c r="X236" s="318"/>
      <c r="Y236" s="318"/>
      <c r="Z236" s="318"/>
      <c r="AA236" s="318"/>
      <c r="AB236" s="318"/>
      <c r="AC236" s="318"/>
      <c r="AD236" s="318"/>
      <c r="AE236" s="318"/>
      <c r="AF236" s="318"/>
      <c r="AG236" s="318"/>
    </row>
    <row r="237" s="29" customFormat="1" ht="30.95" customHeight="1" spans="1:33">
      <c r="A237" s="41">
        <v>7</v>
      </c>
      <c r="B237" s="55" t="s">
        <v>923</v>
      </c>
      <c r="C237" s="56" t="s">
        <v>50</v>
      </c>
      <c r="D237" s="56" t="s">
        <v>317</v>
      </c>
      <c r="E237" s="56" t="s">
        <v>894</v>
      </c>
      <c r="F237" s="55" t="s">
        <v>924</v>
      </c>
      <c r="G237" s="41" t="s">
        <v>135</v>
      </c>
      <c r="H237" s="57">
        <v>50000</v>
      </c>
      <c r="I237" s="59"/>
      <c r="J237" s="55" t="s">
        <v>925</v>
      </c>
      <c r="K237" s="59">
        <v>3000</v>
      </c>
      <c r="L237" s="80" t="s">
        <v>926</v>
      </c>
      <c r="M237" s="59" t="s">
        <v>115</v>
      </c>
      <c r="N237" s="45" t="s">
        <v>34</v>
      </c>
      <c r="O237" s="45" t="s">
        <v>900</v>
      </c>
      <c r="P237" s="45" t="s">
        <v>927</v>
      </c>
      <c r="Q237" s="45" t="s">
        <v>900</v>
      </c>
      <c r="R237" s="45"/>
      <c r="S237" s="232" t="s">
        <v>901</v>
      </c>
      <c r="V237" s="318"/>
      <c r="W237" s="318"/>
      <c r="X237" s="318"/>
      <c r="Y237" s="318"/>
      <c r="Z237" s="318"/>
      <c r="AA237" s="318"/>
      <c r="AB237" s="318"/>
      <c r="AC237" s="318"/>
      <c r="AD237" s="318"/>
      <c r="AE237" s="318"/>
      <c r="AF237" s="318"/>
      <c r="AG237" s="318"/>
    </row>
    <row r="238" s="29" customFormat="1" ht="33.75" spans="1:33">
      <c r="A238" s="41">
        <v>8</v>
      </c>
      <c r="B238" s="55" t="s">
        <v>928</v>
      </c>
      <c r="C238" s="56" t="s">
        <v>50</v>
      </c>
      <c r="D238" s="56" t="s">
        <v>317</v>
      </c>
      <c r="E238" s="56" t="s">
        <v>894</v>
      </c>
      <c r="F238" s="55" t="s">
        <v>929</v>
      </c>
      <c r="G238" s="41" t="s">
        <v>135</v>
      </c>
      <c r="H238" s="57">
        <v>30000</v>
      </c>
      <c r="I238" s="59"/>
      <c r="J238" s="55" t="s">
        <v>930</v>
      </c>
      <c r="K238" s="59">
        <v>15000</v>
      </c>
      <c r="L238" s="80" t="s">
        <v>931</v>
      </c>
      <c r="M238" s="59" t="s">
        <v>115</v>
      </c>
      <c r="N238" s="45" t="s">
        <v>34</v>
      </c>
      <c r="O238" s="45" t="s">
        <v>900</v>
      </c>
      <c r="P238" s="45" t="s">
        <v>932</v>
      </c>
      <c r="Q238" s="45" t="s">
        <v>900</v>
      </c>
      <c r="R238" s="45"/>
      <c r="S238" s="232" t="s">
        <v>901</v>
      </c>
      <c r="V238" s="318"/>
      <c r="W238" s="318"/>
      <c r="X238" s="318"/>
      <c r="Y238" s="318"/>
      <c r="Z238" s="318"/>
      <c r="AA238" s="318"/>
      <c r="AB238" s="318"/>
      <c r="AC238" s="318"/>
      <c r="AD238" s="318"/>
      <c r="AE238" s="318"/>
      <c r="AF238" s="318"/>
      <c r="AG238" s="318"/>
    </row>
    <row r="239" s="29" customFormat="1" ht="33.75" spans="1:33">
      <c r="A239" s="41">
        <v>9</v>
      </c>
      <c r="B239" s="55" t="s">
        <v>933</v>
      </c>
      <c r="C239" s="56" t="s">
        <v>50</v>
      </c>
      <c r="D239" s="56" t="s">
        <v>317</v>
      </c>
      <c r="E239" s="56" t="s">
        <v>894</v>
      </c>
      <c r="F239" s="55" t="s">
        <v>934</v>
      </c>
      <c r="G239" s="41" t="s">
        <v>135</v>
      </c>
      <c r="H239" s="57">
        <v>3000</v>
      </c>
      <c r="I239" s="59"/>
      <c r="J239" s="55" t="s">
        <v>935</v>
      </c>
      <c r="K239" s="59">
        <v>1500</v>
      </c>
      <c r="L239" s="80" t="s">
        <v>936</v>
      </c>
      <c r="M239" s="59" t="s">
        <v>115</v>
      </c>
      <c r="N239" s="45" t="s">
        <v>34</v>
      </c>
      <c r="O239" s="45" t="s">
        <v>900</v>
      </c>
      <c r="P239" s="45" t="s">
        <v>937</v>
      </c>
      <c r="Q239" s="45" t="s">
        <v>900</v>
      </c>
      <c r="R239" s="45"/>
      <c r="S239" s="232" t="s">
        <v>905</v>
      </c>
      <c r="V239" s="318"/>
      <c r="W239" s="318"/>
      <c r="X239" s="318"/>
      <c r="Y239" s="318"/>
      <c r="Z239" s="318"/>
      <c r="AA239" s="318"/>
      <c r="AB239" s="318"/>
      <c r="AC239" s="318"/>
      <c r="AD239" s="318"/>
      <c r="AE239" s="318"/>
      <c r="AF239" s="318"/>
      <c r="AG239" s="318"/>
    </row>
    <row r="240" s="29" customFormat="1" ht="33.75" spans="1:33">
      <c r="A240" s="41">
        <v>10</v>
      </c>
      <c r="B240" s="55" t="s">
        <v>938</v>
      </c>
      <c r="C240" s="56" t="s">
        <v>50</v>
      </c>
      <c r="D240" s="56" t="s">
        <v>117</v>
      </c>
      <c r="E240" s="56" t="s">
        <v>894</v>
      </c>
      <c r="F240" s="55" t="s">
        <v>939</v>
      </c>
      <c r="G240" s="41" t="s">
        <v>119</v>
      </c>
      <c r="H240" s="57">
        <v>5000</v>
      </c>
      <c r="I240" s="59">
        <v>4200</v>
      </c>
      <c r="J240" s="55" t="s">
        <v>940</v>
      </c>
      <c r="K240" s="59">
        <v>800</v>
      </c>
      <c r="L240" s="80" t="s">
        <v>941</v>
      </c>
      <c r="M240" s="59" t="s">
        <v>33</v>
      </c>
      <c r="N240" s="45" t="s">
        <v>70</v>
      </c>
      <c r="O240" s="45" t="s">
        <v>942</v>
      </c>
      <c r="P240" s="45" t="s">
        <v>943</v>
      </c>
      <c r="Q240" s="45" t="s">
        <v>900</v>
      </c>
      <c r="R240" s="45"/>
      <c r="S240" s="232" t="s">
        <v>944</v>
      </c>
      <c r="V240" s="318"/>
      <c r="W240" s="318"/>
      <c r="X240" s="318"/>
      <c r="Y240" s="318"/>
      <c r="Z240" s="318"/>
      <c r="AA240" s="318"/>
      <c r="AB240" s="318"/>
      <c r="AC240" s="318"/>
      <c r="AD240" s="318"/>
      <c r="AE240" s="318"/>
      <c r="AF240" s="318"/>
      <c r="AG240" s="318"/>
    </row>
    <row r="241" s="105" customFormat="1" ht="22.5" spans="1:33">
      <c r="A241" s="41">
        <v>11</v>
      </c>
      <c r="B241" s="46" t="s">
        <v>945</v>
      </c>
      <c r="C241" s="59" t="s">
        <v>26</v>
      </c>
      <c r="D241" s="47" t="s">
        <v>117</v>
      </c>
      <c r="E241" s="59" t="s">
        <v>894</v>
      </c>
      <c r="F241" s="92" t="s">
        <v>946</v>
      </c>
      <c r="G241" s="45">
        <v>2016</v>
      </c>
      <c r="H241" s="61">
        <v>700</v>
      </c>
      <c r="I241" s="59"/>
      <c r="J241" s="60" t="s">
        <v>579</v>
      </c>
      <c r="K241" s="59">
        <v>700</v>
      </c>
      <c r="L241" s="60" t="s">
        <v>947</v>
      </c>
      <c r="M241" s="59" t="s">
        <v>115</v>
      </c>
      <c r="N241" s="130" t="s">
        <v>79</v>
      </c>
      <c r="O241" s="45" t="s">
        <v>900</v>
      </c>
      <c r="P241" s="59" t="s">
        <v>948</v>
      </c>
      <c r="Q241" s="59"/>
      <c r="R241" s="59"/>
      <c r="S241" s="232" t="s">
        <v>905</v>
      </c>
      <c r="T241" s="110"/>
      <c r="V241" s="316"/>
      <c r="W241" s="316"/>
      <c r="X241" s="316"/>
      <c r="Y241" s="316"/>
      <c r="Z241" s="316"/>
      <c r="AA241" s="316"/>
      <c r="AB241" s="316"/>
      <c r="AC241" s="316"/>
      <c r="AD241" s="316"/>
      <c r="AE241" s="316"/>
      <c r="AF241" s="316"/>
      <c r="AG241" s="316"/>
    </row>
    <row r="242" s="174" customFormat="1" ht="20.1" customHeight="1" spans="1:33">
      <c r="A242" s="37" t="s">
        <v>166</v>
      </c>
      <c r="B242" s="38" t="str">
        <f>"预备项目"&amp;SUBTOTAL(3,A242:A248)-2&amp;"个"</f>
        <v>预备项目5个</v>
      </c>
      <c r="C242" s="37">
        <f>SUBTOTAL(3,A242:A248)-2</f>
        <v>5</v>
      </c>
      <c r="D242" s="38"/>
      <c r="E242" s="146"/>
      <c r="F242" s="38"/>
      <c r="G242" s="39"/>
      <c r="H242" s="40">
        <f t="shared" ref="H242:I242" si="17">SUM(H243:H247)</f>
        <v>112000</v>
      </c>
      <c r="I242" s="40">
        <f t="shared" si="17"/>
        <v>0</v>
      </c>
      <c r="J242" s="38"/>
      <c r="K242" s="40">
        <f>SUM(K243:K247)</f>
        <v>20500</v>
      </c>
      <c r="L242" s="38"/>
      <c r="M242" s="145"/>
      <c r="N242" s="145"/>
      <c r="O242" s="145"/>
      <c r="P242" s="145"/>
      <c r="Q242" s="145"/>
      <c r="R242" s="145"/>
      <c r="S242" s="38"/>
      <c r="V242" s="443"/>
      <c r="W242" s="443"/>
      <c r="X242" s="443"/>
      <c r="Y242" s="443"/>
      <c r="Z242" s="443"/>
      <c r="AA242" s="443"/>
      <c r="AB242" s="443"/>
      <c r="AC242" s="443"/>
      <c r="AD242" s="443"/>
      <c r="AE242" s="443"/>
      <c r="AF242" s="443"/>
      <c r="AG242" s="443"/>
    </row>
    <row r="243" s="29" customFormat="1" ht="33.75" spans="1:33">
      <c r="A243" s="56">
        <v>1</v>
      </c>
      <c r="B243" s="55" t="s">
        <v>949</v>
      </c>
      <c r="C243" s="59" t="s">
        <v>103</v>
      </c>
      <c r="D243" s="56" t="s">
        <v>124</v>
      </c>
      <c r="E243" s="56" t="s">
        <v>894</v>
      </c>
      <c r="F243" s="55" t="s">
        <v>950</v>
      </c>
      <c r="G243" s="41" t="s">
        <v>106</v>
      </c>
      <c r="H243" s="57">
        <v>5000</v>
      </c>
      <c r="I243" s="59"/>
      <c r="J243" s="80" t="s">
        <v>951</v>
      </c>
      <c r="K243" s="59">
        <v>2000</v>
      </c>
      <c r="L243" s="60" t="s">
        <v>952</v>
      </c>
      <c r="M243" s="59" t="s">
        <v>337</v>
      </c>
      <c r="N243" s="59" t="s">
        <v>34</v>
      </c>
      <c r="O243" s="45" t="s">
        <v>900</v>
      </c>
      <c r="P243" s="45" t="s">
        <v>948</v>
      </c>
      <c r="Q243" s="45" t="s">
        <v>900</v>
      </c>
      <c r="R243" s="45"/>
      <c r="S243" s="232" t="s">
        <v>905</v>
      </c>
      <c r="V243" s="318"/>
      <c r="W243" s="318"/>
      <c r="X243" s="318"/>
      <c r="Y243" s="318"/>
      <c r="Z243" s="318"/>
      <c r="AA243" s="318"/>
      <c r="AB243" s="318"/>
      <c r="AC243" s="318"/>
      <c r="AD243" s="318"/>
      <c r="AE243" s="318"/>
      <c r="AF243" s="318"/>
      <c r="AG243" s="318"/>
    </row>
    <row r="244" s="106" customFormat="1" ht="27.95" customHeight="1" spans="1:33">
      <c r="A244" s="56" t="s">
        <v>953</v>
      </c>
      <c r="B244" s="55" t="s">
        <v>954</v>
      </c>
      <c r="C244" s="59"/>
      <c r="D244" s="56" t="s">
        <v>129</v>
      </c>
      <c r="E244" s="56" t="s">
        <v>894</v>
      </c>
      <c r="F244" s="144" t="s">
        <v>955</v>
      </c>
      <c r="G244" s="138" t="s">
        <v>135</v>
      </c>
      <c r="H244" s="57">
        <v>3000</v>
      </c>
      <c r="I244" s="59"/>
      <c r="J244" s="80" t="s">
        <v>951</v>
      </c>
      <c r="K244" s="59">
        <v>1500</v>
      </c>
      <c r="L244" s="60" t="s">
        <v>333</v>
      </c>
      <c r="M244" s="59" t="s">
        <v>173</v>
      </c>
      <c r="N244" s="59" t="s">
        <v>33</v>
      </c>
      <c r="O244" s="45"/>
      <c r="P244" s="45"/>
      <c r="Q244" s="45"/>
      <c r="R244" s="45"/>
      <c r="S244" s="232" t="s">
        <v>905</v>
      </c>
      <c r="V244" s="319"/>
      <c r="W244" s="319"/>
      <c r="X244" s="319"/>
      <c r="Y244" s="319"/>
      <c r="Z244" s="319"/>
      <c r="AA244" s="319"/>
      <c r="AB244" s="319"/>
      <c r="AC244" s="319"/>
      <c r="AD244" s="319"/>
      <c r="AE244" s="319"/>
      <c r="AF244" s="319"/>
      <c r="AG244" s="319"/>
    </row>
    <row r="245" s="106" customFormat="1" ht="27.95" customHeight="1" spans="1:33">
      <c r="A245" s="56" t="s">
        <v>956</v>
      </c>
      <c r="B245" s="55" t="s">
        <v>957</v>
      </c>
      <c r="C245" s="59"/>
      <c r="D245" s="56" t="s">
        <v>129</v>
      </c>
      <c r="E245" s="56" t="s">
        <v>894</v>
      </c>
      <c r="F245" s="144" t="s">
        <v>958</v>
      </c>
      <c r="G245" s="138" t="s">
        <v>106</v>
      </c>
      <c r="H245" s="57">
        <v>1000</v>
      </c>
      <c r="I245" s="59"/>
      <c r="J245" s="80" t="s">
        <v>951</v>
      </c>
      <c r="K245" s="59">
        <v>500</v>
      </c>
      <c r="L245" s="60" t="s">
        <v>336</v>
      </c>
      <c r="M245" s="59" t="s">
        <v>337</v>
      </c>
      <c r="N245" s="59" t="s">
        <v>33</v>
      </c>
      <c r="O245" s="45"/>
      <c r="P245" s="45"/>
      <c r="Q245" s="45"/>
      <c r="R245" s="45"/>
      <c r="S245" s="232" t="s">
        <v>905</v>
      </c>
      <c r="V245" s="319"/>
      <c r="W245" s="319"/>
      <c r="X245" s="319"/>
      <c r="Y245" s="319"/>
      <c r="Z245" s="319"/>
      <c r="AA245" s="319"/>
      <c r="AB245" s="319"/>
      <c r="AC245" s="319"/>
      <c r="AD245" s="319"/>
      <c r="AE245" s="319"/>
      <c r="AF245" s="319"/>
      <c r="AG245" s="319"/>
    </row>
    <row r="246" s="29" customFormat="1" ht="22.5" spans="1:33">
      <c r="A246" s="56" t="s">
        <v>959</v>
      </c>
      <c r="B246" s="55" t="s">
        <v>960</v>
      </c>
      <c r="C246" s="56" t="s">
        <v>188</v>
      </c>
      <c r="D246" s="56" t="s">
        <v>433</v>
      </c>
      <c r="E246" s="41" t="s">
        <v>894</v>
      </c>
      <c r="F246" s="55" t="s">
        <v>961</v>
      </c>
      <c r="G246" s="41" t="s">
        <v>962</v>
      </c>
      <c r="H246" s="57">
        <v>100000</v>
      </c>
      <c r="I246" s="59"/>
      <c r="J246" s="55" t="s">
        <v>963</v>
      </c>
      <c r="K246" s="59">
        <v>15000</v>
      </c>
      <c r="L246" s="80" t="s">
        <v>964</v>
      </c>
      <c r="M246" s="59" t="s">
        <v>34</v>
      </c>
      <c r="N246" s="45" t="s">
        <v>33</v>
      </c>
      <c r="O246" s="45" t="s">
        <v>965</v>
      </c>
      <c r="P246" s="45"/>
      <c r="Q246" s="45" t="s">
        <v>966</v>
      </c>
      <c r="R246" s="45" t="s">
        <v>967</v>
      </c>
      <c r="S246" s="232" t="s">
        <v>905</v>
      </c>
      <c r="V246" s="318"/>
      <c r="W246" s="318"/>
      <c r="X246" s="318"/>
      <c r="Y246" s="318"/>
      <c r="Z246" s="318"/>
      <c r="AA246" s="318"/>
      <c r="AB246" s="318"/>
      <c r="AC246" s="318"/>
      <c r="AD246" s="318"/>
      <c r="AE246" s="318"/>
      <c r="AF246" s="318"/>
      <c r="AG246" s="318"/>
    </row>
    <row r="247" s="106" customFormat="1" ht="33.75" spans="1:33">
      <c r="A247" s="56" t="s">
        <v>968</v>
      </c>
      <c r="B247" s="55" t="s">
        <v>969</v>
      </c>
      <c r="C247" s="59"/>
      <c r="D247" s="56" t="s">
        <v>124</v>
      </c>
      <c r="E247" s="56" t="s">
        <v>894</v>
      </c>
      <c r="F247" s="144" t="s">
        <v>970</v>
      </c>
      <c r="G247" s="138" t="s">
        <v>89</v>
      </c>
      <c r="H247" s="57">
        <v>3000</v>
      </c>
      <c r="I247" s="59"/>
      <c r="J247" s="80" t="s">
        <v>971</v>
      </c>
      <c r="K247" s="59">
        <v>1500</v>
      </c>
      <c r="L247" s="60" t="s">
        <v>336</v>
      </c>
      <c r="M247" s="59" t="s">
        <v>337</v>
      </c>
      <c r="N247" s="59" t="s">
        <v>34</v>
      </c>
      <c r="O247" s="45"/>
      <c r="P247" s="45"/>
      <c r="Q247" s="45"/>
      <c r="R247" s="45"/>
      <c r="S247" s="232" t="s">
        <v>905</v>
      </c>
      <c r="V247" s="319"/>
      <c r="W247" s="319"/>
      <c r="X247" s="319"/>
      <c r="Y247" s="319"/>
      <c r="Z247" s="319"/>
      <c r="AA247" s="319"/>
      <c r="AB247" s="319"/>
      <c r="AC247" s="319"/>
      <c r="AD247" s="319"/>
      <c r="AE247" s="319"/>
      <c r="AF247" s="319"/>
      <c r="AG247" s="319"/>
    </row>
    <row r="248" s="174" customFormat="1" ht="20.1" customHeight="1" spans="1:33">
      <c r="A248" s="37" t="s">
        <v>217</v>
      </c>
      <c r="B248" s="38" t="str">
        <f>"前期项目"&amp;SUBTOTAL(3,A248:A252)-1&amp;"个"</f>
        <v>前期项目4个</v>
      </c>
      <c r="C248" s="37">
        <f>SUBTOTAL(3,A248:A252)-1</f>
        <v>4</v>
      </c>
      <c r="D248" s="38"/>
      <c r="E248" s="146"/>
      <c r="F248" s="38"/>
      <c r="G248" s="39"/>
      <c r="H248" s="40">
        <f t="shared" ref="H248:I248" si="18">SUM(H249:H252)</f>
        <v>123000</v>
      </c>
      <c r="I248" s="40">
        <f t="shared" si="18"/>
        <v>0</v>
      </c>
      <c r="J248" s="38"/>
      <c r="K248" s="40">
        <f>SUM(K249:K252)</f>
        <v>0</v>
      </c>
      <c r="L248" s="38"/>
      <c r="M248" s="145"/>
      <c r="N248" s="145"/>
      <c r="O248" s="145"/>
      <c r="P248" s="145"/>
      <c r="Q248" s="145"/>
      <c r="R248" s="145"/>
      <c r="S248" s="38"/>
      <c r="V248" s="443"/>
      <c r="W248" s="443"/>
      <c r="X248" s="443"/>
      <c r="Y248" s="443"/>
      <c r="Z248" s="443"/>
      <c r="AA248" s="443"/>
      <c r="AB248" s="443"/>
      <c r="AC248" s="443"/>
      <c r="AD248" s="443"/>
      <c r="AE248" s="443"/>
      <c r="AF248" s="443"/>
      <c r="AG248" s="443"/>
    </row>
    <row r="249" s="29" customFormat="1" ht="22.5" spans="1:33">
      <c r="A249" s="56">
        <v>1</v>
      </c>
      <c r="B249" s="55" t="s">
        <v>972</v>
      </c>
      <c r="C249" s="56" t="s">
        <v>188</v>
      </c>
      <c r="D249" s="56" t="s">
        <v>124</v>
      </c>
      <c r="E249" s="56" t="s">
        <v>894</v>
      </c>
      <c r="F249" s="55" t="s">
        <v>973</v>
      </c>
      <c r="G249" s="41" t="s">
        <v>223</v>
      </c>
      <c r="H249" s="57">
        <v>3000</v>
      </c>
      <c r="I249" s="59"/>
      <c r="J249" s="55"/>
      <c r="K249" s="59"/>
      <c r="L249" s="80" t="s">
        <v>579</v>
      </c>
      <c r="M249" s="59" t="s">
        <v>33</v>
      </c>
      <c r="N249" s="59" t="s">
        <v>33</v>
      </c>
      <c r="O249" s="45" t="s">
        <v>900</v>
      </c>
      <c r="P249" s="45" t="s">
        <v>974</v>
      </c>
      <c r="Q249" s="45" t="s">
        <v>900</v>
      </c>
      <c r="R249" s="45"/>
      <c r="S249" s="232" t="s">
        <v>905</v>
      </c>
      <c r="V249" s="318"/>
      <c r="W249" s="318"/>
      <c r="X249" s="318"/>
      <c r="Y249" s="318"/>
      <c r="Z249" s="318"/>
      <c r="AA249" s="318"/>
      <c r="AB249" s="318"/>
      <c r="AC249" s="318"/>
      <c r="AD249" s="318"/>
      <c r="AE249" s="318"/>
      <c r="AF249" s="318"/>
      <c r="AG249" s="318"/>
    </row>
    <row r="250" s="106" customFormat="1" ht="22.5" spans="1:33">
      <c r="A250" s="56">
        <v>2</v>
      </c>
      <c r="B250" s="55" t="s">
        <v>975</v>
      </c>
      <c r="C250" s="59"/>
      <c r="D250" s="56" t="s">
        <v>51</v>
      </c>
      <c r="E250" s="56" t="s">
        <v>894</v>
      </c>
      <c r="F250" s="144" t="s">
        <v>976</v>
      </c>
      <c r="G250" s="138" t="s">
        <v>229</v>
      </c>
      <c r="H250" s="57">
        <v>25000</v>
      </c>
      <c r="I250" s="59"/>
      <c r="J250" s="80"/>
      <c r="K250" s="59"/>
      <c r="L250" s="60" t="s">
        <v>977</v>
      </c>
      <c r="M250" s="59" t="s">
        <v>33</v>
      </c>
      <c r="N250" s="59" t="s">
        <v>33</v>
      </c>
      <c r="O250" s="45"/>
      <c r="P250" s="45"/>
      <c r="Q250" s="45"/>
      <c r="R250" s="45"/>
      <c r="S250" s="232" t="s">
        <v>905</v>
      </c>
      <c r="V250" s="319"/>
      <c r="W250" s="319"/>
      <c r="X250" s="319"/>
      <c r="Y250" s="319"/>
      <c r="Z250" s="319"/>
      <c r="AA250" s="319"/>
      <c r="AB250" s="319"/>
      <c r="AC250" s="319"/>
      <c r="AD250" s="319"/>
      <c r="AE250" s="319"/>
      <c r="AF250" s="319"/>
      <c r="AG250" s="319"/>
    </row>
    <row r="251" s="29" customFormat="1" ht="45" spans="1:33">
      <c r="A251" s="56">
        <v>3</v>
      </c>
      <c r="B251" s="55" t="s">
        <v>978</v>
      </c>
      <c r="C251" s="59" t="s">
        <v>103</v>
      </c>
      <c r="D251" s="56" t="s">
        <v>41</v>
      </c>
      <c r="E251" s="56" t="s">
        <v>894</v>
      </c>
      <c r="F251" s="55" t="s">
        <v>979</v>
      </c>
      <c r="G251" s="41" t="s">
        <v>229</v>
      </c>
      <c r="H251" s="57">
        <v>80000</v>
      </c>
      <c r="I251" s="59"/>
      <c r="J251" s="80"/>
      <c r="K251" s="59"/>
      <c r="L251" s="60" t="s">
        <v>980</v>
      </c>
      <c r="M251" s="59" t="s">
        <v>33</v>
      </c>
      <c r="N251" s="59" t="s">
        <v>33</v>
      </c>
      <c r="O251" s="45" t="s">
        <v>900</v>
      </c>
      <c r="P251" s="45" t="s">
        <v>974</v>
      </c>
      <c r="Q251" s="45" t="s">
        <v>900</v>
      </c>
      <c r="R251" s="45"/>
      <c r="S251" s="232" t="s">
        <v>901</v>
      </c>
      <c r="V251" s="318"/>
      <c r="W251" s="318"/>
      <c r="X251" s="318"/>
      <c r="Y251" s="318"/>
      <c r="Z251" s="318"/>
      <c r="AA251" s="318"/>
      <c r="AB251" s="318"/>
      <c r="AC251" s="318"/>
      <c r="AD251" s="318"/>
      <c r="AE251" s="318"/>
      <c r="AF251" s="318"/>
      <c r="AG251" s="318"/>
    </row>
    <row r="252" s="29" customFormat="1" ht="22.5" spans="1:33">
      <c r="A252" s="56">
        <v>4</v>
      </c>
      <c r="B252" s="55" t="s">
        <v>981</v>
      </c>
      <c r="C252" s="56" t="s">
        <v>103</v>
      </c>
      <c r="D252" s="56" t="s">
        <v>129</v>
      </c>
      <c r="E252" s="56" t="s">
        <v>894</v>
      </c>
      <c r="F252" s="55" t="s">
        <v>982</v>
      </c>
      <c r="G252" s="41" t="s">
        <v>246</v>
      </c>
      <c r="H252" s="57">
        <v>15000</v>
      </c>
      <c r="I252" s="59"/>
      <c r="J252" s="55"/>
      <c r="K252" s="59"/>
      <c r="L252" s="80" t="s">
        <v>579</v>
      </c>
      <c r="M252" s="59" t="s">
        <v>33</v>
      </c>
      <c r="N252" s="59" t="s">
        <v>33</v>
      </c>
      <c r="O252" s="45" t="s">
        <v>900</v>
      </c>
      <c r="P252" s="45" t="s">
        <v>974</v>
      </c>
      <c r="Q252" s="45" t="s">
        <v>900</v>
      </c>
      <c r="R252" s="45"/>
      <c r="S252" s="232" t="s">
        <v>905</v>
      </c>
      <c r="V252" s="318"/>
      <c r="W252" s="318"/>
      <c r="X252" s="318"/>
      <c r="Y252" s="318"/>
      <c r="Z252" s="318"/>
      <c r="AA252" s="318"/>
      <c r="AB252" s="318"/>
      <c r="AC252" s="318"/>
      <c r="AD252" s="318"/>
      <c r="AE252" s="318"/>
      <c r="AF252" s="318"/>
      <c r="AG252" s="318"/>
    </row>
    <row r="253" s="29" customFormat="1" ht="27.75" customHeight="1" spans="1:33">
      <c r="A253" s="429"/>
      <c r="B253" s="429" t="str">
        <f>"东海镇"&amp;SUBTOTAL(3,A253:A280)-3&amp;"个"</f>
        <v>东海镇23个</v>
      </c>
      <c r="C253" s="430">
        <f>SUBTOTAL(3,A253:A280)-3</f>
        <v>23</v>
      </c>
      <c r="D253" s="429"/>
      <c r="E253" s="429"/>
      <c r="F253" s="437"/>
      <c r="G253" s="432"/>
      <c r="H253" s="433">
        <f t="shared" ref="H253:I253" si="19">SUM(H254,H269,H277)</f>
        <v>399000</v>
      </c>
      <c r="I253" s="433">
        <f t="shared" si="19"/>
        <v>79250</v>
      </c>
      <c r="J253" s="437"/>
      <c r="K253" s="433">
        <f>SUM(K254,K269,K277)</f>
        <v>79850</v>
      </c>
      <c r="L253" s="430"/>
      <c r="M253" s="430"/>
      <c r="N253" s="430"/>
      <c r="O253" s="438"/>
      <c r="P253" s="438"/>
      <c r="Q253" s="438"/>
      <c r="R253" s="438"/>
      <c r="S253" s="442"/>
      <c r="V253" s="318"/>
      <c r="W253" s="318"/>
      <c r="X253" s="318"/>
      <c r="Y253" s="318"/>
      <c r="Z253" s="318"/>
      <c r="AA253" s="318"/>
      <c r="AB253" s="318"/>
      <c r="AC253" s="318"/>
      <c r="AD253" s="318"/>
      <c r="AE253" s="318"/>
      <c r="AF253" s="318"/>
      <c r="AG253" s="318"/>
    </row>
    <row r="254" s="174" customFormat="1" ht="20.1" customHeight="1" spans="1:33">
      <c r="A254" s="37" t="s">
        <v>24</v>
      </c>
      <c r="B254" s="38" t="str">
        <f>"在建项目"&amp;SUBTOTAL(3,A254:A269)-2&amp;"个"</f>
        <v>在建项目14个</v>
      </c>
      <c r="C254" s="37">
        <f>SUBTOTAL(3,A254:A269)-2</f>
        <v>14</v>
      </c>
      <c r="D254" s="38"/>
      <c r="E254" s="146"/>
      <c r="F254" s="38"/>
      <c r="G254" s="39"/>
      <c r="H254" s="40">
        <f t="shared" ref="H254:I254" si="20">SUM(H255:H268)</f>
        <v>118900</v>
      </c>
      <c r="I254" s="40">
        <f t="shared" si="20"/>
        <v>58150</v>
      </c>
      <c r="J254" s="38"/>
      <c r="K254" s="40">
        <f>SUM(K255:K268)</f>
        <v>47750</v>
      </c>
      <c r="L254" s="38"/>
      <c r="M254" s="145"/>
      <c r="N254" s="145"/>
      <c r="O254" s="145"/>
      <c r="P254" s="145"/>
      <c r="Q254" s="145"/>
      <c r="R254" s="145"/>
      <c r="S254" s="38"/>
      <c r="V254" s="443"/>
      <c r="W254" s="443"/>
      <c r="X254" s="443"/>
      <c r="Y254" s="443"/>
      <c r="Z254" s="443"/>
      <c r="AA254" s="443"/>
      <c r="AB254" s="443"/>
      <c r="AC254" s="443"/>
      <c r="AD254" s="443"/>
      <c r="AE254" s="443"/>
      <c r="AF254" s="443"/>
      <c r="AG254" s="443"/>
    </row>
    <row r="255" s="127" customFormat="1" ht="36" spans="1:33">
      <c r="A255" s="65">
        <v>1</v>
      </c>
      <c r="B255" s="58" t="s">
        <v>983</v>
      </c>
      <c r="C255" s="59" t="s">
        <v>50</v>
      </c>
      <c r="D255" s="47" t="s">
        <v>317</v>
      </c>
      <c r="E255" s="45" t="s">
        <v>984</v>
      </c>
      <c r="F255" s="60" t="s">
        <v>985</v>
      </c>
      <c r="G255" s="45" t="s">
        <v>89</v>
      </c>
      <c r="H255" s="61">
        <v>10000</v>
      </c>
      <c r="I255" s="59">
        <v>500</v>
      </c>
      <c r="J255" s="80" t="s">
        <v>986</v>
      </c>
      <c r="K255" s="59">
        <v>4000</v>
      </c>
      <c r="L255" s="60" t="s">
        <v>987</v>
      </c>
      <c r="M255" s="59" t="s">
        <v>988</v>
      </c>
      <c r="N255" s="59" t="s">
        <v>33</v>
      </c>
      <c r="O255" s="208" t="s">
        <v>989</v>
      </c>
      <c r="P255" s="208" t="s">
        <v>990</v>
      </c>
      <c r="Q255" s="208"/>
      <c r="R255" s="149"/>
      <c r="S255" s="232" t="s">
        <v>991</v>
      </c>
      <c r="V255" s="328"/>
      <c r="W255" s="328"/>
      <c r="X255" s="328"/>
      <c r="Y255" s="328"/>
      <c r="Z255" s="328"/>
      <c r="AA255" s="328"/>
      <c r="AB255" s="328"/>
      <c r="AC255" s="328"/>
      <c r="AD255" s="328"/>
      <c r="AE255" s="328"/>
      <c r="AF255" s="328"/>
      <c r="AG255" s="328"/>
    </row>
    <row r="256" s="127" customFormat="1" ht="24" spans="1:33">
      <c r="A256" s="65">
        <v>2</v>
      </c>
      <c r="B256" s="58" t="s">
        <v>992</v>
      </c>
      <c r="C256" s="59" t="s">
        <v>103</v>
      </c>
      <c r="D256" s="47" t="s">
        <v>317</v>
      </c>
      <c r="E256" s="45" t="s">
        <v>984</v>
      </c>
      <c r="F256" s="60" t="s">
        <v>993</v>
      </c>
      <c r="G256" s="45">
        <v>2016</v>
      </c>
      <c r="H256" s="61">
        <v>2000</v>
      </c>
      <c r="I256" s="59"/>
      <c r="J256" s="80" t="s">
        <v>994</v>
      </c>
      <c r="K256" s="59">
        <v>2000</v>
      </c>
      <c r="L256" s="60" t="s">
        <v>995</v>
      </c>
      <c r="M256" s="59" t="s">
        <v>115</v>
      </c>
      <c r="N256" s="59" t="s">
        <v>289</v>
      </c>
      <c r="O256" s="208" t="s">
        <v>989</v>
      </c>
      <c r="P256" s="208" t="s">
        <v>996</v>
      </c>
      <c r="Q256" s="208"/>
      <c r="R256" s="149"/>
      <c r="S256" s="232" t="s">
        <v>997</v>
      </c>
      <c r="V256" s="328"/>
      <c r="W256" s="328"/>
      <c r="X256" s="328"/>
      <c r="Y256" s="328"/>
      <c r="Z256" s="328"/>
      <c r="AA256" s="328"/>
      <c r="AB256" s="328"/>
      <c r="AC256" s="328"/>
      <c r="AD256" s="328"/>
      <c r="AE256" s="328"/>
      <c r="AF256" s="328"/>
      <c r="AG256" s="328"/>
    </row>
    <row r="257" s="127" customFormat="1" ht="24" spans="1:33">
      <c r="A257" s="65">
        <v>3</v>
      </c>
      <c r="B257" s="58" t="s">
        <v>998</v>
      </c>
      <c r="C257" s="59" t="s">
        <v>103</v>
      </c>
      <c r="D257" s="47" t="s">
        <v>317</v>
      </c>
      <c r="E257" s="45" t="s">
        <v>984</v>
      </c>
      <c r="F257" s="60" t="s">
        <v>999</v>
      </c>
      <c r="G257" s="45">
        <v>2016</v>
      </c>
      <c r="H257" s="61">
        <v>2000</v>
      </c>
      <c r="I257" s="59"/>
      <c r="J257" s="80" t="s">
        <v>1000</v>
      </c>
      <c r="K257" s="59">
        <v>2000</v>
      </c>
      <c r="L257" s="60" t="s">
        <v>995</v>
      </c>
      <c r="M257" s="59" t="s">
        <v>115</v>
      </c>
      <c r="N257" s="59" t="s">
        <v>92</v>
      </c>
      <c r="O257" s="208" t="s">
        <v>989</v>
      </c>
      <c r="P257" s="208" t="s">
        <v>1001</v>
      </c>
      <c r="Q257" s="208"/>
      <c r="R257" s="149"/>
      <c r="S257" s="232" t="s">
        <v>997</v>
      </c>
      <c r="V257" s="328"/>
      <c r="W257" s="328"/>
      <c r="X257" s="328"/>
      <c r="Y257" s="328"/>
      <c r="Z257" s="328"/>
      <c r="AA257" s="328"/>
      <c r="AB257" s="328"/>
      <c r="AC257" s="328"/>
      <c r="AD257" s="328"/>
      <c r="AE257" s="328"/>
      <c r="AF257" s="328"/>
      <c r="AG257" s="328"/>
    </row>
    <row r="258" s="127" customFormat="1" ht="22.5" spans="1:33">
      <c r="A258" s="65">
        <v>4</v>
      </c>
      <c r="B258" s="58" t="s">
        <v>1002</v>
      </c>
      <c r="C258" s="59"/>
      <c r="D258" s="47" t="s">
        <v>27</v>
      </c>
      <c r="E258" s="45" t="s">
        <v>984</v>
      </c>
      <c r="F258" s="60" t="s">
        <v>1003</v>
      </c>
      <c r="G258" s="45" t="s">
        <v>60</v>
      </c>
      <c r="H258" s="61">
        <v>50000</v>
      </c>
      <c r="I258" s="59">
        <v>37000</v>
      </c>
      <c r="J258" s="80" t="s">
        <v>1004</v>
      </c>
      <c r="K258" s="59">
        <v>13000</v>
      </c>
      <c r="L258" s="60" t="s">
        <v>1005</v>
      </c>
      <c r="M258" s="59" t="s">
        <v>33</v>
      </c>
      <c r="N258" s="59" t="s">
        <v>34</v>
      </c>
      <c r="O258" s="208"/>
      <c r="P258" s="208"/>
      <c r="Q258" s="208"/>
      <c r="R258" s="149"/>
      <c r="S258" s="239" t="s">
        <v>991</v>
      </c>
      <c r="V258" s="328"/>
      <c r="W258" s="328"/>
      <c r="X258" s="328"/>
      <c r="Y258" s="328"/>
      <c r="Z258" s="328"/>
      <c r="AA258" s="328"/>
      <c r="AB258" s="328"/>
      <c r="AC258" s="328"/>
      <c r="AD258" s="328"/>
      <c r="AE258" s="328"/>
      <c r="AF258" s="328"/>
      <c r="AG258" s="328"/>
    </row>
    <row r="259" s="127" customFormat="1" ht="36" spans="1:33">
      <c r="A259" s="65">
        <v>5</v>
      </c>
      <c r="B259" s="58" t="s">
        <v>1006</v>
      </c>
      <c r="C259" s="59" t="s">
        <v>103</v>
      </c>
      <c r="D259" s="47" t="s">
        <v>124</v>
      </c>
      <c r="E259" s="45" t="s">
        <v>984</v>
      </c>
      <c r="F259" s="60" t="s">
        <v>1007</v>
      </c>
      <c r="G259" s="45">
        <v>2016</v>
      </c>
      <c r="H259" s="61">
        <v>1000</v>
      </c>
      <c r="I259" s="59">
        <v>200</v>
      </c>
      <c r="J259" s="80" t="s">
        <v>1008</v>
      </c>
      <c r="K259" s="59">
        <v>800</v>
      </c>
      <c r="L259" s="60" t="s">
        <v>995</v>
      </c>
      <c r="M259" s="59" t="s">
        <v>115</v>
      </c>
      <c r="N259" s="59" t="s">
        <v>988</v>
      </c>
      <c r="O259" s="208" t="s">
        <v>989</v>
      </c>
      <c r="P259" s="208" t="s">
        <v>990</v>
      </c>
      <c r="Q259" s="208"/>
      <c r="R259" s="149"/>
      <c r="S259" s="334" t="s">
        <v>997</v>
      </c>
      <c r="V259" s="328"/>
      <c r="W259" s="328"/>
      <c r="X259" s="328"/>
      <c r="Y259" s="328"/>
      <c r="Z259" s="328"/>
      <c r="AA259" s="328"/>
      <c r="AB259" s="328"/>
      <c r="AC259" s="328"/>
      <c r="AD259" s="328"/>
      <c r="AE259" s="328"/>
      <c r="AF259" s="328"/>
      <c r="AG259" s="328"/>
    </row>
    <row r="260" s="127" customFormat="1" ht="22.5" spans="1:33">
      <c r="A260" s="65">
        <v>6</v>
      </c>
      <c r="B260" s="58" t="s">
        <v>1009</v>
      </c>
      <c r="C260" s="59" t="s">
        <v>26</v>
      </c>
      <c r="D260" s="47" t="s">
        <v>124</v>
      </c>
      <c r="E260" s="45" t="s">
        <v>984</v>
      </c>
      <c r="F260" s="60" t="s">
        <v>1010</v>
      </c>
      <c r="G260" s="45">
        <v>2016</v>
      </c>
      <c r="H260" s="61">
        <v>1800</v>
      </c>
      <c r="I260" s="59">
        <v>100</v>
      </c>
      <c r="J260" s="80" t="s">
        <v>1011</v>
      </c>
      <c r="K260" s="59">
        <v>900</v>
      </c>
      <c r="L260" s="60" t="s">
        <v>995</v>
      </c>
      <c r="M260" s="59" t="s">
        <v>289</v>
      </c>
      <c r="N260" s="59" t="s">
        <v>173</v>
      </c>
      <c r="O260" s="208" t="s">
        <v>989</v>
      </c>
      <c r="P260" s="208" t="s">
        <v>1012</v>
      </c>
      <c r="Q260" s="208"/>
      <c r="R260" s="149"/>
      <c r="S260" s="334" t="s">
        <v>997</v>
      </c>
      <c r="V260" s="328"/>
      <c r="W260" s="328"/>
      <c r="X260" s="328"/>
      <c r="Y260" s="328"/>
      <c r="Z260" s="328"/>
      <c r="AA260" s="328"/>
      <c r="AB260" s="328"/>
      <c r="AC260" s="328"/>
      <c r="AD260" s="328"/>
      <c r="AE260" s="328"/>
      <c r="AF260" s="328"/>
      <c r="AG260" s="328"/>
    </row>
    <row r="261" s="127" customFormat="1" ht="33.75" spans="1:33">
      <c r="A261" s="65">
        <v>7</v>
      </c>
      <c r="B261" s="58" t="s">
        <v>1013</v>
      </c>
      <c r="C261" s="59" t="s">
        <v>26</v>
      </c>
      <c r="D261" s="47" t="s">
        <v>124</v>
      </c>
      <c r="E261" s="45" t="s">
        <v>984</v>
      </c>
      <c r="F261" s="60" t="s">
        <v>1014</v>
      </c>
      <c r="G261" s="45">
        <v>2016</v>
      </c>
      <c r="H261" s="61">
        <v>2000</v>
      </c>
      <c r="I261" s="59">
        <v>50</v>
      </c>
      <c r="J261" s="80" t="s">
        <v>1015</v>
      </c>
      <c r="K261" s="59">
        <v>1950</v>
      </c>
      <c r="L261" s="60" t="s">
        <v>995</v>
      </c>
      <c r="M261" s="59" t="s">
        <v>289</v>
      </c>
      <c r="N261" s="59" t="s">
        <v>173</v>
      </c>
      <c r="O261" s="208" t="s">
        <v>989</v>
      </c>
      <c r="P261" s="208" t="s">
        <v>990</v>
      </c>
      <c r="Q261" s="208"/>
      <c r="R261" s="149"/>
      <c r="S261" s="334" t="s">
        <v>997</v>
      </c>
      <c r="V261" s="328"/>
      <c r="W261" s="328"/>
      <c r="X261" s="328"/>
      <c r="Y261" s="328"/>
      <c r="Z261" s="328"/>
      <c r="AA261" s="328"/>
      <c r="AB261" s="328"/>
      <c r="AC261" s="328"/>
      <c r="AD261" s="328"/>
      <c r="AE261" s="328"/>
      <c r="AF261" s="328"/>
      <c r="AG261" s="328"/>
    </row>
    <row r="262" s="29" customFormat="1" ht="33.75" spans="1:33">
      <c r="A262" s="65">
        <v>8</v>
      </c>
      <c r="B262" s="58" t="s">
        <v>1016</v>
      </c>
      <c r="C262" s="56" t="s">
        <v>103</v>
      </c>
      <c r="D262" s="47" t="s">
        <v>104</v>
      </c>
      <c r="E262" s="45" t="s">
        <v>984</v>
      </c>
      <c r="F262" s="55" t="s">
        <v>1017</v>
      </c>
      <c r="G262" s="41">
        <v>2016</v>
      </c>
      <c r="H262" s="57">
        <v>600</v>
      </c>
      <c r="I262" s="59"/>
      <c r="J262" s="55" t="s">
        <v>1018</v>
      </c>
      <c r="K262" s="59">
        <v>600</v>
      </c>
      <c r="L262" s="80" t="s">
        <v>995</v>
      </c>
      <c r="M262" s="59" t="s">
        <v>92</v>
      </c>
      <c r="N262" s="45" t="s">
        <v>70</v>
      </c>
      <c r="O262" s="45"/>
      <c r="P262" s="45"/>
      <c r="Q262" s="45"/>
      <c r="R262" s="45"/>
      <c r="S262" s="232" t="s">
        <v>997</v>
      </c>
      <c r="V262" s="318"/>
      <c r="W262" s="318"/>
      <c r="X262" s="318"/>
      <c r="Y262" s="318"/>
      <c r="Z262" s="318"/>
      <c r="AA262" s="318"/>
      <c r="AB262" s="318"/>
      <c r="AC262" s="318"/>
      <c r="AD262" s="318"/>
      <c r="AE262" s="318"/>
      <c r="AF262" s="318"/>
      <c r="AG262" s="318"/>
    </row>
    <row r="263" s="21" customFormat="1" ht="33.75" spans="1:33">
      <c r="A263" s="65">
        <v>9</v>
      </c>
      <c r="B263" s="58" t="s">
        <v>1019</v>
      </c>
      <c r="C263" s="59" t="s">
        <v>103</v>
      </c>
      <c r="D263" s="47" t="s">
        <v>129</v>
      </c>
      <c r="E263" s="45" t="s">
        <v>984</v>
      </c>
      <c r="F263" s="92" t="s">
        <v>1020</v>
      </c>
      <c r="G263" s="45" t="s">
        <v>106</v>
      </c>
      <c r="H263" s="61">
        <v>5000</v>
      </c>
      <c r="I263" s="59"/>
      <c r="J263" s="60" t="s">
        <v>1018</v>
      </c>
      <c r="K263" s="59">
        <v>1800</v>
      </c>
      <c r="L263" s="60" t="s">
        <v>1021</v>
      </c>
      <c r="M263" s="59" t="s">
        <v>79</v>
      </c>
      <c r="N263" s="130" t="s">
        <v>34</v>
      </c>
      <c r="O263" s="59" t="s">
        <v>290</v>
      </c>
      <c r="P263" s="59" t="s">
        <v>291</v>
      </c>
      <c r="Q263" s="59" t="s">
        <v>700</v>
      </c>
      <c r="R263" s="59" t="s">
        <v>695</v>
      </c>
      <c r="S263" s="232" t="s">
        <v>997</v>
      </c>
      <c r="V263" s="317"/>
      <c r="W263" s="317"/>
      <c r="X263" s="317"/>
      <c r="Y263" s="317"/>
      <c r="Z263" s="317"/>
      <c r="AA263" s="317"/>
      <c r="AB263" s="317"/>
      <c r="AC263" s="317"/>
      <c r="AD263" s="317"/>
      <c r="AE263" s="317"/>
      <c r="AF263" s="317"/>
      <c r="AG263" s="317"/>
    </row>
    <row r="264" s="105" customFormat="1" ht="22.5" spans="1:33">
      <c r="A264" s="65">
        <v>10</v>
      </c>
      <c r="B264" s="58" t="s">
        <v>1022</v>
      </c>
      <c r="C264" s="59" t="s">
        <v>858</v>
      </c>
      <c r="D264" s="52" t="s">
        <v>852</v>
      </c>
      <c r="E264" s="59" t="s">
        <v>984</v>
      </c>
      <c r="F264" s="92" t="s">
        <v>1023</v>
      </c>
      <c r="G264" s="59" t="s">
        <v>119</v>
      </c>
      <c r="H264" s="61">
        <v>32000</v>
      </c>
      <c r="I264" s="59">
        <v>20000</v>
      </c>
      <c r="J264" s="60" t="s">
        <v>451</v>
      </c>
      <c r="K264" s="59">
        <v>12000</v>
      </c>
      <c r="L264" s="60" t="s">
        <v>1024</v>
      </c>
      <c r="M264" s="59" t="s">
        <v>33</v>
      </c>
      <c r="N264" s="130" t="s">
        <v>34</v>
      </c>
      <c r="O264" s="59"/>
      <c r="P264" s="59"/>
      <c r="Q264" s="59"/>
      <c r="R264" s="59"/>
      <c r="S264" s="232" t="s">
        <v>997</v>
      </c>
      <c r="T264" s="110"/>
      <c r="V264" s="316"/>
      <c r="W264" s="316"/>
      <c r="X264" s="316"/>
      <c r="Y264" s="316"/>
      <c r="Z264" s="316"/>
      <c r="AA264" s="316"/>
      <c r="AB264" s="316"/>
      <c r="AC264" s="316"/>
      <c r="AD264" s="316"/>
      <c r="AE264" s="316"/>
      <c r="AF264" s="316"/>
      <c r="AG264" s="316"/>
    </row>
    <row r="265" s="21" customFormat="1" ht="22.5" spans="1:33">
      <c r="A265" s="65">
        <v>11</v>
      </c>
      <c r="B265" s="58" t="s">
        <v>1025</v>
      </c>
      <c r="C265" s="59" t="s">
        <v>103</v>
      </c>
      <c r="D265" s="47" t="s">
        <v>433</v>
      </c>
      <c r="E265" s="45" t="s">
        <v>984</v>
      </c>
      <c r="F265" s="92" t="s">
        <v>1026</v>
      </c>
      <c r="G265" s="45" t="s">
        <v>106</v>
      </c>
      <c r="H265" s="61">
        <v>5000</v>
      </c>
      <c r="I265" s="59"/>
      <c r="J265" s="60" t="s">
        <v>1018</v>
      </c>
      <c r="K265" s="59">
        <v>3500</v>
      </c>
      <c r="L265" s="60" t="s">
        <v>1027</v>
      </c>
      <c r="M265" s="59" t="s">
        <v>92</v>
      </c>
      <c r="N265" s="130" t="s">
        <v>34</v>
      </c>
      <c r="O265" s="59"/>
      <c r="P265" s="59"/>
      <c r="Q265" s="59"/>
      <c r="R265" s="59"/>
      <c r="S265" s="232" t="s">
        <v>997</v>
      </c>
      <c r="V265" s="317"/>
      <c r="W265" s="317"/>
      <c r="X265" s="317"/>
      <c r="Y265" s="317"/>
      <c r="Z265" s="317"/>
      <c r="AA265" s="317"/>
      <c r="AB265" s="317"/>
      <c r="AC265" s="317"/>
      <c r="AD265" s="317"/>
      <c r="AE265" s="317"/>
      <c r="AF265" s="317"/>
      <c r="AG265" s="317"/>
    </row>
    <row r="266" s="29" customFormat="1" ht="24" spans="1:33">
      <c r="A266" s="65">
        <v>12</v>
      </c>
      <c r="B266" s="58" t="s">
        <v>1028</v>
      </c>
      <c r="C266" s="59" t="s">
        <v>103</v>
      </c>
      <c r="D266" s="47" t="s">
        <v>433</v>
      </c>
      <c r="E266" s="45" t="s">
        <v>984</v>
      </c>
      <c r="F266" s="92" t="s">
        <v>1029</v>
      </c>
      <c r="G266" s="45" t="s">
        <v>106</v>
      </c>
      <c r="H266" s="61">
        <v>5000</v>
      </c>
      <c r="I266" s="65"/>
      <c r="J266" s="134" t="s">
        <v>1030</v>
      </c>
      <c r="K266" s="65">
        <v>3000</v>
      </c>
      <c r="L266" s="60" t="s">
        <v>1031</v>
      </c>
      <c r="M266" s="59" t="s">
        <v>289</v>
      </c>
      <c r="N266" s="59" t="s">
        <v>173</v>
      </c>
      <c r="O266" s="59" t="s">
        <v>1032</v>
      </c>
      <c r="P266" s="59" t="s">
        <v>1033</v>
      </c>
      <c r="Q266" s="59" t="s">
        <v>700</v>
      </c>
      <c r="R266" s="59" t="s">
        <v>1034</v>
      </c>
      <c r="S266" s="232" t="s">
        <v>997</v>
      </c>
      <c r="V266" s="318"/>
      <c r="W266" s="318"/>
      <c r="X266" s="318"/>
      <c r="Y266" s="318"/>
      <c r="Z266" s="318"/>
      <c r="AA266" s="318"/>
      <c r="AB266" s="318"/>
      <c r="AC266" s="318"/>
      <c r="AD266" s="318"/>
      <c r="AE266" s="318"/>
      <c r="AF266" s="318"/>
      <c r="AG266" s="318"/>
    </row>
    <row r="267" s="107" customFormat="1" ht="24" spans="1:33">
      <c r="A267" s="65">
        <v>13</v>
      </c>
      <c r="B267" s="58" t="s">
        <v>1035</v>
      </c>
      <c r="C267" s="47" t="s">
        <v>188</v>
      </c>
      <c r="D267" s="47" t="s">
        <v>117</v>
      </c>
      <c r="E267" s="47" t="s">
        <v>984</v>
      </c>
      <c r="F267" s="158" t="s">
        <v>1036</v>
      </c>
      <c r="G267" s="48" t="s">
        <v>119</v>
      </c>
      <c r="H267" s="53">
        <v>1800</v>
      </c>
      <c r="I267" s="96">
        <v>300</v>
      </c>
      <c r="J267" s="159" t="s">
        <v>1037</v>
      </c>
      <c r="K267" s="96">
        <v>1500</v>
      </c>
      <c r="L267" s="46" t="s">
        <v>995</v>
      </c>
      <c r="M267" s="47" t="s">
        <v>33</v>
      </c>
      <c r="N267" s="47" t="s">
        <v>79</v>
      </c>
      <c r="O267" s="209" t="s">
        <v>989</v>
      </c>
      <c r="P267" s="209" t="s">
        <v>1038</v>
      </c>
      <c r="Q267" s="47"/>
      <c r="R267" s="47"/>
      <c r="S267" s="232" t="s">
        <v>997</v>
      </c>
      <c r="T267" s="116"/>
      <c r="V267" s="327"/>
      <c r="W267" s="327"/>
      <c r="X267" s="327"/>
      <c r="Y267" s="327"/>
      <c r="Z267" s="327"/>
      <c r="AA267" s="327"/>
      <c r="AB267" s="327"/>
      <c r="AC267" s="327"/>
      <c r="AD267" s="327"/>
      <c r="AE267" s="327"/>
      <c r="AF267" s="327"/>
      <c r="AG267" s="327"/>
    </row>
    <row r="268" s="127" customFormat="1" ht="24" spans="1:33">
      <c r="A268" s="65">
        <v>14</v>
      </c>
      <c r="B268" s="58" t="s">
        <v>1039</v>
      </c>
      <c r="C268" s="59" t="s">
        <v>103</v>
      </c>
      <c r="D268" s="47" t="s">
        <v>117</v>
      </c>
      <c r="E268" s="45" t="s">
        <v>984</v>
      </c>
      <c r="F268" s="60" t="s">
        <v>1040</v>
      </c>
      <c r="G268" s="45">
        <v>2016</v>
      </c>
      <c r="H268" s="61">
        <v>700</v>
      </c>
      <c r="I268" s="59"/>
      <c r="J268" s="159" t="s">
        <v>579</v>
      </c>
      <c r="K268" s="59">
        <v>700</v>
      </c>
      <c r="L268" s="60" t="s">
        <v>1041</v>
      </c>
      <c r="M268" s="59" t="s">
        <v>115</v>
      </c>
      <c r="N268" s="59" t="s">
        <v>79</v>
      </c>
      <c r="O268" s="208" t="s">
        <v>989</v>
      </c>
      <c r="P268" s="208" t="s">
        <v>1038</v>
      </c>
      <c r="Q268" s="208"/>
      <c r="R268" s="149"/>
      <c r="S268" s="232" t="s">
        <v>997</v>
      </c>
      <c r="V268" s="328"/>
      <c r="W268" s="328"/>
      <c r="X268" s="328"/>
      <c r="Y268" s="328"/>
      <c r="Z268" s="328"/>
      <c r="AA268" s="328"/>
      <c r="AB268" s="328"/>
      <c r="AC268" s="328"/>
      <c r="AD268" s="328"/>
      <c r="AE268" s="328"/>
      <c r="AF268" s="328"/>
      <c r="AG268" s="328"/>
    </row>
    <row r="269" s="174" customFormat="1" ht="20.1" customHeight="1" spans="1:33">
      <c r="A269" s="37" t="s">
        <v>166</v>
      </c>
      <c r="B269" s="38" t="str">
        <f>"预备项目"&amp;SUBTOTAL(3,A269:A277)-2&amp;"个"</f>
        <v>预备项目7个</v>
      </c>
      <c r="C269" s="37">
        <f>SUBTOTAL(3,A269:A277)-2</f>
        <v>7</v>
      </c>
      <c r="D269" s="38"/>
      <c r="E269" s="146"/>
      <c r="F269" s="38"/>
      <c r="G269" s="39"/>
      <c r="H269" s="40">
        <f t="shared" ref="H269:I269" si="21">SUM(H270:H276)</f>
        <v>195100</v>
      </c>
      <c r="I269" s="40">
        <f t="shared" si="21"/>
        <v>21100</v>
      </c>
      <c r="J269" s="38"/>
      <c r="K269" s="40">
        <f>SUM(K270:K276)</f>
        <v>32100</v>
      </c>
      <c r="L269" s="38"/>
      <c r="M269" s="145"/>
      <c r="N269" s="145"/>
      <c r="O269" s="145"/>
      <c r="P269" s="145"/>
      <c r="Q269" s="145"/>
      <c r="R269" s="145"/>
      <c r="S269" s="38"/>
      <c r="V269" s="443"/>
      <c r="W269" s="443"/>
      <c r="X269" s="443"/>
      <c r="Y269" s="443"/>
      <c r="Z269" s="443"/>
      <c r="AA269" s="443"/>
      <c r="AB269" s="443"/>
      <c r="AC269" s="443"/>
      <c r="AD269" s="443"/>
      <c r="AE269" s="443"/>
      <c r="AF269" s="443"/>
      <c r="AG269" s="443"/>
    </row>
    <row r="270" s="127" customFormat="1" ht="22.5" spans="1:33">
      <c r="A270" s="65">
        <v>1</v>
      </c>
      <c r="B270" s="58" t="s">
        <v>1042</v>
      </c>
      <c r="C270" s="59" t="s">
        <v>103</v>
      </c>
      <c r="D270" s="47" t="s">
        <v>124</v>
      </c>
      <c r="E270" s="45" t="s">
        <v>984</v>
      </c>
      <c r="F270" s="60" t="s">
        <v>1043</v>
      </c>
      <c r="G270" s="45" t="s">
        <v>106</v>
      </c>
      <c r="H270" s="61">
        <v>1000</v>
      </c>
      <c r="I270" s="59"/>
      <c r="J270" s="80" t="s">
        <v>1044</v>
      </c>
      <c r="K270" s="59">
        <v>1000</v>
      </c>
      <c r="L270" s="60" t="s">
        <v>1045</v>
      </c>
      <c r="M270" s="59" t="s">
        <v>337</v>
      </c>
      <c r="N270" s="59" t="s">
        <v>34</v>
      </c>
      <c r="O270" s="208" t="s">
        <v>989</v>
      </c>
      <c r="P270" s="208" t="s">
        <v>1038</v>
      </c>
      <c r="Q270" s="208"/>
      <c r="R270" s="149"/>
      <c r="S270" s="232" t="s">
        <v>997</v>
      </c>
      <c r="V270" s="328"/>
      <c r="W270" s="328"/>
      <c r="X270" s="328"/>
      <c r="Y270" s="328"/>
      <c r="Z270" s="328"/>
      <c r="AA270" s="328"/>
      <c r="AB270" s="328"/>
      <c r="AC270" s="328"/>
      <c r="AD270" s="328"/>
      <c r="AE270" s="328"/>
      <c r="AF270" s="328"/>
      <c r="AG270" s="328"/>
    </row>
    <row r="271" s="127" customFormat="1" ht="33.75" spans="1:33">
      <c r="A271" s="65">
        <v>2</v>
      </c>
      <c r="B271" s="58" t="s">
        <v>1046</v>
      </c>
      <c r="C271" s="59" t="s">
        <v>103</v>
      </c>
      <c r="D271" s="47" t="s">
        <v>317</v>
      </c>
      <c r="E271" s="45" t="s">
        <v>984</v>
      </c>
      <c r="F271" s="60" t="s">
        <v>1047</v>
      </c>
      <c r="G271" s="45" t="s">
        <v>83</v>
      </c>
      <c r="H271" s="61">
        <v>50000</v>
      </c>
      <c r="I271" s="59">
        <v>100</v>
      </c>
      <c r="J271" s="80" t="s">
        <v>1048</v>
      </c>
      <c r="K271" s="59">
        <v>10000</v>
      </c>
      <c r="L271" s="60" t="s">
        <v>987</v>
      </c>
      <c r="M271" s="59" t="s">
        <v>337</v>
      </c>
      <c r="N271" s="59" t="s">
        <v>33</v>
      </c>
      <c r="O271" s="208" t="s">
        <v>942</v>
      </c>
      <c r="P271" s="208"/>
      <c r="Q271" s="208"/>
      <c r="R271" s="149"/>
      <c r="S271" s="232" t="s">
        <v>997</v>
      </c>
      <c r="V271" s="328"/>
      <c r="W271" s="328"/>
      <c r="X271" s="328"/>
      <c r="Y271" s="328"/>
      <c r="Z271" s="328"/>
      <c r="AA271" s="328"/>
      <c r="AB271" s="328"/>
      <c r="AC271" s="328"/>
      <c r="AD271" s="328"/>
      <c r="AE271" s="328"/>
      <c r="AF271" s="328"/>
      <c r="AG271" s="328"/>
    </row>
    <row r="272" s="127" customFormat="1" ht="33.75" spans="1:33">
      <c r="A272" s="65">
        <v>3</v>
      </c>
      <c r="B272" s="58" t="s">
        <v>1049</v>
      </c>
      <c r="C272" s="59" t="s">
        <v>103</v>
      </c>
      <c r="D272" s="47" t="s">
        <v>117</v>
      </c>
      <c r="E272" s="45" t="s">
        <v>984</v>
      </c>
      <c r="F272" s="60" t="s">
        <v>1050</v>
      </c>
      <c r="G272" s="45" t="s">
        <v>106</v>
      </c>
      <c r="H272" s="61">
        <v>2000</v>
      </c>
      <c r="I272" s="59"/>
      <c r="J272" s="80" t="s">
        <v>579</v>
      </c>
      <c r="K272" s="59">
        <v>1000</v>
      </c>
      <c r="L272" s="60" t="s">
        <v>1045</v>
      </c>
      <c r="M272" s="59" t="s">
        <v>337</v>
      </c>
      <c r="N272" s="59" t="s">
        <v>34</v>
      </c>
      <c r="O272" s="208" t="s">
        <v>1051</v>
      </c>
      <c r="P272" s="208" t="s">
        <v>1038</v>
      </c>
      <c r="Q272" s="208"/>
      <c r="R272" s="149"/>
      <c r="S272" s="232" t="s">
        <v>997</v>
      </c>
      <c r="V272" s="328"/>
      <c r="W272" s="328"/>
      <c r="X272" s="328"/>
      <c r="Y272" s="328"/>
      <c r="Z272" s="328"/>
      <c r="AA272" s="328"/>
      <c r="AB272" s="328"/>
      <c r="AC272" s="328"/>
      <c r="AD272" s="328"/>
      <c r="AE272" s="328"/>
      <c r="AF272" s="328"/>
      <c r="AG272" s="328"/>
    </row>
    <row r="273" s="127" customFormat="1" ht="24" spans="1:33">
      <c r="A273" s="65">
        <v>4</v>
      </c>
      <c r="B273" s="58" t="s">
        <v>1052</v>
      </c>
      <c r="C273" s="59" t="s">
        <v>103</v>
      </c>
      <c r="D273" s="47" t="s">
        <v>117</v>
      </c>
      <c r="E273" s="45" t="s">
        <v>984</v>
      </c>
      <c r="F273" s="60" t="s">
        <v>1053</v>
      </c>
      <c r="G273" s="45" t="s">
        <v>106</v>
      </c>
      <c r="H273" s="61">
        <v>1100</v>
      </c>
      <c r="I273" s="59"/>
      <c r="J273" s="80" t="s">
        <v>579</v>
      </c>
      <c r="K273" s="59">
        <v>1100</v>
      </c>
      <c r="L273" s="60" t="s">
        <v>1045</v>
      </c>
      <c r="M273" s="59" t="s">
        <v>337</v>
      </c>
      <c r="N273" s="59" t="s">
        <v>382</v>
      </c>
      <c r="O273" s="208"/>
      <c r="P273" s="208"/>
      <c r="Q273" s="208"/>
      <c r="R273" s="149"/>
      <c r="S273" s="232" t="s">
        <v>997</v>
      </c>
      <c r="V273" s="328"/>
      <c r="W273" s="328"/>
      <c r="X273" s="328"/>
      <c r="Y273" s="328"/>
      <c r="Z273" s="328"/>
      <c r="AA273" s="328"/>
      <c r="AB273" s="328"/>
      <c r="AC273" s="328"/>
      <c r="AD273" s="328"/>
      <c r="AE273" s="328"/>
      <c r="AF273" s="328"/>
      <c r="AG273" s="328"/>
    </row>
    <row r="274" s="127" customFormat="1" ht="33.75" spans="1:33">
      <c r="A274" s="65">
        <v>5</v>
      </c>
      <c r="B274" s="58" t="s">
        <v>1054</v>
      </c>
      <c r="C274" s="59" t="s">
        <v>103</v>
      </c>
      <c r="D274" s="47" t="s">
        <v>433</v>
      </c>
      <c r="E274" s="45" t="s">
        <v>984</v>
      </c>
      <c r="F274" s="60" t="s">
        <v>1055</v>
      </c>
      <c r="G274" s="45" t="s">
        <v>89</v>
      </c>
      <c r="H274" s="61">
        <v>10000</v>
      </c>
      <c r="I274" s="59"/>
      <c r="J274" s="80" t="s">
        <v>579</v>
      </c>
      <c r="K274" s="59">
        <v>2000</v>
      </c>
      <c r="L274" s="60" t="s">
        <v>324</v>
      </c>
      <c r="M274" s="59" t="s">
        <v>70</v>
      </c>
      <c r="N274" s="59" t="s">
        <v>33</v>
      </c>
      <c r="O274" s="208"/>
      <c r="P274" s="208"/>
      <c r="Q274" s="208"/>
      <c r="R274" s="149"/>
      <c r="S274" s="232" t="s">
        <v>997</v>
      </c>
      <c r="V274" s="328"/>
      <c r="W274" s="328"/>
      <c r="X274" s="328"/>
      <c r="Y274" s="328"/>
      <c r="Z274" s="328"/>
      <c r="AA274" s="328"/>
      <c r="AB274" s="328"/>
      <c r="AC274" s="328"/>
      <c r="AD274" s="328"/>
      <c r="AE274" s="328"/>
      <c r="AF274" s="328"/>
      <c r="AG274" s="328"/>
    </row>
    <row r="275" s="127" customFormat="1" ht="24" spans="1:33">
      <c r="A275" s="65">
        <v>6</v>
      </c>
      <c r="B275" s="58" t="s">
        <v>1056</v>
      </c>
      <c r="C275" s="59" t="s">
        <v>50</v>
      </c>
      <c r="D275" s="47" t="s">
        <v>129</v>
      </c>
      <c r="E275" s="45" t="s">
        <v>984</v>
      </c>
      <c r="F275" s="60" t="s">
        <v>1057</v>
      </c>
      <c r="G275" s="45" t="s">
        <v>89</v>
      </c>
      <c r="H275" s="61">
        <v>40000</v>
      </c>
      <c r="I275" s="59">
        <v>10000</v>
      </c>
      <c r="J275" s="80" t="s">
        <v>1058</v>
      </c>
      <c r="K275" s="59">
        <v>10000</v>
      </c>
      <c r="L275" s="60" t="s">
        <v>1059</v>
      </c>
      <c r="M275" s="59" t="s">
        <v>173</v>
      </c>
      <c r="N275" s="59" t="s">
        <v>33</v>
      </c>
      <c r="O275" s="208"/>
      <c r="P275" s="208" t="s">
        <v>1060</v>
      </c>
      <c r="Q275" s="208"/>
      <c r="R275" s="149"/>
      <c r="S275" s="232" t="s">
        <v>997</v>
      </c>
      <c r="V275" s="328"/>
      <c r="W275" s="328"/>
      <c r="X275" s="328"/>
      <c r="Y275" s="328"/>
      <c r="Z275" s="328"/>
      <c r="AA275" s="328"/>
      <c r="AB275" s="328"/>
      <c r="AC275" s="328"/>
      <c r="AD275" s="328"/>
      <c r="AE275" s="328"/>
      <c r="AF275" s="328"/>
      <c r="AG275" s="328"/>
    </row>
    <row r="276" s="127" customFormat="1" ht="33.75" spans="1:33">
      <c r="A276" s="65">
        <v>7</v>
      </c>
      <c r="B276" s="58" t="s">
        <v>1061</v>
      </c>
      <c r="C276" s="59" t="s">
        <v>50</v>
      </c>
      <c r="D276" s="47" t="s">
        <v>433</v>
      </c>
      <c r="E276" s="45" t="s">
        <v>984</v>
      </c>
      <c r="F276" s="60" t="s">
        <v>1062</v>
      </c>
      <c r="G276" s="45" t="s">
        <v>89</v>
      </c>
      <c r="H276" s="61">
        <v>91000</v>
      </c>
      <c r="I276" s="59">
        <v>11000</v>
      </c>
      <c r="J276" s="80" t="s">
        <v>1063</v>
      </c>
      <c r="K276" s="59">
        <v>7000</v>
      </c>
      <c r="L276" s="60" t="s">
        <v>1064</v>
      </c>
      <c r="M276" s="59" t="s">
        <v>337</v>
      </c>
      <c r="N276" s="59" t="s">
        <v>33</v>
      </c>
      <c r="O276" s="208" t="s">
        <v>1065</v>
      </c>
      <c r="P276" s="208" t="s">
        <v>1066</v>
      </c>
      <c r="Q276" s="208" t="s">
        <v>309</v>
      </c>
      <c r="R276" s="149"/>
      <c r="S276" s="232" t="s">
        <v>997</v>
      </c>
      <c r="V276" s="328"/>
      <c r="W276" s="328"/>
      <c r="X276" s="328"/>
      <c r="Y276" s="328"/>
      <c r="Z276" s="328"/>
      <c r="AA276" s="328"/>
      <c r="AB276" s="328"/>
      <c r="AC276" s="328"/>
      <c r="AD276" s="328"/>
      <c r="AE276" s="328"/>
      <c r="AF276" s="328"/>
      <c r="AG276" s="328"/>
    </row>
    <row r="277" s="174" customFormat="1" ht="20.1" customHeight="1" spans="1:33">
      <c r="A277" s="37" t="s">
        <v>217</v>
      </c>
      <c r="B277" s="38" t="str">
        <f>"前期项目"&amp;SUBTOTAL(3,A277:A279)-1&amp;"个"</f>
        <v>前期项目2个</v>
      </c>
      <c r="C277" s="37">
        <f>SUBTOTAL(3,A277:A279)-1</f>
        <v>2</v>
      </c>
      <c r="D277" s="38"/>
      <c r="E277" s="146"/>
      <c r="F277" s="38"/>
      <c r="G277" s="39"/>
      <c r="H277" s="40">
        <f t="shared" ref="H277:I277" si="22">SUM(H278:H279)</f>
        <v>85000</v>
      </c>
      <c r="I277" s="40">
        <f t="shared" si="22"/>
        <v>0</v>
      </c>
      <c r="J277" s="38"/>
      <c r="K277" s="40">
        <f>SUM(K278:K279)</f>
        <v>0</v>
      </c>
      <c r="L277" s="38"/>
      <c r="M277" s="145"/>
      <c r="N277" s="145"/>
      <c r="O277" s="145"/>
      <c r="P277" s="145"/>
      <c r="Q277" s="145"/>
      <c r="R277" s="145"/>
      <c r="S277" s="38"/>
      <c r="V277" s="443"/>
      <c r="W277" s="443"/>
      <c r="X277" s="443"/>
      <c r="Y277" s="443"/>
      <c r="Z277" s="443"/>
      <c r="AA277" s="443"/>
      <c r="AB277" s="443"/>
      <c r="AC277" s="443"/>
      <c r="AD277" s="443"/>
      <c r="AE277" s="443"/>
      <c r="AF277" s="443"/>
      <c r="AG277" s="443"/>
    </row>
    <row r="278" s="181" customFormat="1" ht="22.5" spans="1:33">
      <c r="A278" s="65">
        <v>1</v>
      </c>
      <c r="B278" s="58" t="s">
        <v>1067</v>
      </c>
      <c r="C278" s="59" t="s">
        <v>103</v>
      </c>
      <c r="D278" s="44" t="s">
        <v>317</v>
      </c>
      <c r="E278" s="45" t="s">
        <v>984</v>
      </c>
      <c r="F278" s="60" t="s">
        <v>1068</v>
      </c>
      <c r="G278" s="45" t="s">
        <v>229</v>
      </c>
      <c r="H278" s="61">
        <v>25000</v>
      </c>
      <c r="I278" s="59"/>
      <c r="J278" s="80"/>
      <c r="K278" s="59"/>
      <c r="L278" s="80" t="s">
        <v>848</v>
      </c>
      <c r="M278" s="59" t="s">
        <v>33</v>
      </c>
      <c r="N278" s="59" t="s">
        <v>33</v>
      </c>
      <c r="O278" s="208"/>
      <c r="P278" s="208"/>
      <c r="Q278" s="208"/>
      <c r="R278" s="149"/>
      <c r="S278" s="232" t="s">
        <v>997</v>
      </c>
      <c r="V278" s="329"/>
      <c r="W278" s="329"/>
      <c r="X278" s="329"/>
      <c r="Y278" s="329"/>
      <c r="Z278" s="329"/>
      <c r="AA278" s="329"/>
      <c r="AB278" s="329"/>
      <c r="AC278" s="329"/>
      <c r="AD278" s="329"/>
      <c r="AE278" s="329"/>
      <c r="AF278" s="329"/>
      <c r="AG278" s="329"/>
    </row>
    <row r="279" s="181" customFormat="1" ht="24" spans="1:33">
      <c r="A279" s="65">
        <v>2</v>
      </c>
      <c r="B279" s="58" t="s">
        <v>1069</v>
      </c>
      <c r="C279" s="59" t="s">
        <v>103</v>
      </c>
      <c r="D279" s="44" t="s">
        <v>317</v>
      </c>
      <c r="E279" s="45" t="s">
        <v>984</v>
      </c>
      <c r="F279" s="60" t="s">
        <v>1070</v>
      </c>
      <c r="G279" s="45" t="s">
        <v>229</v>
      </c>
      <c r="H279" s="61">
        <v>60000</v>
      </c>
      <c r="I279" s="59"/>
      <c r="J279" s="80"/>
      <c r="K279" s="59"/>
      <c r="L279" s="80" t="s">
        <v>848</v>
      </c>
      <c r="M279" s="59" t="s">
        <v>33</v>
      </c>
      <c r="N279" s="59" t="s">
        <v>33</v>
      </c>
      <c r="O279" s="208"/>
      <c r="P279" s="208"/>
      <c r="Q279" s="208"/>
      <c r="R279" s="149"/>
      <c r="S279" s="232" t="s">
        <v>997</v>
      </c>
      <c r="V279" s="329"/>
      <c r="W279" s="329"/>
      <c r="X279" s="329"/>
      <c r="Y279" s="329"/>
      <c r="Z279" s="329"/>
      <c r="AA279" s="329"/>
      <c r="AB279" s="329"/>
      <c r="AC279" s="329"/>
      <c r="AD279" s="329"/>
      <c r="AE279" s="329"/>
      <c r="AF279" s="329"/>
      <c r="AG279" s="329"/>
    </row>
    <row r="280" s="29" customFormat="1" ht="27.75" customHeight="1" spans="1:33">
      <c r="A280" s="429"/>
      <c r="B280" s="437" t="str">
        <f>"常太镇"&amp;SUBTOTAL(3,A280:A302)-3&amp;"个"</f>
        <v>常太镇18个</v>
      </c>
      <c r="C280" s="430">
        <f>SUBTOTAL(3,A280:A302)-3</f>
        <v>18</v>
      </c>
      <c r="D280" s="429"/>
      <c r="E280" s="429"/>
      <c r="F280" s="437"/>
      <c r="G280" s="432"/>
      <c r="H280" s="433">
        <f t="shared" ref="H280:I280" si="23">SUM(H281,H298,H300)</f>
        <v>132110</v>
      </c>
      <c r="I280" s="433">
        <f t="shared" si="23"/>
        <v>86540</v>
      </c>
      <c r="J280" s="437"/>
      <c r="K280" s="433">
        <f>SUM(K281,K298,K300)</f>
        <v>36740</v>
      </c>
      <c r="L280" s="430"/>
      <c r="M280" s="430"/>
      <c r="N280" s="430"/>
      <c r="O280" s="438"/>
      <c r="P280" s="438"/>
      <c r="Q280" s="438"/>
      <c r="R280" s="438"/>
      <c r="S280" s="442"/>
      <c r="V280" s="318"/>
      <c r="W280" s="318"/>
      <c r="X280" s="318"/>
      <c r="Y280" s="318"/>
      <c r="Z280" s="318"/>
      <c r="AA280" s="318"/>
      <c r="AB280" s="318"/>
      <c r="AC280" s="318"/>
      <c r="AD280" s="318"/>
      <c r="AE280" s="318"/>
      <c r="AF280" s="318"/>
      <c r="AG280" s="318"/>
    </row>
    <row r="281" s="174" customFormat="1" ht="20.1" customHeight="1" spans="1:33">
      <c r="A281" s="37" t="s">
        <v>24</v>
      </c>
      <c r="B281" s="38" t="str">
        <f>"在建项目"&amp;SUBTOTAL(3,A281:A298)-2&amp;"个"</f>
        <v>在建项目16个</v>
      </c>
      <c r="C281" s="37">
        <f>SUBTOTAL(3,A281:A298)-2</f>
        <v>16</v>
      </c>
      <c r="D281" s="38"/>
      <c r="E281" s="146"/>
      <c r="F281" s="38"/>
      <c r="G281" s="39"/>
      <c r="H281" s="40">
        <f t="shared" ref="H281:I281" si="24">SUM(H282:H297)</f>
        <v>114510</v>
      </c>
      <c r="I281" s="40">
        <f t="shared" si="24"/>
        <v>86540</v>
      </c>
      <c r="J281" s="38"/>
      <c r="K281" s="40">
        <f>SUM(K282:K297)</f>
        <v>35940</v>
      </c>
      <c r="L281" s="38"/>
      <c r="M281" s="145"/>
      <c r="N281" s="145"/>
      <c r="O281" s="145"/>
      <c r="P281" s="145"/>
      <c r="Q281" s="145"/>
      <c r="R281" s="145"/>
      <c r="S281" s="38"/>
      <c r="V281" s="443"/>
      <c r="W281" s="443"/>
      <c r="X281" s="443"/>
      <c r="Y281" s="443"/>
      <c r="Z281" s="443"/>
      <c r="AA281" s="443"/>
      <c r="AB281" s="443"/>
      <c r="AC281" s="443"/>
      <c r="AD281" s="443"/>
      <c r="AE281" s="443"/>
      <c r="AF281" s="443"/>
      <c r="AG281" s="443"/>
    </row>
    <row r="282" s="29" customFormat="1" ht="22.5" spans="1:33">
      <c r="A282" s="56">
        <v>1</v>
      </c>
      <c r="B282" s="55" t="s">
        <v>1071</v>
      </c>
      <c r="C282" s="59" t="s">
        <v>103</v>
      </c>
      <c r="D282" s="56" t="s">
        <v>133</v>
      </c>
      <c r="E282" s="41" t="s">
        <v>1072</v>
      </c>
      <c r="F282" s="55" t="s">
        <v>1073</v>
      </c>
      <c r="G282" s="41">
        <v>2016</v>
      </c>
      <c r="H282" s="57">
        <v>2000</v>
      </c>
      <c r="I282" s="56">
        <v>1250</v>
      </c>
      <c r="J282" s="81" t="s">
        <v>1074</v>
      </c>
      <c r="K282" s="59">
        <v>750</v>
      </c>
      <c r="L282" s="60" t="s">
        <v>114</v>
      </c>
      <c r="M282" s="59" t="s">
        <v>115</v>
      </c>
      <c r="N282" s="45" t="s">
        <v>122</v>
      </c>
      <c r="O282" s="45" t="s">
        <v>1075</v>
      </c>
      <c r="P282" s="45" t="s">
        <v>1076</v>
      </c>
      <c r="Q282" s="45" t="s">
        <v>1077</v>
      </c>
      <c r="R282" s="45" t="s">
        <v>1078</v>
      </c>
      <c r="S282" s="232" t="s">
        <v>1079</v>
      </c>
      <c r="V282" s="318"/>
      <c r="W282" s="318"/>
      <c r="X282" s="318"/>
      <c r="Y282" s="318"/>
      <c r="Z282" s="318"/>
      <c r="AA282" s="318"/>
      <c r="AB282" s="318"/>
      <c r="AC282" s="318"/>
      <c r="AD282" s="318"/>
      <c r="AE282" s="318"/>
      <c r="AF282" s="318"/>
      <c r="AG282" s="318"/>
    </row>
    <row r="283" s="29" customFormat="1" ht="33.75" spans="1:33">
      <c r="A283" s="56">
        <v>2</v>
      </c>
      <c r="B283" s="55" t="s">
        <v>1080</v>
      </c>
      <c r="C283" s="59" t="s">
        <v>103</v>
      </c>
      <c r="D283" s="56" t="s">
        <v>124</v>
      </c>
      <c r="E283" s="41" t="s">
        <v>1072</v>
      </c>
      <c r="F283" s="55" t="s">
        <v>1081</v>
      </c>
      <c r="G283" s="41">
        <v>2016</v>
      </c>
      <c r="H283" s="57">
        <v>700</v>
      </c>
      <c r="I283" s="56"/>
      <c r="J283" s="81" t="s">
        <v>1082</v>
      </c>
      <c r="K283" s="59">
        <v>700</v>
      </c>
      <c r="L283" s="60" t="s">
        <v>114</v>
      </c>
      <c r="M283" s="59" t="s">
        <v>115</v>
      </c>
      <c r="N283" s="45" t="s">
        <v>79</v>
      </c>
      <c r="O283" s="45" t="s">
        <v>1083</v>
      </c>
      <c r="P283" s="45" t="s">
        <v>1084</v>
      </c>
      <c r="Q283" s="45" t="s">
        <v>1077</v>
      </c>
      <c r="R283" s="45" t="s">
        <v>1085</v>
      </c>
      <c r="S283" s="232" t="s">
        <v>1079</v>
      </c>
      <c r="V283" s="318"/>
      <c r="W283" s="318"/>
      <c r="X283" s="318"/>
      <c r="Y283" s="318"/>
      <c r="Z283" s="318"/>
      <c r="AA283" s="318"/>
      <c r="AB283" s="318"/>
      <c r="AC283" s="318"/>
      <c r="AD283" s="318"/>
      <c r="AE283" s="318"/>
      <c r="AF283" s="318"/>
      <c r="AG283" s="318"/>
    </row>
    <row r="284" s="29" customFormat="1" ht="22.5" spans="1:33">
      <c r="A284" s="56">
        <v>3</v>
      </c>
      <c r="B284" s="55" t="s">
        <v>1086</v>
      </c>
      <c r="C284" s="59" t="s">
        <v>103</v>
      </c>
      <c r="D284" s="56" t="s">
        <v>104</v>
      </c>
      <c r="E284" s="41" t="s">
        <v>1072</v>
      </c>
      <c r="F284" s="55" t="s">
        <v>1087</v>
      </c>
      <c r="G284" s="41">
        <v>2016</v>
      </c>
      <c r="H284" s="57">
        <v>1000</v>
      </c>
      <c r="I284" s="56"/>
      <c r="J284" s="81" t="s">
        <v>1082</v>
      </c>
      <c r="K284" s="59">
        <v>1000</v>
      </c>
      <c r="L284" s="60" t="s">
        <v>114</v>
      </c>
      <c r="M284" s="59" t="s">
        <v>115</v>
      </c>
      <c r="N284" s="45" t="s">
        <v>178</v>
      </c>
      <c r="O284" s="45" t="s">
        <v>1077</v>
      </c>
      <c r="P284" s="45" t="s">
        <v>1078</v>
      </c>
      <c r="Q284" s="45"/>
      <c r="R284" s="45"/>
      <c r="S284" s="232" t="s">
        <v>1079</v>
      </c>
      <c r="V284" s="318"/>
      <c r="W284" s="318"/>
      <c r="X284" s="318"/>
      <c r="Y284" s="318"/>
      <c r="Z284" s="318"/>
      <c r="AA284" s="318"/>
      <c r="AB284" s="318"/>
      <c r="AC284" s="318"/>
      <c r="AD284" s="318"/>
      <c r="AE284" s="318"/>
      <c r="AF284" s="318"/>
      <c r="AG284" s="318"/>
    </row>
    <row r="285" s="29" customFormat="1" ht="22.5" spans="1:33">
      <c r="A285" s="56">
        <v>4</v>
      </c>
      <c r="B285" s="55" t="s">
        <v>1088</v>
      </c>
      <c r="C285" s="59" t="s">
        <v>103</v>
      </c>
      <c r="D285" s="56" t="s">
        <v>317</v>
      </c>
      <c r="E285" s="41" t="s">
        <v>1072</v>
      </c>
      <c r="F285" s="55" t="s">
        <v>1089</v>
      </c>
      <c r="G285" s="41">
        <v>2016</v>
      </c>
      <c r="H285" s="57">
        <v>800</v>
      </c>
      <c r="I285" s="56"/>
      <c r="J285" s="81" t="s">
        <v>1082</v>
      </c>
      <c r="K285" s="59">
        <v>800</v>
      </c>
      <c r="L285" s="60" t="s">
        <v>114</v>
      </c>
      <c r="M285" s="59" t="s">
        <v>115</v>
      </c>
      <c r="N285" s="45" t="s">
        <v>178</v>
      </c>
      <c r="O285" s="45" t="s">
        <v>1083</v>
      </c>
      <c r="P285" s="45" t="s">
        <v>1084</v>
      </c>
      <c r="Q285" s="45" t="s">
        <v>1077</v>
      </c>
      <c r="R285" s="45" t="s">
        <v>1085</v>
      </c>
      <c r="S285" s="232" t="s">
        <v>1079</v>
      </c>
      <c r="V285" s="318"/>
      <c r="W285" s="318"/>
      <c r="X285" s="318"/>
      <c r="Y285" s="318"/>
      <c r="Z285" s="318"/>
      <c r="AA285" s="318"/>
      <c r="AB285" s="318"/>
      <c r="AC285" s="318"/>
      <c r="AD285" s="318"/>
      <c r="AE285" s="318"/>
      <c r="AF285" s="318"/>
      <c r="AG285" s="318"/>
    </row>
    <row r="286" s="29" customFormat="1" ht="22.5" spans="1:33">
      <c r="A286" s="56">
        <v>5</v>
      </c>
      <c r="B286" s="55" t="s">
        <v>1090</v>
      </c>
      <c r="C286" s="59" t="s">
        <v>103</v>
      </c>
      <c r="D286" s="56" t="s">
        <v>317</v>
      </c>
      <c r="E286" s="41" t="s">
        <v>1072</v>
      </c>
      <c r="F286" s="55" t="s">
        <v>1091</v>
      </c>
      <c r="G286" s="41">
        <v>2016</v>
      </c>
      <c r="H286" s="57">
        <v>650</v>
      </c>
      <c r="I286" s="56"/>
      <c r="J286" s="81" t="s">
        <v>1082</v>
      </c>
      <c r="K286" s="59">
        <v>650</v>
      </c>
      <c r="L286" s="60" t="s">
        <v>91</v>
      </c>
      <c r="M286" s="59" t="s">
        <v>92</v>
      </c>
      <c r="N286" s="45" t="s">
        <v>34</v>
      </c>
      <c r="O286" s="45" t="s">
        <v>1092</v>
      </c>
      <c r="P286" s="45" t="s">
        <v>1093</v>
      </c>
      <c r="Q286" s="45" t="s">
        <v>1077</v>
      </c>
      <c r="R286" s="45" t="s">
        <v>1094</v>
      </c>
      <c r="S286" s="232" t="s">
        <v>1095</v>
      </c>
      <c r="V286" s="318"/>
      <c r="W286" s="318"/>
      <c r="X286" s="318"/>
      <c r="Y286" s="318"/>
      <c r="Z286" s="318"/>
      <c r="AA286" s="318"/>
      <c r="AB286" s="318"/>
      <c r="AC286" s="318"/>
      <c r="AD286" s="318"/>
      <c r="AE286" s="318"/>
      <c r="AF286" s="318"/>
      <c r="AG286" s="318"/>
    </row>
    <row r="287" s="29" customFormat="1" ht="33.75" spans="1:33">
      <c r="A287" s="56">
        <v>6</v>
      </c>
      <c r="B287" s="55" t="s">
        <v>1096</v>
      </c>
      <c r="C287" s="59" t="s">
        <v>103</v>
      </c>
      <c r="D287" s="56" t="s">
        <v>133</v>
      </c>
      <c r="E287" s="41" t="s">
        <v>1072</v>
      </c>
      <c r="F287" s="55" t="s">
        <v>1097</v>
      </c>
      <c r="G287" s="41">
        <v>2016</v>
      </c>
      <c r="H287" s="57">
        <v>850</v>
      </c>
      <c r="I287" s="56"/>
      <c r="J287" s="81" t="s">
        <v>1082</v>
      </c>
      <c r="K287" s="59">
        <v>850</v>
      </c>
      <c r="L287" s="60" t="s">
        <v>114</v>
      </c>
      <c r="M287" s="59" t="s">
        <v>115</v>
      </c>
      <c r="N287" s="45" t="s">
        <v>34</v>
      </c>
      <c r="O287" s="45" t="s">
        <v>1092</v>
      </c>
      <c r="P287" s="45" t="s">
        <v>1093</v>
      </c>
      <c r="Q287" s="45" t="s">
        <v>1077</v>
      </c>
      <c r="R287" s="45" t="s">
        <v>1094</v>
      </c>
      <c r="S287" s="232" t="s">
        <v>1095</v>
      </c>
      <c r="V287" s="318"/>
      <c r="W287" s="318"/>
      <c r="X287" s="318"/>
      <c r="Y287" s="318"/>
      <c r="Z287" s="318"/>
      <c r="AA287" s="318"/>
      <c r="AB287" s="318"/>
      <c r="AC287" s="318"/>
      <c r="AD287" s="318"/>
      <c r="AE287" s="318"/>
      <c r="AF287" s="318"/>
      <c r="AG287" s="318"/>
    </row>
    <row r="288" s="29" customFormat="1" ht="45" spans="1:33">
      <c r="A288" s="56">
        <v>7</v>
      </c>
      <c r="B288" s="55" t="s">
        <v>1098</v>
      </c>
      <c r="C288" s="59" t="s">
        <v>103</v>
      </c>
      <c r="D288" s="56" t="s">
        <v>133</v>
      </c>
      <c r="E288" s="41" t="s">
        <v>1072</v>
      </c>
      <c r="F288" s="55" t="s">
        <v>1099</v>
      </c>
      <c r="G288" s="41">
        <v>2016</v>
      </c>
      <c r="H288" s="57">
        <v>600</v>
      </c>
      <c r="I288" s="56"/>
      <c r="J288" s="81" t="s">
        <v>1082</v>
      </c>
      <c r="K288" s="59">
        <v>600</v>
      </c>
      <c r="L288" s="60" t="s">
        <v>114</v>
      </c>
      <c r="M288" s="59" t="s">
        <v>115</v>
      </c>
      <c r="N288" s="45" t="s">
        <v>34</v>
      </c>
      <c r="O288" s="45" t="s">
        <v>1092</v>
      </c>
      <c r="P288" s="45" t="s">
        <v>1093</v>
      </c>
      <c r="Q288" s="45" t="s">
        <v>1077</v>
      </c>
      <c r="R288" s="45" t="s">
        <v>1094</v>
      </c>
      <c r="S288" s="232" t="s">
        <v>1095</v>
      </c>
      <c r="V288" s="318"/>
      <c r="W288" s="318"/>
      <c r="X288" s="318"/>
      <c r="Y288" s="318"/>
      <c r="Z288" s="318"/>
      <c r="AA288" s="318"/>
      <c r="AB288" s="318"/>
      <c r="AC288" s="318"/>
      <c r="AD288" s="318"/>
      <c r="AE288" s="318"/>
      <c r="AF288" s="318"/>
      <c r="AG288" s="318"/>
    </row>
    <row r="289" s="29" customFormat="1" ht="33.75" spans="1:33">
      <c r="A289" s="56">
        <v>8</v>
      </c>
      <c r="B289" s="55" t="s">
        <v>1100</v>
      </c>
      <c r="C289" s="59" t="s">
        <v>103</v>
      </c>
      <c r="D289" s="56" t="s">
        <v>317</v>
      </c>
      <c r="E289" s="41" t="s">
        <v>1072</v>
      </c>
      <c r="F289" s="55" t="s">
        <v>1101</v>
      </c>
      <c r="G289" s="41" t="s">
        <v>106</v>
      </c>
      <c r="H289" s="57">
        <v>2500</v>
      </c>
      <c r="I289" s="56">
        <v>100</v>
      </c>
      <c r="J289" s="81" t="s">
        <v>1102</v>
      </c>
      <c r="K289" s="59">
        <v>2400</v>
      </c>
      <c r="L289" s="60" t="s">
        <v>114</v>
      </c>
      <c r="M289" s="59" t="s">
        <v>115</v>
      </c>
      <c r="N289" s="45" t="s">
        <v>34</v>
      </c>
      <c r="O289" s="45" t="s">
        <v>1103</v>
      </c>
      <c r="P289" s="45" t="s">
        <v>1104</v>
      </c>
      <c r="Q289" s="45" t="s">
        <v>1077</v>
      </c>
      <c r="R289" s="45" t="s">
        <v>1105</v>
      </c>
      <c r="S289" s="232" t="s">
        <v>1106</v>
      </c>
      <c r="V289" s="318"/>
      <c r="W289" s="318"/>
      <c r="X289" s="318"/>
      <c r="Y289" s="318"/>
      <c r="Z289" s="318"/>
      <c r="AA289" s="318"/>
      <c r="AB289" s="318"/>
      <c r="AC289" s="318"/>
      <c r="AD289" s="318"/>
      <c r="AE289" s="318"/>
      <c r="AF289" s="318"/>
      <c r="AG289" s="318"/>
    </row>
    <row r="290" s="29" customFormat="1" ht="33.75" spans="1:33">
      <c r="A290" s="56">
        <v>9</v>
      </c>
      <c r="B290" s="55" t="s">
        <v>1107</v>
      </c>
      <c r="C290" s="59" t="s">
        <v>103</v>
      </c>
      <c r="D290" s="56" t="s">
        <v>317</v>
      </c>
      <c r="E290" s="41" t="s">
        <v>1072</v>
      </c>
      <c r="F290" s="55" t="s">
        <v>1108</v>
      </c>
      <c r="G290" s="41" t="s">
        <v>106</v>
      </c>
      <c r="H290" s="57">
        <v>4200</v>
      </c>
      <c r="I290" s="56">
        <v>50</v>
      </c>
      <c r="J290" s="81" t="s">
        <v>1109</v>
      </c>
      <c r="K290" s="59">
        <v>2100</v>
      </c>
      <c r="L290" s="60" t="s">
        <v>91</v>
      </c>
      <c r="M290" s="59" t="s">
        <v>92</v>
      </c>
      <c r="N290" s="59" t="s">
        <v>33</v>
      </c>
      <c r="O290" s="45" t="s">
        <v>1103</v>
      </c>
      <c r="P290" s="45" t="s">
        <v>1104</v>
      </c>
      <c r="Q290" s="45" t="s">
        <v>1077</v>
      </c>
      <c r="R290" s="45" t="s">
        <v>1105</v>
      </c>
      <c r="S290" s="232" t="s">
        <v>1106</v>
      </c>
      <c r="V290" s="318"/>
      <c r="W290" s="318"/>
      <c r="X290" s="318"/>
      <c r="Y290" s="318"/>
      <c r="Z290" s="318"/>
      <c r="AA290" s="318"/>
      <c r="AB290" s="318"/>
      <c r="AC290" s="318"/>
      <c r="AD290" s="318"/>
      <c r="AE290" s="318"/>
      <c r="AF290" s="318"/>
      <c r="AG290" s="318"/>
    </row>
    <row r="291" s="29" customFormat="1" ht="45" spans="1:33">
      <c r="A291" s="56">
        <v>10</v>
      </c>
      <c r="B291" s="55" t="s">
        <v>1110</v>
      </c>
      <c r="C291" s="59" t="s">
        <v>103</v>
      </c>
      <c r="D291" s="56" t="s">
        <v>317</v>
      </c>
      <c r="E291" s="41" t="s">
        <v>1072</v>
      </c>
      <c r="F291" s="55" t="s">
        <v>1111</v>
      </c>
      <c r="G291" s="41" t="s">
        <v>119</v>
      </c>
      <c r="H291" s="57">
        <v>800</v>
      </c>
      <c r="I291" s="56">
        <v>10</v>
      </c>
      <c r="J291" s="81" t="s">
        <v>1112</v>
      </c>
      <c r="K291" s="59">
        <v>790</v>
      </c>
      <c r="L291" s="60" t="s">
        <v>91</v>
      </c>
      <c r="M291" s="59" t="s">
        <v>92</v>
      </c>
      <c r="N291" s="45" t="s">
        <v>34</v>
      </c>
      <c r="O291" s="45" t="s">
        <v>1103</v>
      </c>
      <c r="P291" s="45" t="s">
        <v>1104</v>
      </c>
      <c r="Q291" s="45" t="s">
        <v>1077</v>
      </c>
      <c r="R291" s="45" t="s">
        <v>1105</v>
      </c>
      <c r="S291" s="232" t="s">
        <v>1106</v>
      </c>
      <c r="V291" s="318"/>
      <c r="W291" s="318"/>
      <c r="X291" s="318"/>
      <c r="Y291" s="318"/>
      <c r="Z291" s="318"/>
      <c r="AA291" s="318"/>
      <c r="AB291" s="318"/>
      <c r="AC291" s="318"/>
      <c r="AD291" s="318"/>
      <c r="AE291" s="318"/>
      <c r="AF291" s="318"/>
      <c r="AG291" s="318"/>
    </row>
    <row r="292" s="29" customFormat="1" ht="33.75" spans="1:33">
      <c r="A292" s="56">
        <v>11</v>
      </c>
      <c r="B292" s="55" t="s">
        <v>1113</v>
      </c>
      <c r="C292" s="59" t="s">
        <v>103</v>
      </c>
      <c r="D292" s="56" t="s">
        <v>129</v>
      </c>
      <c r="E292" s="41" t="s">
        <v>1072</v>
      </c>
      <c r="F292" s="55" t="s">
        <v>1114</v>
      </c>
      <c r="G292" s="41">
        <v>2016</v>
      </c>
      <c r="H292" s="57">
        <v>560</v>
      </c>
      <c r="I292" s="56">
        <v>30</v>
      </c>
      <c r="J292" s="81" t="s">
        <v>1112</v>
      </c>
      <c r="K292" s="59">
        <v>530</v>
      </c>
      <c r="L292" s="60" t="s">
        <v>114</v>
      </c>
      <c r="M292" s="59" t="s">
        <v>115</v>
      </c>
      <c r="N292" s="45" t="s">
        <v>34</v>
      </c>
      <c r="O292" s="45" t="s">
        <v>1077</v>
      </c>
      <c r="P292" s="45" t="s">
        <v>1105</v>
      </c>
      <c r="Q292" s="45" t="s">
        <v>1077</v>
      </c>
      <c r="R292" s="45" t="s">
        <v>1115</v>
      </c>
      <c r="S292" s="232" t="s">
        <v>1095</v>
      </c>
      <c r="V292" s="318"/>
      <c r="W292" s="318"/>
      <c r="X292" s="318"/>
      <c r="Y292" s="318"/>
      <c r="Z292" s="318"/>
      <c r="AA292" s="318"/>
      <c r="AB292" s="318"/>
      <c r="AC292" s="318"/>
      <c r="AD292" s="318"/>
      <c r="AE292" s="318"/>
      <c r="AF292" s="318"/>
      <c r="AG292" s="318"/>
    </row>
    <row r="293" s="29" customFormat="1" ht="33.75" spans="1:33">
      <c r="A293" s="56">
        <v>12</v>
      </c>
      <c r="B293" s="55" t="s">
        <v>1116</v>
      </c>
      <c r="C293" s="59" t="s">
        <v>103</v>
      </c>
      <c r="D293" s="56" t="s">
        <v>117</v>
      </c>
      <c r="E293" s="41" t="s">
        <v>1072</v>
      </c>
      <c r="F293" s="55" t="s">
        <v>1117</v>
      </c>
      <c r="G293" s="41" t="s">
        <v>119</v>
      </c>
      <c r="H293" s="57">
        <v>1600</v>
      </c>
      <c r="I293" s="56">
        <v>20</v>
      </c>
      <c r="J293" s="81" t="s">
        <v>1112</v>
      </c>
      <c r="K293" s="59">
        <v>1600</v>
      </c>
      <c r="L293" s="60" t="s">
        <v>1118</v>
      </c>
      <c r="M293" s="59" t="s">
        <v>115</v>
      </c>
      <c r="N293" s="45" t="s">
        <v>34</v>
      </c>
      <c r="O293" s="45" t="s">
        <v>1077</v>
      </c>
      <c r="P293" s="45" t="s">
        <v>1105</v>
      </c>
      <c r="Q293" s="45" t="s">
        <v>1077</v>
      </c>
      <c r="R293" s="45" t="s">
        <v>1115</v>
      </c>
      <c r="S293" s="232" t="s">
        <v>1095</v>
      </c>
      <c r="V293" s="318"/>
      <c r="W293" s="318"/>
      <c r="X293" s="318"/>
      <c r="Y293" s="318"/>
      <c r="Z293" s="318"/>
      <c r="AA293" s="318"/>
      <c r="AB293" s="318"/>
      <c r="AC293" s="318"/>
      <c r="AD293" s="318"/>
      <c r="AE293" s="318"/>
      <c r="AF293" s="318"/>
      <c r="AG293" s="318"/>
    </row>
    <row r="294" s="29" customFormat="1" ht="33.75" spans="1:33">
      <c r="A294" s="56">
        <v>13</v>
      </c>
      <c r="B294" s="55" t="s">
        <v>1119</v>
      </c>
      <c r="C294" s="59" t="s">
        <v>103</v>
      </c>
      <c r="D294" s="56" t="s">
        <v>317</v>
      </c>
      <c r="E294" s="41" t="s">
        <v>1072</v>
      </c>
      <c r="F294" s="55" t="s">
        <v>1120</v>
      </c>
      <c r="G294" s="41" t="s">
        <v>119</v>
      </c>
      <c r="H294" s="57">
        <v>750</v>
      </c>
      <c r="I294" s="56">
        <v>30</v>
      </c>
      <c r="J294" s="81" t="s">
        <v>1112</v>
      </c>
      <c r="K294" s="59">
        <v>720</v>
      </c>
      <c r="L294" s="60" t="s">
        <v>114</v>
      </c>
      <c r="M294" s="59" t="s">
        <v>115</v>
      </c>
      <c r="N294" s="45" t="s">
        <v>34</v>
      </c>
      <c r="O294" s="45" t="s">
        <v>1077</v>
      </c>
      <c r="P294" s="45" t="s">
        <v>1078</v>
      </c>
      <c r="Q294" s="45" t="s">
        <v>1077</v>
      </c>
      <c r="R294" s="45" t="s">
        <v>1115</v>
      </c>
      <c r="S294" s="232" t="s">
        <v>1095</v>
      </c>
      <c r="V294" s="318"/>
      <c r="W294" s="318"/>
      <c r="X294" s="318"/>
      <c r="Y294" s="318"/>
      <c r="Z294" s="318"/>
      <c r="AA294" s="318"/>
      <c r="AB294" s="318"/>
      <c r="AC294" s="318"/>
      <c r="AD294" s="318"/>
      <c r="AE294" s="318"/>
      <c r="AF294" s="318"/>
      <c r="AG294" s="318"/>
    </row>
    <row r="295" s="107" customFormat="1" ht="33.75" spans="1:33">
      <c r="A295" s="56">
        <v>14</v>
      </c>
      <c r="B295" s="46" t="s">
        <v>1121</v>
      </c>
      <c r="C295" s="47"/>
      <c r="D295" s="47" t="s">
        <v>133</v>
      </c>
      <c r="E295" s="47" t="s">
        <v>1072</v>
      </c>
      <c r="F295" s="158" t="s">
        <v>1122</v>
      </c>
      <c r="G295" s="48" t="s">
        <v>1123</v>
      </c>
      <c r="H295" s="53">
        <v>12000</v>
      </c>
      <c r="I295" s="96"/>
      <c r="J295" s="46" t="s">
        <v>1124</v>
      </c>
      <c r="K295" s="96">
        <v>2000</v>
      </c>
      <c r="L295" s="46" t="s">
        <v>1125</v>
      </c>
      <c r="M295" s="47" t="s">
        <v>92</v>
      </c>
      <c r="N295" s="59" t="s">
        <v>33</v>
      </c>
      <c r="O295" s="362" t="s">
        <v>1126</v>
      </c>
      <c r="P295" s="362" t="s">
        <v>1127</v>
      </c>
      <c r="Q295" s="349"/>
      <c r="R295" s="349"/>
      <c r="S295" s="232" t="s">
        <v>1095</v>
      </c>
      <c r="T295" s="116"/>
      <c r="V295" s="327"/>
      <c r="W295" s="327"/>
      <c r="X295" s="327"/>
      <c r="Y295" s="327"/>
      <c r="Z295" s="327"/>
      <c r="AA295" s="327"/>
      <c r="AB295" s="327"/>
      <c r="AC295" s="327"/>
      <c r="AD295" s="327"/>
      <c r="AE295" s="327"/>
      <c r="AF295" s="327"/>
      <c r="AG295" s="327"/>
    </row>
    <row r="296" s="181" customFormat="1" ht="78.75" spans="1:33">
      <c r="A296" s="56">
        <v>15</v>
      </c>
      <c r="B296" s="69" t="s">
        <v>1128</v>
      </c>
      <c r="C296" s="59"/>
      <c r="D296" s="44" t="s">
        <v>117</v>
      </c>
      <c r="E296" s="47" t="s">
        <v>1072</v>
      </c>
      <c r="F296" s="60" t="s">
        <v>1129</v>
      </c>
      <c r="G296" s="45" t="s">
        <v>43</v>
      </c>
      <c r="H296" s="61">
        <v>85000</v>
      </c>
      <c r="I296" s="59">
        <v>85000</v>
      </c>
      <c r="J296" s="80" t="s">
        <v>1130</v>
      </c>
      <c r="K296" s="59">
        <v>20000</v>
      </c>
      <c r="L296" s="60" t="s">
        <v>1131</v>
      </c>
      <c r="M296" s="59" t="s">
        <v>33</v>
      </c>
      <c r="N296" s="59" t="s">
        <v>33</v>
      </c>
      <c r="O296" s="208"/>
      <c r="P296" s="208"/>
      <c r="Q296" s="208"/>
      <c r="R296" s="149"/>
      <c r="S296" s="232" t="s">
        <v>1095</v>
      </c>
      <c r="V296" s="329"/>
      <c r="W296" s="329"/>
      <c r="X296" s="329"/>
      <c r="Y296" s="329"/>
      <c r="Z296" s="329"/>
      <c r="AA296" s="329"/>
      <c r="AB296" s="329"/>
      <c r="AC296" s="329"/>
      <c r="AD296" s="329"/>
      <c r="AE296" s="329"/>
      <c r="AF296" s="329"/>
      <c r="AG296" s="329"/>
    </row>
    <row r="297" s="107" customFormat="1" ht="22.5" spans="1:33">
      <c r="A297" s="56">
        <v>16</v>
      </c>
      <c r="B297" s="92" t="s">
        <v>1132</v>
      </c>
      <c r="C297" s="93" t="s">
        <v>103</v>
      </c>
      <c r="D297" s="453" t="s">
        <v>266</v>
      </c>
      <c r="E297" s="92" t="s">
        <v>1072</v>
      </c>
      <c r="F297" s="92" t="s">
        <v>1133</v>
      </c>
      <c r="G297" s="93" t="s">
        <v>1134</v>
      </c>
      <c r="H297" s="93">
        <v>500</v>
      </c>
      <c r="I297" s="93">
        <v>50</v>
      </c>
      <c r="J297" s="92" t="s">
        <v>1135</v>
      </c>
      <c r="K297" s="93">
        <v>450</v>
      </c>
      <c r="L297" s="92" t="s">
        <v>91</v>
      </c>
      <c r="M297" s="93" t="s">
        <v>92</v>
      </c>
      <c r="N297" s="93" t="s">
        <v>34</v>
      </c>
      <c r="O297" s="363" t="s">
        <v>1136</v>
      </c>
      <c r="P297" s="364" t="s">
        <v>1137</v>
      </c>
      <c r="Q297" s="364" t="s">
        <v>560</v>
      </c>
      <c r="R297" s="363" t="s">
        <v>1138</v>
      </c>
      <c r="S297" s="232" t="s">
        <v>1095</v>
      </c>
      <c r="T297" s="116"/>
      <c r="V297" s="327"/>
      <c r="W297" s="327"/>
      <c r="X297" s="327"/>
      <c r="Y297" s="327"/>
      <c r="Z297" s="327"/>
      <c r="AA297" s="327"/>
      <c r="AB297" s="327"/>
      <c r="AC297" s="327"/>
      <c r="AD297" s="327"/>
      <c r="AE297" s="327"/>
      <c r="AF297" s="327"/>
      <c r="AG297" s="327"/>
    </row>
    <row r="298" s="174" customFormat="1" ht="20.1" customHeight="1" spans="1:33">
      <c r="A298" s="37" t="s">
        <v>166</v>
      </c>
      <c r="B298" s="38" t="str">
        <f>"预备项目"&amp;SUBTOTAL(3,A298:A300)-2&amp;"个"</f>
        <v>预备项目1个</v>
      </c>
      <c r="C298" s="37">
        <f>SUBTOTAL(3,A298:A300)-2</f>
        <v>1</v>
      </c>
      <c r="D298" s="38"/>
      <c r="E298" s="146"/>
      <c r="F298" s="38"/>
      <c r="G298" s="39"/>
      <c r="H298" s="40">
        <f t="shared" ref="H298:I298" si="25">SUM(H299:H299)</f>
        <v>1300</v>
      </c>
      <c r="I298" s="40">
        <f t="shared" si="25"/>
        <v>0</v>
      </c>
      <c r="J298" s="38"/>
      <c r="K298" s="40">
        <f>SUM(K299:K299)</f>
        <v>800</v>
      </c>
      <c r="L298" s="38"/>
      <c r="M298" s="145"/>
      <c r="N298" s="145"/>
      <c r="O298" s="145"/>
      <c r="P298" s="145"/>
      <c r="Q298" s="145"/>
      <c r="R298" s="145"/>
      <c r="S298" s="38"/>
      <c r="V298" s="443"/>
      <c r="W298" s="443"/>
      <c r="X298" s="443"/>
      <c r="Y298" s="443"/>
      <c r="Z298" s="443"/>
      <c r="AA298" s="443"/>
      <c r="AB298" s="443"/>
      <c r="AC298" s="443"/>
      <c r="AD298" s="443"/>
      <c r="AE298" s="443"/>
      <c r="AF298" s="443"/>
      <c r="AG298" s="443"/>
    </row>
    <row r="299" s="107" customFormat="1" ht="22.5" spans="1:33">
      <c r="A299" s="41">
        <v>1</v>
      </c>
      <c r="B299" s="46" t="s">
        <v>1139</v>
      </c>
      <c r="C299" s="47" t="s">
        <v>103</v>
      </c>
      <c r="D299" s="47" t="s">
        <v>117</v>
      </c>
      <c r="E299" s="47" t="s">
        <v>1072</v>
      </c>
      <c r="F299" s="158" t="s">
        <v>1140</v>
      </c>
      <c r="G299" s="48" t="s">
        <v>106</v>
      </c>
      <c r="H299" s="53">
        <v>1300</v>
      </c>
      <c r="I299" s="96"/>
      <c r="J299" s="46" t="s">
        <v>1082</v>
      </c>
      <c r="K299" s="96">
        <v>800</v>
      </c>
      <c r="L299" s="46" t="s">
        <v>324</v>
      </c>
      <c r="M299" s="47" t="s">
        <v>70</v>
      </c>
      <c r="N299" s="59" t="s">
        <v>33</v>
      </c>
      <c r="O299" s="48" t="s">
        <v>1077</v>
      </c>
      <c r="P299" s="48" t="s">
        <v>1105</v>
      </c>
      <c r="Q299" s="47"/>
      <c r="R299" s="47"/>
      <c r="S299" s="232" t="s">
        <v>1095</v>
      </c>
      <c r="T299" s="116"/>
      <c r="V299" s="327"/>
      <c r="W299" s="327"/>
      <c r="X299" s="327"/>
      <c r="Y299" s="327"/>
      <c r="Z299" s="327"/>
      <c r="AA299" s="327"/>
      <c r="AB299" s="327"/>
      <c r="AC299" s="327"/>
      <c r="AD299" s="327"/>
      <c r="AE299" s="327"/>
      <c r="AF299" s="327"/>
      <c r="AG299" s="327"/>
    </row>
    <row r="300" s="174" customFormat="1" ht="20.1" customHeight="1" spans="1:33">
      <c r="A300" s="37" t="s">
        <v>217</v>
      </c>
      <c r="B300" s="38" t="str">
        <f>"前期项目"&amp;SUBTOTAL(3,A300:A301)-1&amp;"个"</f>
        <v>前期项目1个</v>
      </c>
      <c r="C300" s="37">
        <f>SUBTOTAL(3,A300:A301)-1</f>
        <v>1</v>
      </c>
      <c r="D300" s="38"/>
      <c r="E300" s="146"/>
      <c r="F300" s="38"/>
      <c r="G300" s="39"/>
      <c r="H300" s="40">
        <f t="shared" ref="H300:I300" si="26">SUM(H301:H301)</f>
        <v>16300</v>
      </c>
      <c r="I300" s="40">
        <f t="shared" si="26"/>
        <v>0</v>
      </c>
      <c r="J300" s="38"/>
      <c r="K300" s="40">
        <f>SUM(K301:K301)</f>
        <v>0</v>
      </c>
      <c r="L300" s="38"/>
      <c r="M300" s="145"/>
      <c r="N300" s="145"/>
      <c r="O300" s="145"/>
      <c r="P300" s="145"/>
      <c r="Q300" s="145"/>
      <c r="R300" s="145"/>
      <c r="S300" s="38"/>
      <c r="V300" s="443"/>
      <c r="W300" s="443"/>
      <c r="X300" s="443"/>
      <c r="Y300" s="443"/>
      <c r="Z300" s="443"/>
      <c r="AA300" s="443"/>
      <c r="AB300" s="443"/>
      <c r="AC300" s="443"/>
      <c r="AD300" s="443"/>
      <c r="AE300" s="443"/>
      <c r="AF300" s="443"/>
      <c r="AG300" s="443"/>
    </row>
    <row r="301" s="29" customFormat="1" ht="56.25" spans="1:33">
      <c r="A301" s="41">
        <v>1</v>
      </c>
      <c r="B301" s="46" t="s">
        <v>1141</v>
      </c>
      <c r="C301" s="59" t="s">
        <v>188</v>
      </c>
      <c r="D301" s="47" t="s">
        <v>124</v>
      </c>
      <c r="E301" s="41" t="s">
        <v>1072</v>
      </c>
      <c r="F301" s="92" t="s">
        <v>1142</v>
      </c>
      <c r="G301" s="45" t="s">
        <v>229</v>
      </c>
      <c r="H301" s="61">
        <v>16300</v>
      </c>
      <c r="I301" s="65"/>
      <c r="J301" s="46"/>
      <c r="K301" s="65"/>
      <c r="L301" s="60" t="s">
        <v>848</v>
      </c>
      <c r="M301" s="59" t="s">
        <v>33</v>
      </c>
      <c r="N301" s="59" t="s">
        <v>33</v>
      </c>
      <c r="O301" s="59" t="s">
        <v>1032</v>
      </c>
      <c r="P301" s="59" t="s">
        <v>1033</v>
      </c>
      <c r="Q301" s="59" t="s">
        <v>700</v>
      </c>
      <c r="R301" s="59" t="s">
        <v>1034</v>
      </c>
      <c r="S301" s="232" t="s">
        <v>1095</v>
      </c>
      <c r="V301" s="318"/>
      <c r="W301" s="318"/>
      <c r="X301" s="318"/>
      <c r="Y301" s="318"/>
      <c r="Z301" s="318"/>
      <c r="AA301" s="318"/>
      <c r="AB301" s="318"/>
      <c r="AC301" s="318"/>
      <c r="AD301" s="318"/>
      <c r="AE301" s="318"/>
      <c r="AF301" s="318"/>
      <c r="AG301" s="318"/>
    </row>
    <row r="302" s="425" customFormat="1" ht="27.75" customHeight="1" spans="1:33">
      <c r="A302" s="429"/>
      <c r="B302" s="437" t="str">
        <f>"华林开发区"&amp;SUBTOTAL(3,A302:A359)-3&amp;"个"</f>
        <v>华林开发区53个</v>
      </c>
      <c r="C302" s="430">
        <f>SUBTOTAL(3,A302:A359)-3</f>
        <v>53</v>
      </c>
      <c r="D302" s="429"/>
      <c r="E302" s="429"/>
      <c r="F302" s="437"/>
      <c r="G302" s="432"/>
      <c r="H302" s="433">
        <f t="shared" ref="H302:I302" si="27">SUM(H303,H334,H348)</f>
        <v>1153000</v>
      </c>
      <c r="I302" s="433">
        <f t="shared" si="27"/>
        <v>150200</v>
      </c>
      <c r="J302" s="437"/>
      <c r="K302" s="433">
        <f>SUM(K303,K334,K348)</f>
        <v>253200</v>
      </c>
      <c r="L302" s="430"/>
      <c r="M302" s="430"/>
      <c r="N302" s="430"/>
      <c r="O302" s="438"/>
      <c r="P302" s="438"/>
      <c r="Q302" s="438"/>
      <c r="R302" s="438"/>
      <c r="S302" s="442"/>
      <c r="T302" s="454"/>
      <c r="V302" s="455"/>
      <c r="W302" s="455"/>
      <c r="X302" s="455"/>
      <c r="Y302" s="455"/>
      <c r="Z302" s="455"/>
      <c r="AA302" s="455"/>
      <c r="AB302" s="455"/>
      <c r="AC302" s="455"/>
      <c r="AD302" s="455"/>
      <c r="AE302" s="455"/>
      <c r="AF302" s="455"/>
      <c r="AG302" s="455"/>
    </row>
    <row r="303" s="174" customFormat="1" ht="20.1" customHeight="1" spans="1:33">
      <c r="A303" s="37" t="s">
        <v>24</v>
      </c>
      <c r="B303" s="38" t="str">
        <f>"在建项目"&amp;SUBTOTAL(3,A303:A334)-2&amp;"个"</f>
        <v>在建项目30个</v>
      </c>
      <c r="C303" s="37">
        <f>SUBTOTAL(3,A303:A334)-2</f>
        <v>30</v>
      </c>
      <c r="D303" s="38"/>
      <c r="E303" s="146"/>
      <c r="F303" s="38"/>
      <c r="G303" s="39"/>
      <c r="H303" s="40">
        <f t="shared" ref="H303:I303" si="28">SUM(H304:H333)</f>
        <v>521700</v>
      </c>
      <c r="I303" s="40">
        <f t="shared" si="28"/>
        <v>150200</v>
      </c>
      <c r="J303" s="38"/>
      <c r="K303" s="40">
        <f>SUM(K304:K333)</f>
        <v>204200</v>
      </c>
      <c r="L303" s="38"/>
      <c r="M303" s="145"/>
      <c r="N303" s="145"/>
      <c r="O303" s="145"/>
      <c r="P303" s="145"/>
      <c r="Q303" s="145"/>
      <c r="R303" s="145"/>
      <c r="S303" s="38"/>
      <c r="V303" s="443"/>
      <c r="W303" s="443"/>
      <c r="X303" s="443"/>
      <c r="Y303" s="443"/>
      <c r="Z303" s="443"/>
      <c r="AA303" s="443"/>
      <c r="AB303" s="443"/>
      <c r="AC303" s="443"/>
      <c r="AD303" s="443"/>
      <c r="AE303" s="443"/>
      <c r="AF303" s="443"/>
      <c r="AG303" s="443"/>
    </row>
    <row r="304" s="29" customFormat="1" ht="22.5" spans="1:33">
      <c r="A304" s="56">
        <v>1</v>
      </c>
      <c r="B304" s="55" t="s">
        <v>1143</v>
      </c>
      <c r="C304" s="59" t="s">
        <v>50</v>
      </c>
      <c r="D304" s="56" t="s">
        <v>433</v>
      </c>
      <c r="E304" s="41" t="s">
        <v>1144</v>
      </c>
      <c r="F304" s="55" t="s">
        <v>1145</v>
      </c>
      <c r="G304" s="41" t="s">
        <v>60</v>
      </c>
      <c r="H304" s="57">
        <v>8000</v>
      </c>
      <c r="I304" s="56">
        <v>4000</v>
      </c>
      <c r="J304" s="81" t="s">
        <v>1146</v>
      </c>
      <c r="K304" s="59">
        <v>4000</v>
      </c>
      <c r="L304" s="60" t="s">
        <v>1147</v>
      </c>
      <c r="M304" s="59" t="s">
        <v>33</v>
      </c>
      <c r="N304" s="45" t="s">
        <v>34</v>
      </c>
      <c r="O304" s="45" t="s">
        <v>1148</v>
      </c>
      <c r="P304" s="45" t="s">
        <v>1149</v>
      </c>
      <c r="Q304" s="45" t="s">
        <v>1150</v>
      </c>
      <c r="R304" s="45" t="s">
        <v>1151</v>
      </c>
      <c r="S304" s="232" t="s">
        <v>1152</v>
      </c>
      <c r="V304" s="318"/>
      <c r="W304" s="318"/>
      <c r="X304" s="318"/>
      <c r="Y304" s="318"/>
      <c r="Z304" s="318"/>
      <c r="AA304" s="318"/>
      <c r="AB304" s="318"/>
      <c r="AC304" s="318"/>
      <c r="AD304" s="318"/>
      <c r="AE304" s="318"/>
      <c r="AF304" s="318"/>
      <c r="AG304" s="318"/>
    </row>
    <row r="305" s="29" customFormat="1" ht="22.5" spans="1:33">
      <c r="A305" s="56">
        <v>2</v>
      </c>
      <c r="B305" s="55" t="s">
        <v>1153</v>
      </c>
      <c r="C305" s="59" t="s">
        <v>50</v>
      </c>
      <c r="D305" s="56" t="s">
        <v>433</v>
      </c>
      <c r="E305" s="41" t="s">
        <v>1144</v>
      </c>
      <c r="F305" s="55" t="s">
        <v>1154</v>
      </c>
      <c r="G305" s="41" t="s">
        <v>460</v>
      </c>
      <c r="H305" s="57">
        <v>18000</v>
      </c>
      <c r="I305" s="56">
        <v>13000</v>
      </c>
      <c r="J305" s="81" t="s">
        <v>1155</v>
      </c>
      <c r="K305" s="59">
        <v>5000</v>
      </c>
      <c r="L305" s="60" t="s">
        <v>1156</v>
      </c>
      <c r="M305" s="59" t="s">
        <v>33</v>
      </c>
      <c r="N305" s="45" t="s">
        <v>34</v>
      </c>
      <c r="O305" s="45" t="s">
        <v>1157</v>
      </c>
      <c r="P305" s="45" t="s">
        <v>1158</v>
      </c>
      <c r="Q305" s="45" t="s">
        <v>1150</v>
      </c>
      <c r="R305" s="45" t="s">
        <v>1159</v>
      </c>
      <c r="S305" s="232" t="s">
        <v>1152</v>
      </c>
      <c r="V305" s="318"/>
      <c r="W305" s="318"/>
      <c r="X305" s="318"/>
      <c r="Y305" s="318"/>
      <c r="Z305" s="318"/>
      <c r="AA305" s="318"/>
      <c r="AB305" s="318"/>
      <c r="AC305" s="318"/>
      <c r="AD305" s="318"/>
      <c r="AE305" s="318"/>
      <c r="AF305" s="318"/>
      <c r="AG305" s="318"/>
    </row>
    <row r="306" s="29" customFormat="1" ht="22.5" spans="1:33">
      <c r="A306" s="56">
        <v>3</v>
      </c>
      <c r="B306" s="55" t="s">
        <v>1160</v>
      </c>
      <c r="C306" s="59" t="s">
        <v>50</v>
      </c>
      <c r="D306" s="56" t="s">
        <v>433</v>
      </c>
      <c r="E306" s="41" t="s">
        <v>1144</v>
      </c>
      <c r="F306" s="55" t="s">
        <v>1161</v>
      </c>
      <c r="G306" s="41" t="s">
        <v>747</v>
      </c>
      <c r="H306" s="57">
        <v>5000</v>
      </c>
      <c r="I306" s="56">
        <v>3000</v>
      </c>
      <c r="J306" s="81" t="s">
        <v>1162</v>
      </c>
      <c r="K306" s="59">
        <v>2000</v>
      </c>
      <c r="L306" s="60" t="s">
        <v>1163</v>
      </c>
      <c r="M306" s="59" t="s">
        <v>33</v>
      </c>
      <c r="N306" s="45" t="s">
        <v>34</v>
      </c>
      <c r="O306" s="45" t="s">
        <v>1164</v>
      </c>
      <c r="P306" s="45" t="s">
        <v>1165</v>
      </c>
      <c r="Q306" s="45" t="s">
        <v>1150</v>
      </c>
      <c r="R306" s="45" t="s">
        <v>1151</v>
      </c>
      <c r="S306" s="232" t="s">
        <v>1152</v>
      </c>
      <c r="V306" s="318"/>
      <c r="W306" s="318"/>
      <c r="X306" s="318"/>
      <c r="Y306" s="318"/>
      <c r="Z306" s="318"/>
      <c r="AA306" s="318"/>
      <c r="AB306" s="318"/>
      <c r="AC306" s="318"/>
      <c r="AD306" s="318"/>
      <c r="AE306" s="318"/>
      <c r="AF306" s="318"/>
      <c r="AG306" s="318"/>
    </row>
    <row r="307" s="29" customFormat="1" ht="45" spans="1:33">
      <c r="A307" s="56">
        <v>4</v>
      </c>
      <c r="B307" s="55" t="s">
        <v>1166</v>
      </c>
      <c r="C307" s="59" t="s">
        <v>50</v>
      </c>
      <c r="D307" s="56" t="s">
        <v>433</v>
      </c>
      <c r="E307" s="41" t="s">
        <v>1144</v>
      </c>
      <c r="F307" s="55" t="s">
        <v>1167</v>
      </c>
      <c r="G307" s="41" t="s">
        <v>60</v>
      </c>
      <c r="H307" s="57">
        <v>60000</v>
      </c>
      <c r="I307" s="56">
        <v>10000</v>
      </c>
      <c r="J307" s="81" t="s">
        <v>1168</v>
      </c>
      <c r="K307" s="59">
        <v>20000</v>
      </c>
      <c r="L307" s="60" t="s">
        <v>1169</v>
      </c>
      <c r="M307" s="59" t="s">
        <v>33</v>
      </c>
      <c r="N307" s="45" t="s">
        <v>34</v>
      </c>
      <c r="O307" s="45" t="s">
        <v>1170</v>
      </c>
      <c r="P307" s="45" t="s">
        <v>1171</v>
      </c>
      <c r="Q307" s="45" t="s">
        <v>1172</v>
      </c>
      <c r="R307" s="45" t="s">
        <v>1173</v>
      </c>
      <c r="S307" s="232" t="s">
        <v>1174</v>
      </c>
      <c r="V307" s="318"/>
      <c r="W307" s="318"/>
      <c r="X307" s="318"/>
      <c r="Y307" s="318"/>
      <c r="Z307" s="318"/>
      <c r="AA307" s="318"/>
      <c r="AB307" s="318"/>
      <c r="AC307" s="318"/>
      <c r="AD307" s="318"/>
      <c r="AE307" s="318"/>
      <c r="AF307" s="318"/>
      <c r="AG307" s="318"/>
    </row>
    <row r="308" s="29" customFormat="1" ht="33.75" spans="1:33">
      <c r="A308" s="56">
        <v>5</v>
      </c>
      <c r="B308" s="55" t="s">
        <v>1175</v>
      </c>
      <c r="C308" s="59" t="s">
        <v>50</v>
      </c>
      <c r="D308" s="56" t="s">
        <v>433</v>
      </c>
      <c r="E308" s="41" t="s">
        <v>1144</v>
      </c>
      <c r="F308" s="55" t="s">
        <v>1176</v>
      </c>
      <c r="G308" s="41" t="s">
        <v>119</v>
      </c>
      <c r="H308" s="57">
        <v>6000</v>
      </c>
      <c r="I308" s="56">
        <v>3000</v>
      </c>
      <c r="J308" s="81" t="s">
        <v>1177</v>
      </c>
      <c r="K308" s="59">
        <v>3000</v>
      </c>
      <c r="L308" s="60" t="s">
        <v>1178</v>
      </c>
      <c r="M308" s="59" t="s">
        <v>33</v>
      </c>
      <c r="N308" s="45" t="s">
        <v>34</v>
      </c>
      <c r="O308" s="45" t="s">
        <v>1179</v>
      </c>
      <c r="P308" s="45" t="s">
        <v>1180</v>
      </c>
      <c r="Q308" s="45" t="s">
        <v>1150</v>
      </c>
      <c r="R308" s="45" t="s">
        <v>1173</v>
      </c>
      <c r="S308" s="232" t="s">
        <v>1152</v>
      </c>
      <c r="V308" s="318"/>
      <c r="W308" s="318"/>
      <c r="X308" s="318"/>
      <c r="Y308" s="318"/>
      <c r="Z308" s="318"/>
      <c r="AA308" s="318"/>
      <c r="AB308" s="318"/>
      <c r="AC308" s="318"/>
      <c r="AD308" s="318"/>
      <c r="AE308" s="318"/>
      <c r="AF308" s="318"/>
      <c r="AG308" s="318"/>
    </row>
    <row r="309" s="29" customFormat="1" ht="33.75" spans="1:33">
      <c r="A309" s="56">
        <v>6</v>
      </c>
      <c r="B309" s="55" t="s">
        <v>1181</v>
      </c>
      <c r="C309" s="59" t="s">
        <v>50</v>
      </c>
      <c r="D309" s="56" t="s">
        <v>433</v>
      </c>
      <c r="E309" s="41" t="s">
        <v>1144</v>
      </c>
      <c r="F309" s="55" t="s">
        <v>1182</v>
      </c>
      <c r="G309" s="41" t="s">
        <v>119</v>
      </c>
      <c r="H309" s="57">
        <v>5000</v>
      </c>
      <c r="I309" s="56">
        <v>2000</v>
      </c>
      <c r="J309" s="81" t="s">
        <v>1183</v>
      </c>
      <c r="K309" s="59">
        <v>3000</v>
      </c>
      <c r="L309" s="60" t="s">
        <v>1178</v>
      </c>
      <c r="M309" s="59" t="s">
        <v>33</v>
      </c>
      <c r="N309" s="45" t="s">
        <v>34</v>
      </c>
      <c r="O309" s="45" t="s">
        <v>1184</v>
      </c>
      <c r="P309" s="45" t="s">
        <v>1185</v>
      </c>
      <c r="Q309" s="45" t="s">
        <v>1150</v>
      </c>
      <c r="R309" s="45" t="s">
        <v>1186</v>
      </c>
      <c r="S309" s="232" t="s">
        <v>1152</v>
      </c>
      <c r="V309" s="318"/>
      <c r="W309" s="318"/>
      <c r="X309" s="318"/>
      <c r="Y309" s="318"/>
      <c r="Z309" s="318"/>
      <c r="AA309" s="318"/>
      <c r="AB309" s="318"/>
      <c r="AC309" s="318"/>
      <c r="AD309" s="318"/>
      <c r="AE309" s="318"/>
      <c r="AF309" s="318"/>
      <c r="AG309" s="318"/>
    </row>
    <row r="310" s="29" customFormat="1" ht="33.75" spans="1:33">
      <c r="A310" s="56">
        <v>7</v>
      </c>
      <c r="B310" s="55" t="s">
        <v>1187</v>
      </c>
      <c r="C310" s="59" t="s">
        <v>103</v>
      </c>
      <c r="D310" s="56" t="s">
        <v>41</v>
      </c>
      <c r="E310" s="41" t="s">
        <v>1144</v>
      </c>
      <c r="F310" s="55" t="s">
        <v>1188</v>
      </c>
      <c r="G310" s="41" t="s">
        <v>119</v>
      </c>
      <c r="H310" s="57">
        <v>5000</v>
      </c>
      <c r="I310" s="56">
        <v>2000</v>
      </c>
      <c r="J310" s="81" t="s">
        <v>1183</v>
      </c>
      <c r="K310" s="59">
        <v>3000</v>
      </c>
      <c r="L310" s="60" t="s">
        <v>1189</v>
      </c>
      <c r="M310" s="59" t="s">
        <v>33</v>
      </c>
      <c r="N310" s="45" t="s">
        <v>92</v>
      </c>
      <c r="O310" s="45" t="s">
        <v>1190</v>
      </c>
      <c r="P310" s="45" t="s">
        <v>1191</v>
      </c>
      <c r="Q310" s="45" t="s">
        <v>1150</v>
      </c>
      <c r="R310" s="45" t="s">
        <v>1159</v>
      </c>
      <c r="S310" s="232" t="s">
        <v>1152</v>
      </c>
      <c r="V310" s="318"/>
      <c r="W310" s="318"/>
      <c r="X310" s="318"/>
      <c r="Y310" s="318"/>
      <c r="Z310" s="318"/>
      <c r="AA310" s="318"/>
      <c r="AB310" s="318"/>
      <c r="AC310" s="318"/>
      <c r="AD310" s="318"/>
      <c r="AE310" s="318"/>
      <c r="AF310" s="318"/>
      <c r="AG310" s="318"/>
    </row>
    <row r="311" s="29" customFormat="1" ht="33.75" spans="1:33">
      <c r="A311" s="56">
        <v>8</v>
      </c>
      <c r="B311" s="55" t="s">
        <v>1192</v>
      </c>
      <c r="C311" s="59" t="s">
        <v>50</v>
      </c>
      <c r="D311" s="56" t="s">
        <v>433</v>
      </c>
      <c r="E311" s="41" t="s">
        <v>1144</v>
      </c>
      <c r="F311" s="55" t="s">
        <v>1193</v>
      </c>
      <c r="G311" s="41" t="s">
        <v>89</v>
      </c>
      <c r="H311" s="57">
        <v>9000</v>
      </c>
      <c r="I311" s="56">
        <v>3000</v>
      </c>
      <c r="J311" s="81" t="s">
        <v>1183</v>
      </c>
      <c r="K311" s="59">
        <v>5000</v>
      </c>
      <c r="L311" s="60" t="s">
        <v>1178</v>
      </c>
      <c r="M311" s="59" t="s">
        <v>92</v>
      </c>
      <c r="N311" s="45" t="s">
        <v>34</v>
      </c>
      <c r="O311" s="45" t="s">
        <v>1194</v>
      </c>
      <c r="P311" s="45" t="s">
        <v>1195</v>
      </c>
      <c r="Q311" s="45" t="s">
        <v>1150</v>
      </c>
      <c r="R311" s="45" t="s">
        <v>1151</v>
      </c>
      <c r="S311" s="232" t="s">
        <v>1152</v>
      </c>
      <c r="V311" s="318"/>
      <c r="W311" s="318"/>
      <c r="X311" s="318"/>
      <c r="Y311" s="318"/>
      <c r="Z311" s="318"/>
      <c r="AA311" s="318"/>
      <c r="AB311" s="318"/>
      <c r="AC311" s="318"/>
      <c r="AD311" s="318"/>
      <c r="AE311" s="318"/>
      <c r="AF311" s="318"/>
      <c r="AG311" s="318"/>
    </row>
    <row r="312" s="29" customFormat="1" ht="33.75" spans="1:33">
      <c r="A312" s="56">
        <v>9</v>
      </c>
      <c r="B312" s="55" t="s">
        <v>1196</v>
      </c>
      <c r="C312" s="59" t="s">
        <v>50</v>
      </c>
      <c r="D312" s="56" t="s">
        <v>433</v>
      </c>
      <c r="E312" s="41" t="s">
        <v>1144</v>
      </c>
      <c r="F312" s="55" t="s">
        <v>1197</v>
      </c>
      <c r="G312" s="41" t="s">
        <v>119</v>
      </c>
      <c r="H312" s="57">
        <v>6000</v>
      </c>
      <c r="I312" s="56">
        <v>3000</v>
      </c>
      <c r="J312" s="81" t="s">
        <v>1198</v>
      </c>
      <c r="K312" s="59">
        <v>3000</v>
      </c>
      <c r="L312" s="60" t="s">
        <v>1199</v>
      </c>
      <c r="M312" s="59" t="s">
        <v>33</v>
      </c>
      <c r="N312" s="45" t="s">
        <v>79</v>
      </c>
      <c r="O312" s="45" t="s">
        <v>1200</v>
      </c>
      <c r="P312" s="45" t="s">
        <v>1201</v>
      </c>
      <c r="Q312" s="45" t="s">
        <v>1150</v>
      </c>
      <c r="R312" s="45" t="s">
        <v>1173</v>
      </c>
      <c r="S312" s="232" t="s">
        <v>1152</v>
      </c>
      <c r="V312" s="318"/>
      <c r="W312" s="318"/>
      <c r="X312" s="318"/>
      <c r="Y312" s="318"/>
      <c r="Z312" s="318"/>
      <c r="AA312" s="318"/>
      <c r="AB312" s="318"/>
      <c r="AC312" s="318"/>
      <c r="AD312" s="318"/>
      <c r="AE312" s="318"/>
      <c r="AF312" s="318"/>
      <c r="AG312" s="318"/>
    </row>
    <row r="313" s="29" customFormat="1" ht="33.75" spans="1:33">
      <c r="A313" s="56">
        <v>10</v>
      </c>
      <c r="B313" s="55" t="s">
        <v>1202</v>
      </c>
      <c r="C313" s="59" t="s">
        <v>50</v>
      </c>
      <c r="D313" s="56" t="s">
        <v>433</v>
      </c>
      <c r="E313" s="41" t="s">
        <v>1144</v>
      </c>
      <c r="F313" s="55" t="s">
        <v>1203</v>
      </c>
      <c r="G313" s="41" t="s">
        <v>106</v>
      </c>
      <c r="H313" s="57">
        <v>6000</v>
      </c>
      <c r="I313" s="41">
        <v>3000</v>
      </c>
      <c r="J313" s="81" t="s">
        <v>1204</v>
      </c>
      <c r="K313" s="59">
        <v>3000</v>
      </c>
      <c r="L313" s="60" t="s">
        <v>1205</v>
      </c>
      <c r="M313" s="59" t="s">
        <v>122</v>
      </c>
      <c r="N313" s="59" t="s">
        <v>33</v>
      </c>
      <c r="O313" s="45" t="s">
        <v>1206</v>
      </c>
      <c r="P313" s="45" t="s">
        <v>1207</v>
      </c>
      <c r="Q313" s="45" t="s">
        <v>1150</v>
      </c>
      <c r="R313" s="45" t="s">
        <v>1186</v>
      </c>
      <c r="S313" s="232" t="s">
        <v>1152</v>
      </c>
      <c r="V313" s="318"/>
      <c r="W313" s="318"/>
      <c r="X313" s="318"/>
      <c r="Y313" s="318"/>
      <c r="Z313" s="318"/>
      <c r="AA313" s="318"/>
      <c r="AB313" s="318"/>
      <c r="AC313" s="318"/>
      <c r="AD313" s="318"/>
      <c r="AE313" s="318"/>
      <c r="AF313" s="318"/>
      <c r="AG313" s="318"/>
    </row>
    <row r="314" s="29" customFormat="1" ht="22.5" spans="1:33">
      <c r="A314" s="56">
        <v>11</v>
      </c>
      <c r="B314" s="55" t="s">
        <v>1208</v>
      </c>
      <c r="C314" s="59" t="s">
        <v>50</v>
      </c>
      <c r="D314" s="56" t="s">
        <v>433</v>
      </c>
      <c r="E314" s="41" t="s">
        <v>1144</v>
      </c>
      <c r="F314" s="55" t="s">
        <v>1209</v>
      </c>
      <c r="G314" s="41" t="s">
        <v>106</v>
      </c>
      <c r="H314" s="57">
        <v>5000</v>
      </c>
      <c r="I314" s="56">
        <v>2500</v>
      </c>
      <c r="J314" s="81" t="s">
        <v>1210</v>
      </c>
      <c r="K314" s="59">
        <v>2500</v>
      </c>
      <c r="L314" s="60" t="s">
        <v>1205</v>
      </c>
      <c r="M314" s="59" t="s">
        <v>122</v>
      </c>
      <c r="N314" s="59" t="s">
        <v>33</v>
      </c>
      <c r="O314" s="45" t="s">
        <v>1211</v>
      </c>
      <c r="P314" s="45" t="s">
        <v>1212</v>
      </c>
      <c r="Q314" s="45" t="s">
        <v>1150</v>
      </c>
      <c r="R314" s="45" t="s">
        <v>1186</v>
      </c>
      <c r="S314" s="232" t="s">
        <v>1152</v>
      </c>
      <c r="V314" s="318"/>
      <c r="W314" s="318"/>
      <c r="X314" s="318"/>
      <c r="Y314" s="318"/>
      <c r="Z314" s="318"/>
      <c r="AA314" s="318"/>
      <c r="AB314" s="318"/>
      <c r="AC314" s="318"/>
      <c r="AD314" s="318"/>
      <c r="AE314" s="318"/>
      <c r="AF314" s="318"/>
      <c r="AG314" s="318"/>
    </row>
    <row r="315" s="29" customFormat="1" ht="33.75" spans="1:33">
      <c r="A315" s="56">
        <v>12</v>
      </c>
      <c r="B315" s="55" t="s">
        <v>1213</v>
      </c>
      <c r="C315" s="59" t="s">
        <v>50</v>
      </c>
      <c r="D315" s="56" t="s">
        <v>433</v>
      </c>
      <c r="E315" s="41" t="s">
        <v>1144</v>
      </c>
      <c r="F315" s="55" t="s">
        <v>1214</v>
      </c>
      <c r="G315" s="41" t="s">
        <v>119</v>
      </c>
      <c r="H315" s="57">
        <v>8000</v>
      </c>
      <c r="I315" s="56">
        <v>4000</v>
      </c>
      <c r="J315" s="81" t="s">
        <v>1215</v>
      </c>
      <c r="K315" s="59">
        <v>4000</v>
      </c>
      <c r="L315" s="60" t="s">
        <v>1178</v>
      </c>
      <c r="M315" s="59" t="s">
        <v>33</v>
      </c>
      <c r="N315" s="45" t="s">
        <v>34</v>
      </c>
      <c r="O315" s="45" t="s">
        <v>1216</v>
      </c>
      <c r="P315" s="45" t="s">
        <v>1217</v>
      </c>
      <c r="Q315" s="45" t="s">
        <v>1150</v>
      </c>
      <c r="R315" s="45" t="s">
        <v>1218</v>
      </c>
      <c r="S315" s="232" t="s">
        <v>1152</v>
      </c>
      <c r="V315" s="318"/>
      <c r="W315" s="318"/>
      <c r="X315" s="318"/>
      <c r="Y315" s="318"/>
      <c r="Z315" s="318"/>
      <c r="AA315" s="318"/>
      <c r="AB315" s="318"/>
      <c r="AC315" s="318"/>
      <c r="AD315" s="318"/>
      <c r="AE315" s="318"/>
      <c r="AF315" s="318"/>
      <c r="AG315" s="318"/>
    </row>
    <row r="316" s="29" customFormat="1" ht="22.5" spans="1:33">
      <c r="A316" s="56">
        <v>13</v>
      </c>
      <c r="B316" s="55" t="s">
        <v>1219</v>
      </c>
      <c r="C316" s="59" t="s">
        <v>26</v>
      </c>
      <c r="D316" s="56" t="s">
        <v>433</v>
      </c>
      <c r="E316" s="41" t="s">
        <v>1144</v>
      </c>
      <c r="F316" s="55" t="s">
        <v>1220</v>
      </c>
      <c r="G316" s="41" t="s">
        <v>119</v>
      </c>
      <c r="H316" s="57">
        <v>1000</v>
      </c>
      <c r="I316" s="56">
        <v>500</v>
      </c>
      <c r="J316" s="81" t="s">
        <v>1221</v>
      </c>
      <c r="K316" s="59">
        <v>500</v>
      </c>
      <c r="L316" s="60" t="s">
        <v>1222</v>
      </c>
      <c r="M316" s="59" t="s">
        <v>33</v>
      </c>
      <c r="N316" s="45" t="s">
        <v>79</v>
      </c>
      <c r="O316" s="45" t="s">
        <v>1223</v>
      </c>
      <c r="P316" s="45" t="s">
        <v>1224</v>
      </c>
      <c r="Q316" s="45" t="s">
        <v>1150</v>
      </c>
      <c r="R316" s="45" t="s">
        <v>1218</v>
      </c>
      <c r="S316" s="232" t="s">
        <v>1152</v>
      </c>
      <c r="V316" s="318"/>
      <c r="W316" s="318"/>
      <c r="X316" s="318"/>
      <c r="Y316" s="318"/>
      <c r="Z316" s="318"/>
      <c r="AA316" s="318"/>
      <c r="AB316" s="318"/>
      <c r="AC316" s="318"/>
      <c r="AD316" s="318"/>
      <c r="AE316" s="318"/>
      <c r="AF316" s="318"/>
      <c r="AG316" s="318"/>
    </row>
    <row r="317" s="29" customFormat="1" ht="22.5" spans="1:33">
      <c r="A317" s="56">
        <v>14</v>
      </c>
      <c r="B317" s="55" t="s">
        <v>1225</v>
      </c>
      <c r="C317" s="59" t="s">
        <v>26</v>
      </c>
      <c r="D317" s="56" t="s">
        <v>433</v>
      </c>
      <c r="E317" s="41" t="s">
        <v>1144</v>
      </c>
      <c r="F317" s="55" t="s">
        <v>1226</v>
      </c>
      <c r="G317" s="41" t="s">
        <v>119</v>
      </c>
      <c r="H317" s="57">
        <v>4500</v>
      </c>
      <c r="I317" s="56">
        <v>1500</v>
      </c>
      <c r="J317" s="81" t="s">
        <v>1227</v>
      </c>
      <c r="K317" s="59">
        <v>3000</v>
      </c>
      <c r="L317" s="60" t="s">
        <v>1178</v>
      </c>
      <c r="M317" s="59" t="s">
        <v>33</v>
      </c>
      <c r="N317" s="45" t="s">
        <v>79</v>
      </c>
      <c r="O317" s="45" t="s">
        <v>1228</v>
      </c>
      <c r="P317" s="45" t="s">
        <v>1229</v>
      </c>
      <c r="Q317" s="45" t="s">
        <v>1150</v>
      </c>
      <c r="R317" s="45" t="s">
        <v>1186</v>
      </c>
      <c r="S317" s="232" t="s">
        <v>1152</v>
      </c>
      <c r="V317" s="318"/>
      <c r="W317" s="318"/>
      <c r="X317" s="318"/>
      <c r="Y317" s="318"/>
      <c r="Z317" s="318"/>
      <c r="AA317" s="318"/>
      <c r="AB317" s="318"/>
      <c r="AC317" s="318"/>
      <c r="AD317" s="318"/>
      <c r="AE317" s="318"/>
      <c r="AF317" s="318"/>
      <c r="AG317" s="318"/>
    </row>
    <row r="318" s="29" customFormat="1" ht="22.5" spans="1:33">
      <c r="A318" s="56">
        <v>15</v>
      </c>
      <c r="B318" s="55" t="s">
        <v>1230</v>
      </c>
      <c r="C318" s="59" t="s">
        <v>26</v>
      </c>
      <c r="D318" s="56" t="s">
        <v>433</v>
      </c>
      <c r="E318" s="41" t="s">
        <v>1144</v>
      </c>
      <c r="F318" s="55" t="s">
        <v>1231</v>
      </c>
      <c r="G318" s="41" t="s">
        <v>119</v>
      </c>
      <c r="H318" s="57">
        <v>2500</v>
      </c>
      <c r="I318" s="56">
        <v>1000</v>
      </c>
      <c r="J318" s="81" t="s">
        <v>1232</v>
      </c>
      <c r="K318" s="59">
        <v>1500</v>
      </c>
      <c r="L318" s="60" t="s">
        <v>1178</v>
      </c>
      <c r="M318" s="59" t="s">
        <v>33</v>
      </c>
      <c r="N318" s="45" t="s">
        <v>79</v>
      </c>
      <c r="O318" s="45" t="s">
        <v>1233</v>
      </c>
      <c r="P318" s="45" t="s">
        <v>1234</v>
      </c>
      <c r="Q318" s="45" t="s">
        <v>1150</v>
      </c>
      <c r="R318" s="45" t="s">
        <v>1186</v>
      </c>
      <c r="S318" s="232" t="s">
        <v>1152</v>
      </c>
      <c r="V318" s="318"/>
      <c r="W318" s="318"/>
      <c r="X318" s="318"/>
      <c r="Y318" s="318"/>
      <c r="Z318" s="318"/>
      <c r="AA318" s="318"/>
      <c r="AB318" s="318"/>
      <c r="AC318" s="318"/>
      <c r="AD318" s="318"/>
      <c r="AE318" s="318"/>
      <c r="AF318" s="318"/>
      <c r="AG318" s="318"/>
    </row>
    <row r="319" s="29" customFormat="1" ht="22.5" spans="1:33">
      <c r="A319" s="56">
        <v>16</v>
      </c>
      <c r="B319" s="55" t="s">
        <v>1235</v>
      </c>
      <c r="C319" s="59" t="s">
        <v>103</v>
      </c>
      <c r="D319" s="56" t="s">
        <v>41</v>
      </c>
      <c r="E319" s="41" t="s">
        <v>1144</v>
      </c>
      <c r="F319" s="55" t="s">
        <v>1236</v>
      </c>
      <c r="G319" s="41">
        <v>2016</v>
      </c>
      <c r="H319" s="57">
        <v>3500</v>
      </c>
      <c r="I319" s="56">
        <v>500</v>
      </c>
      <c r="J319" s="81" t="s">
        <v>1204</v>
      </c>
      <c r="K319" s="59">
        <v>3500</v>
      </c>
      <c r="L319" s="60" t="s">
        <v>1178</v>
      </c>
      <c r="M319" s="59" t="s">
        <v>92</v>
      </c>
      <c r="N319" s="45" t="s">
        <v>34</v>
      </c>
      <c r="O319" s="45" t="s">
        <v>1237</v>
      </c>
      <c r="P319" s="45" t="s">
        <v>1238</v>
      </c>
      <c r="Q319" s="45" t="s">
        <v>1150</v>
      </c>
      <c r="R319" s="45" t="s">
        <v>1239</v>
      </c>
      <c r="S319" s="232" t="s">
        <v>1152</v>
      </c>
      <c r="V319" s="318"/>
      <c r="W319" s="318"/>
      <c r="X319" s="318"/>
      <c r="Y319" s="318"/>
      <c r="Z319" s="318"/>
      <c r="AA319" s="318"/>
      <c r="AB319" s="318"/>
      <c r="AC319" s="318"/>
      <c r="AD319" s="318"/>
      <c r="AE319" s="318"/>
      <c r="AF319" s="318"/>
      <c r="AG319" s="318"/>
    </row>
    <row r="320" s="29" customFormat="1" ht="22.5" spans="1:33">
      <c r="A320" s="56">
        <v>17</v>
      </c>
      <c r="B320" s="55" t="s">
        <v>1240</v>
      </c>
      <c r="C320" s="59" t="s">
        <v>103</v>
      </c>
      <c r="D320" s="56" t="s">
        <v>41</v>
      </c>
      <c r="E320" s="41" t="s">
        <v>1144</v>
      </c>
      <c r="F320" s="55" t="s">
        <v>1241</v>
      </c>
      <c r="G320" s="41">
        <v>2016</v>
      </c>
      <c r="H320" s="57">
        <v>3000</v>
      </c>
      <c r="I320" s="56">
        <v>500</v>
      </c>
      <c r="J320" s="81" t="s">
        <v>1204</v>
      </c>
      <c r="K320" s="59">
        <v>3000</v>
      </c>
      <c r="L320" s="60" t="s">
        <v>1178</v>
      </c>
      <c r="M320" s="59" t="s">
        <v>92</v>
      </c>
      <c r="N320" s="45" t="s">
        <v>34</v>
      </c>
      <c r="O320" s="45" t="s">
        <v>1242</v>
      </c>
      <c r="P320" s="45" t="s">
        <v>1243</v>
      </c>
      <c r="Q320" s="45" t="s">
        <v>1150</v>
      </c>
      <c r="R320" s="45" t="s">
        <v>1244</v>
      </c>
      <c r="S320" s="232" t="s">
        <v>1152</v>
      </c>
      <c r="V320" s="318"/>
      <c r="W320" s="318"/>
      <c r="X320" s="318"/>
      <c r="Y320" s="318"/>
      <c r="Z320" s="318"/>
      <c r="AA320" s="318"/>
      <c r="AB320" s="318"/>
      <c r="AC320" s="318"/>
      <c r="AD320" s="318"/>
      <c r="AE320" s="318"/>
      <c r="AF320" s="318"/>
      <c r="AG320" s="318"/>
    </row>
    <row r="321" s="29" customFormat="1" ht="45" spans="1:33">
      <c r="A321" s="56">
        <v>18</v>
      </c>
      <c r="B321" s="55" t="s">
        <v>1245</v>
      </c>
      <c r="C321" s="59" t="s">
        <v>50</v>
      </c>
      <c r="D321" s="56" t="s">
        <v>104</v>
      </c>
      <c r="E321" s="41" t="s">
        <v>1144</v>
      </c>
      <c r="F321" s="55" t="s">
        <v>1246</v>
      </c>
      <c r="G321" s="41" t="s">
        <v>119</v>
      </c>
      <c r="H321" s="57">
        <v>2000</v>
      </c>
      <c r="I321" s="56">
        <v>500</v>
      </c>
      <c r="J321" s="81" t="s">
        <v>1247</v>
      </c>
      <c r="K321" s="59">
        <v>2000</v>
      </c>
      <c r="L321" s="60" t="s">
        <v>1248</v>
      </c>
      <c r="M321" s="59" t="s">
        <v>79</v>
      </c>
      <c r="N321" s="45" t="s">
        <v>34</v>
      </c>
      <c r="O321" s="45" t="s">
        <v>1150</v>
      </c>
      <c r="P321" s="45" t="s">
        <v>1159</v>
      </c>
      <c r="Q321" s="45" t="s">
        <v>1150</v>
      </c>
      <c r="R321" s="45" t="s">
        <v>1249</v>
      </c>
      <c r="S321" s="232" t="s">
        <v>1152</v>
      </c>
      <c r="V321" s="318"/>
      <c r="W321" s="318"/>
      <c r="X321" s="318"/>
      <c r="Y321" s="318"/>
      <c r="Z321" s="318"/>
      <c r="AA321" s="318"/>
      <c r="AB321" s="318"/>
      <c r="AC321" s="318"/>
      <c r="AD321" s="318"/>
      <c r="AE321" s="318"/>
      <c r="AF321" s="318"/>
      <c r="AG321" s="318"/>
    </row>
    <row r="322" s="29" customFormat="1" ht="22.5" spans="1:33">
      <c r="A322" s="56">
        <v>19</v>
      </c>
      <c r="B322" s="55" t="s">
        <v>1250</v>
      </c>
      <c r="C322" s="59" t="s">
        <v>50</v>
      </c>
      <c r="D322" s="56" t="s">
        <v>104</v>
      </c>
      <c r="E322" s="41" t="s">
        <v>1144</v>
      </c>
      <c r="F322" s="55" t="s">
        <v>1251</v>
      </c>
      <c r="G322" s="41">
        <v>2016</v>
      </c>
      <c r="H322" s="57">
        <v>500</v>
      </c>
      <c r="I322" s="56">
        <v>150</v>
      </c>
      <c r="J322" s="81" t="s">
        <v>1204</v>
      </c>
      <c r="K322" s="59">
        <v>500</v>
      </c>
      <c r="L322" s="60" t="s">
        <v>1252</v>
      </c>
      <c r="M322" s="59" t="s">
        <v>988</v>
      </c>
      <c r="N322" s="45" t="s">
        <v>34</v>
      </c>
      <c r="O322" s="45" t="s">
        <v>477</v>
      </c>
      <c r="P322" s="45" t="s">
        <v>1253</v>
      </c>
      <c r="Q322" s="45" t="s">
        <v>1150</v>
      </c>
      <c r="R322" s="45" t="s">
        <v>1159</v>
      </c>
      <c r="S322" s="232" t="s">
        <v>1152</v>
      </c>
      <c r="V322" s="318"/>
      <c r="W322" s="318"/>
      <c r="X322" s="318"/>
      <c r="Y322" s="318"/>
      <c r="Z322" s="318"/>
      <c r="AA322" s="318"/>
      <c r="AB322" s="318"/>
      <c r="AC322" s="318"/>
      <c r="AD322" s="318"/>
      <c r="AE322" s="318"/>
      <c r="AF322" s="318"/>
      <c r="AG322" s="318"/>
    </row>
    <row r="323" s="29" customFormat="1" ht="33.75" spans="1:33">
      <c r="A323" s="56">
        <v>20</v>
      </c>
      <c r="B323" s="55" t="s">
        <v>1254</v>
      </c>
      <c r="C323" s="59" t="s">
        <v>50</v>
      </c>
      <c r="D323" s="56" t="s">
        <v>41</v>
      </c>
      <c r="E323" s="41" t="s">
        <v>1144</v>
      </c>
      <c r="F323" s="55" t="s">
        <v>1255</v>
      </c>
      <c r="G323" s="41" t="s">
        <v>53</v>
      </c>
      <c r="H323" s="57">
        <v>30000</v>
      </c>
      <c r="I323" s="56">
        <v>5000</v>
      </c>
      <c r="J323" s="81" t="s">
        <v>1256</v>
      </c>
      <c r="K323" s="59">
        <v>15000</v>
      </c>
      <c r="L323" s="60" t="s">
        <v>1257</v>
      </c>
      <c r="M323" s="59" t="s">
        <v>33</v>
      </c>
      <c r="N323" s="45" t="s">
        <v>34</v>
      </c>
      <c r="O323" s="45" t="s">
        <v>1258</v>
      </c>
      <c r="P323" s="45" t="s">
        <v>1259</v>
      </c>
      <c r="Q323" s="45" t="s">
        <v>1150</v>
      </c>
      <c r="R323" s="45" t="s">
        <v>1218</v>
      </c>
      <c r="S323" s="232" t="s">
        <v>1174</v>
      </c>
      <c r="V323" s="318"/>
      <c r="W323" s="318"/>
      <c r="X323" s="318"/>
      <c r="Y323" s="318"/>
      <c r="Z323" s="318"/>
      <c r="AA323" s="318"/>
      <c r="AB323" s="318"/>
      <c r="AC323" s="318"/>
      <c r="AD323" s="318"/>
      <c r="AE323" s="318"/>
      <c r="AF323" s="318"/>
      <c r="AG323" s="318"/>
    </row>
    <row r="324" s="106" customFormat="1" ht="22.5" spans="1:33">
      <c r="A324" s="56">
        <v>21</v>
      </c>
      <c r="B324" s="55" t="s">
        <v>1260</v>
      </c>
      <c r="C324" s="59"/>
      <c r="D324" s="56" t="s">
        <v>433</v>
      </c>
      <c r="E324" s="56" t="s">
        <v>1144</v>
      </c>
      <c r="F324" s="55" t="s">
        <v>1261</v>
      </c>
      <c r="G324" s="56" t="s">
        <v>119</v>
      </c>
      <c r="H324" s="57">
        <v>2000</v>
      </c>
      <c r="I324" s="41">
        <v>800</v>
      </c>
      <c r="J324" s="81" t="s">
        <v>1262</v>
      </c>
      <c r="K324" s="59">
        <v>1200</v>
      </c>
      <c r="L324" s="60" t="s">
        <v>1263</v>
      </c>
      <c r="M324" s="59" t="s">
        <v>33</v>
      </c>
      <c r="N324" s="45" t="s">
        <v>34</v>
      </c>
      <c r="O324" s="45"/>
      <c r="P324" s="45"/>
      <c r="Q324" s="45"/>
      <c r="R324" s="45"/>
      <c r="S324" s="232" t="s">
        <v>1152</v>
      </c>
      <c r="T324" s="110"/>
      <c r="V324" s="319"/>
      <c r="W324" s="319"/>
      <c r="X324" s="319"/>
      <c r="Y324" s="319"/>
      <c r="Z324" s="319"/>
      <c r="AA324" s="319"/>
      <c r="AB324" s="319"/>
      <c r="AC324" s="319"/>
      <c r="AD324" s="319"/>
      <c r="AE324" s="319"/>
      <c r="AF324" s="319"/>
      <c r="AG324" s="319"/>
    </row>
    <row r="325" s="29" customFormat="1" ht="33.75" spans="1:33">
      <c r="A325" s="56">
        <v>22</v>
      </c>
      <c r="B325" s="55" t="s">
        <v>1264</v>
      </c>
      <c r="C325" s="59" t="s">
        <v>50</v>
      </c>
      <c r="D325" s="56" t="s">
        <v>433</v>
      </c>
      <c r="E325" s="41" t="s">
        <v>1265</v>
      </c>
      <c r="F325" s="55" t="s">
        <v>1266</v>
      </c>
      <c r="G325" s="41" t="s">
        <v>53</v>
      </c>
      <c r="H325" s="57">
        <v>4000</v>
      </c>
      <c r="I325" s="56">
        <v>2000</v>
      </c>
      <c r="J325" s="81" t="s">
        <v>1267</v>
      </c>
      <c r="K325" s="59">
        <v>2000</v>
      </c>
      <c r="L325" s="60" t="s">
        <v>1268</v>
      </c>
      <c r="M325" s="59" t="s">
        <v>33</v>
      </c>
      <c r="N325" s="45" t="s">
        <v>34</v>
      </c>
      <c r="O325" s="45" t="s">
        <v>1269</v>
      </c>
      <c r="P325" s="45" t="s">
        <v>1270</v>
      </c>
      <c r="Q325" s="45" t="s">
        <v>1271</v>
      </c>
      <c r="R325" s="45" t="s">
        <v>1272</v>
      </c>
      <c r="S325" s="232" t="s">
        <v>1152</v>
      </c>
      <c r="V325" s="318"/>
      <c r="W325" s="318"/>
      <c r="X325" s="318"/>
      <c r="Y325" s="318"/>
      <c r="Z325" s="318"/>
      <c r="AA325" s="318"/>
      <c r="AB325" s="318"/>
      <c r="AC325" s="318"/>
      <c r="AD325" s="318"/>
      <c r="AE325" s="318"/>
      <c r="AF325" s="318"/>
      <c r="AG325" s="318"/>
    </row>
    <row r="326" s="29" customFormat="1" ht="33.75" spans="1:33">
      <c r="A326" s="56">
        <v>23</v>
      </c>
      <c r="B326" s="55" t="s">
        <v>1273</v>
      </c>
      <c r="C326" s="59" t="s">
        <v>50</v>
      </c>
      <c r="D326" s="56" t="s">
        <v>433</v>
      </c>
      <c r="E326" s="41" t="s">
        <v>1265</v>
      </c>
      <c r="F326" s="55" t="s">
        <v>1274</v>
      </c>
      <c r="G326" s="41" t="s">
        <v>119</v>
      </c>
      <c r="H326" s="57">
        <v>20000</v>
      </c>
      <c r="I326" s="56">
        <v>10000</v>
      </c>
      <c r="J326" s="81" t="s">
        <v>1275</v>
      </c>
      <c r="K326" s="59">
        <v>10000</v>
      </c>
      <c r="L326" s="60" t="s">
        <v>1276</v>
      </c>
      <c r="M326" s="59" t="s">
        <v>33</v>
      </c>
      <c r="N326" s="45" t="s">
        <v>34</v>
      </c>
      <c r="O326" s="45" t="s">
        <v>1277</v>
      </c>
      <c r="P326" s="45" t="s">
        <v>1278</v>
      </c>
      <c r="Q326" s="45" t="s">
        <v>1271</v>
      </c>
      <c r="R326" s="45" t="s">
        <v>967</v>
      </c>
      <c r="S326" s="232" t="s">
        <v>1174</v>
      </c>
      <c r="V326" s="318"/>
      <c r="W326" s="318"/>
      <c r="X326" s="318"/>
      <c r="Y326" s="318"/>
      <c r="Z326" s="318"/>
      <c r="AA326" s="318"/>
      <c r="AB326" s="318"/>
      <c r="AC326" s="318"/>
      <c r="AD326" s="318"/>
      <c r="AE326" s="318"/>
      <c r="AF326" s="318"/>
      <c r="AG326" s="318"/>
    </row>
    <row r="327" s="29" customFormat="1" ht="56.25" spans="1:33">
      <c r="A327" s="56">
        <v>24</v>
      </c>
      <c r="B327" s="55" t="s">
        <v>1279</v>
      </c>
      <c r="C327" s="59" t="s">
        <v>50</v>
      </c>
      <c r="D327" s="56" t="s">
        <v>433</v>
      </c>
      <c r="E327" s="41" t="s">
        <v>1265</v>
      </c>
      <c r="F327" s="55" t="s">
        <v>1280</v>
      </c>
      <c r="G327" s="41" t="s">
        <v>460</v>
      </c>
      <c r="H327" s="57">
        <v>82500</v>
      </c>
      <c r="I327" s="56">
        <v>30000</v>
      </c>
      <c r="J327" s="81" t="s">
        <v>1281</v>
      </c>
      <c r="K327" s="59">
        <v>30000</v>
      </c>
      <c r="L327" s="60" t="s">
        <v>1282</v>
      </c>
      <c r="M327" s="59" t="s">
        <v>33</v>
      </c>
      <c r="N327" s="45" t="s">
        <v>34</v>
      </c>
      <c r="O327" s="45" t="s">
        <v>1283</v>
      </c>
      <c r="P327" s="45" t="s">
        <v>1284</v>
      </c>
      <c r="Q327" s="45" t="s">
        <v>1271</v>
      </c>
      <c r="R327" s="45" t="s">
        <v>1066</v>
      </c>
      <c r="S327" s="232" t="s">
        <v>1174</v>
      </c>
      <c r="V327" s="318"/>
      <c r="W327" s="318"/>
      <c r="X327" s="318"/>
      <c r="Y327" s="318"/>
      <c r="Z327" s="318"/>
      <c r="AA327" s="318"/>
      <c r="AB327" s="318"/>
      <c r="AC327" s="318"/>
      <c r="AD327" s="318"/>
      <c r="AE327" s="318"/>
      <c r="AF327" s="318"/>
      <c r="AG327" s="318"/>
    </row>
    <row r="328" s="29" customFormat="1" ht="56.25" spans="1:33">
      <c r="A328" s="56">
        <v>25</v>
      </c>
      <c r="B328" s="55" t="s">
        <v>1285</v>
      </c>
      <c r="C328" s="59" t="s">
        <v>50</v>
      </c>
      <c r="D328" s="56" t="s">
        <v>433</v>
      </c>
      <c r="E328" s="41" t="s">
        <v>1265</v>
      </c>
      <c r="F328" s="55" t="s">
        <v>1286</v>
      </c>
      <c r="G328" s="41" t="s">
        <v>449</v>
      </c>
      <c r="H328" s="57">
        <v>55600</v>
      </c>
      <c r="I328" s="56">
        <v>30000</v>
      </c>
      <c r="J328" s="81" t="s">
        <v>1281</v>
      </c>
      <c r="K328" s="59">
        <v>15000</v>
      </c>
      <c r="L328" s="60" t="s">
        <v>1287</v>
      </c>
      <c r="M328" s="59" t="s">
        <v>33</v>
      </c>
      <c r="N328" s="45" t="s">
        <v>34</v>
      </c>
      <c r="O328" s="45" t="s">
        <v>1288</v>
      </c>
      <c r="P328" s="45" t="s">
        <v>1289</v>
      </c>
      <c r="Q328" s="45" t="s">
        <v>1271</v>
      </c>
      <c r="R328" s="45" t="s">
        <v>1066</v>
      </c>
      <c r="S328" s="232" t="s">
        <v>1174</v>
      </c>
      <c r="V328" s="318"/>
      <c r="W328" s="318"/>
      <c r="X328" s="318"/>
      <c r="Y328" s="318"/>
      <c r="Z328" s="318"/>
      <c r="AA328" s="318"/>
      <c r="AB328" s="318"/>
      <c r="AC328" s="318"/>
      <c r="AD328" s="318"/>
      <c r="AE328" s="318"/>
      <c r="AF328" s="318"/>
      <c r="AG328" s="318"/>
    </row>
    <row r="329" s="29" customFormat="1" ht="33.75" spans="1:33">
      <c r="A329" s="56">
        <v>26</v>
      </c>
      <c r="B329" s="55" t="s">
        <v>1290</v>
      </c>
      <c r="C329" s="59" t="s">
        <v>50</v>
      </c>
      <c r="D329" s="56" t="s">
        <v>433</v>
      </c>
      <c r="E329" s="41" t="s">
        <v>1265</v>
      </c>
      <c r="F329" s="55" t="s">
        <v>1291</v>
      </c>
      <c r="G329" s="41" t="s">
        <v>449</v>
      </c>
      <c r="H329" s="57">
        <v>12600</v>
      </c>
      <c r="I329" s="56">
        <v>6600</v>
      </c>
      <c r="J329" s="81" t="s">
        <v>1292</v>
      </c>
      <c r="K329" s="59">
        <v>6000</v>
      </c>
      <c r="L329" s="60" t="s">
        <v>1293</v>
      </c>
      <c r="M329" s="59" t="s">
        <v>33</v>
      </c>
      <c r="N329" s="45" t="s">
        <v>34</v>
      </c>
      <c r="O329" s="45" t="s">
        <v>1294</v>
      </c>
      <c r="P329" s="45" t="s">
        <v>1295</v>
      </c>
      <c r="Q329" s="45" t="s">
        <v>900</v>
      </c>
      <c r="R329" s="45" t="s">
        <v>967</v>
      </c>
      <c r="S329" s="232" t="s">
        <v>1152</v>
      </c>
      <c r="V329" s="318"/>
      <c r="W329" s="318"/>
      <c r="X329" s="318"/>
      <c r="Y329" s="318"/>
      <c r="Z329" s="318"/>
      <c r="AA329" s="318"/>
      <c r="AB329" s="318"/>
      <c r="AC329" s="318"/>
      <c r="AD329" s="318"/>
      <c r="AE329" s="318"/>
      <c r="AF329" s="318"/>
      <c r="AG329" s="318"/>
    </row>
    <row r="330" s="29" customFormat="1" ht="33.75" spans="1:33">
      <c r="A330" s="56">
        <v>27</v>
      </c>
      <c r="B330" s="55" t="s">
        <v>1296</v>
      </c>
      <c r="C330" s="59" t="s">
        <v>26</v>
      </c>
      <c r="D330" s="56" t="s">
        <v>433</v>
      </c>
      <c r="E330" s="41" t="s">
        <v>1265</v>
      </c>
      <c r="F330" s="55" t="s">
        <v>1297</v>
      </c>
      <c r="G330" s="41" t="s">
        <v>60</v>
      </c>
      <c r="H330" s="57">
        <v>5000</v>
      </c>
      <c r="I330" s="56">
        <v>3000</v>
      </c>
      <c r="J330" s="81" t="s">
        <v>1281</v>
      </c>
      <c r="K330" s="59">
        <v>2000</v>
      </c>
      <c r="L330" s="60" t="s">
        <v>1298</v>
      </c>
      <c r="M330" s="59" t="s">
        <v>33</v>
      </c>
      <c r="N330" s="59" t="s">
        <v>70</v>
      </c>
      <c r="O330" s="45" t="s">
        <v>1299</v>
      </c>
      <c r="P330" s="45" t="s">
        <v>1300</v>
      </c>
      <c r="Q330" s="45" t="s">
        <v>1271</v>
      </c>
      <c r="R330" s="45" t="s">
        <v>967</v>
      </c>
      <c r="S330" s="232" t="s">
        <v>1152</v>
      </c>
      <c r="V330" s="318"/>
      <c r="W330" s="318"/>
      <c r="X330" s="318"/>
      <c r="Y330" s="318"/>
      <c r="Z330" s="318"/>
      <c r="AA330" s="318"/>
      <c r="AB330" s="318"/>
      <c r="AC330" s="318"/>
      <c r="AD330" s="318"/>
      <c r="AE330" s="318"/>
      <c r="AF330" s="318"/>
      <c r="AG330" s="318"/>
    </row>
    <row r="331" s="29" customFormat="1" ht="33.75" spans="1:33">
      <c r="A331" s="56">
        <v>28</v>
      </c>
      <c r="B331" s="55" t="s">
        <v>1301</v>
      </c>
      <c r="C331" s="59" t="s">
        <v>26</v>
      </c>
      <c r="D331" s="56" t="s">
        <v>433</v>
      </c>
      <c r="E331" s="41" t="s">
        <v>1265</v>
      </c>
      <c r="F331" s="55" t="s">
        <v>1302</v>
      </c>
      <c r="G331" s="41" t="s">
        <v>43</v>
      </c>
      <c r="H331" s="57">
        <v>150000</v>
      </c>
      <c r="I331" s="56">
        <v>5000</v>
      </c>
      <c r="J331" s="81" t="s">
        <v>1303</v>
      </c>
      <c r="K331" s="59">
        <v>50000</v>
      </c>
      <c r="L331" s="60" t="s">
        <v>1304</v>
      </c>
      <c r="M331" s="59" t="s">
        <v>33</v>
      </c>
      <c r="N331" s="45" t="s">
        <v>34</v>
      </c>
      <c r="O331" s="45" t="s">
        <v>1269</v>
      </c>
      <c r="P331" s="45" t="s">
        <v>1270</v>
      </c>
      <c r="Q331" s="45" t="s">
        <v>1271</v>
      </c>
      <c r="R331" s="45" t="s">
        <v>1272</v>
      </c>
      <c r="S331" s="232" t="s">
        <v>1174</v>
      </c>
      <c r="V331" s="318"/>
      <c r="W331" s="318"/>
      <c r="X331" s="318"/>
      <c r="Y331" s="318"/>
      <c r="Z331" s="318"/>
      <c r="AA331" s="318"/>
      <c r="AB331" s="318"/>
      <c r="AC331" s="318"/>
      <c r="AD331" s="318"/>
      <c r="AE331" s="318"/>
      <c r="AF331" s="318"/>
      <c r="AG331" s="318"/>
    </row>
    <row r="332" s="29" customFormat="1" ht="33.75" spans="1:33">
      <c r="A332" s="56">
        <v>29</v>
      </c>
      <c r="B332" s="55" t="s">
        <v>1305</v>
      </c>
      <c r="C332" s="59" t="s">
        <v>26</v>
      </c>
      <c r="D332" s="56" t="s">
        <v>433</v>
      </c>
      <c r="E332" s="41" t="s">
        <v>1265</v>
      </c>
      <c r="F332" s="55" t="s">
        <v>1306</v>
      </c>
      <c r="G332" s="41" t="s">
        <v>119</v>
      </c>
      <c r="H332" s="57">
        <v>1500</v>
      </c>
      <c r="I332" s="56">
        <v>500</v>
      </c>
      <c r="J332" s="81" t="s">
        <v>1307</v>
      </c>
      <c r="K332" s="59">
        <v>1000</v>
      </c>
      <c r="L332" s="60" t="s">
        <v>114</v>
      </c>
      <c r="M332" s="59" t="s">
        <v>115</v>
      </c>
      <c r="N332" s="59" t="s">
        <v>33</v>
      </c>
      <c r="O332" s="45" t="s">
        <v>1308</v>
      </c>
      <c r="P332" s="45" t="s">
        <v>1309</v>
      </c>
      <c r="Q332" s="45" t="s">
        <v>1271</v>
      </c>
      <c r="R332" s="45" t="s">
        <v>1310</v>
      </c>
      <c r="S332" s="232" t="s">
        <v>1152</v>
      </c>
      <c r="V332" s="318"/>
      <c r="W332" s="318"/>
      <c r="X332" s="318"/>
      <c r="Y332" s="318"/>
      <c r="Z332" s="318"/>
      <c r="AA332" s="318"/>
      <c r="AB332" s="318"/>
      <c r="AC332" s="318"/>
      <c r="AD332" s="318"/>
      <c r="AE332" s="318"/>
      <c r="AF332" s="318"/>
      <c r="AG332" s="318"/>
    </row>
    <row r="333" s="29" customFormat="1" ht="22.5" spans="1:33">
      <c r="A333" s="56">
        <v>30</v>
      </c>
      <c r="B333" s="55" t="s">
        <v>1311</v>
      </c>
      <c r="C333" s="59" t="s">
        <v>50</v>
      </c>
      <c r="D333" s="56" t="s">
        <v>104</v>
      </c>
      <c r="E333" s="41" t="s">
        <v>1265</v>
      </c>
      <c r="F333" s="55" t="s">
        <v>1312</v>
      </c>
      <c r="G333" s="41">
        <v>2016</v>
      </c>
      <c r="H333" s="57">
        <v>500</v>
      </c>
      <c r="I333" s="56">
        <v>150</v>
      </c>
      <c r="J333" s="81" t="s">
        <v>1313</v>
      </c>
      <c r="K333" s="59">
        <v>500</v>
      </c>
      <c r="L333" s="60" t="s">
        <v>1314</v>
      </c>
      <c r="M333" s="59" t="s">
        <v>988</v>
      </c>
      <c r="N333" s="45" t="s">
        <v>34</v>
      </c>
      <c r="O333" s="45" t="s">
        <v>477</v>
      </c>
      <c r="P333" s="45" t="s">
        <v>1253</v>
      </c>
      <c r="Q333" s="45" t="s">
        <v>477</v>
      </c>
      <c r="R333" s="45" t="s">
        <v>1310</v>
      </c>
      <c r="S333" s="232" t="s">
        <v>1152</v>
      </c>
      <c r="V333" s="318"/>
      <c r="W333" s="318"/>
      <c r="X333" s="318"/>
      <c r="Y333" s="318"/>
      <c r="Z333" s="318"/>
      <c r="AA333" s="318"/>
      <c r="AB333" s="318"/>
      <c r="AC333" s="318"/>
      <c r="AD333" s="318"/>
      <c r="AE333" s="318"/>
      <c r="AF333" s="318"/>
      <c r="AG333" s="318"/>
    </row>
    <row r="334" s="174" customFormat="1" ht="20.1" customHeight="1" spans="1:33">
      <c r="A334" s="37" t="s">
        <v>166</v>
      </c>
      <c r="B334" s="38" t="str">
        <f>"预备项目"&amp;SUBTOTAL(3,A334:A348)-2&amp;"个"</f>
        <v>预备项目13个</v>
      </c>
      <c r="C334" s="37">
        <f>SUBTOTAL(3,A334:A348)-2</f>
        <v>13</v>
      </c>
      <c r="D334" s="38"/>
      <c r="E334" s="146"/>
      <c r="F334" s="38"/>
      <c r="G334" s="39"/>
      <c r="H334" s="40">
        <f>SUM(H335:H347)</f>
        <v>113500</v>
      </c>
      <c r="I334" s="40">
        <f>SUM(I335:I347)</f>
        <v>0</v>
      </c>
      <c r="J334" s="38"/>
      <c r="K334" s="40">
        <f>SUM(K335:K356)</f>
        <v>49000</v>
      </c>
      <c r="L334" s="38"/>
      <c r="M334" s="145"/>
      <c r="N334" s="145"/>
      <c r="O334" s="145"/>
      <c r="P334" s="145"/>
      <c r="Q334" s="145"/>
      <c r="R334" s="145"/>
      <c r="S334" s="38"/>
      <c r="V334" s="443"/>
      <c r="W334" s="443"/>
      <c r="X334" s="443"/>
      <c r="Y334" s="443"/>
      <c r="Z334" s="443"/>
      <c r="AA334" s="443"/>
      <c r="AB334" s="443"/>
      <c r="AC334" s="443"/>
      <c r="AD334" s="443"/>
      <c r="AE334" s="443"/>
      <c r="AF334" s="443"/>
      <c r="AG334" s="443"/>
    </row>
    <row r="335" s="29" customFormat="1" ht="33.75" spans="1:33">
      <c r="A335" s="41">
        <v>1</v>
      </c>
      <c r="B335" s="55" t="s">
        <v>1315</v>
      </c>
      <c r="C335" s="59" t="s">
        <v>103</v>
      </c>
      <c r="D335" s="56" t="s">
        <v>433</v>
      </c>
      <c r="E335" s="41" t="s">
        <v>1144</v>
      </c>
      <c r="F335" s="55" t="s">
        <v>1316</v>
      </c>
      <c r="G335" s="41" t="s">
        <v>106</v>
      </c>
      <c r="H335" s="57">
        <v>6000</v>
      </c>
      <c r="I335" s="104"/>
      <c r="J335" s="60" t="s">
        <v>1317</v>
      </c>
      <c r="K335" s="59">
        <v>6000</v>
      </c>
      <c r="L335" s="60" t="s">
        <v>1318</v>
      </c>
      <c r="M335" s="59" t="s">
        <v>337</v>
      </c>
      <c r="N335" s="59" t="s">
        <v>33</v>
      </c>
      <c r="O335" s="45" t="s">
        <v>1319</v>
      </c>
      <c r="P335" s="45" t="s">
        <v>1320</v>
      </c>
      <c r="Q335" s="45" t="s">
        <v>1150</v>
      </c>
      <c r="R335" s="45" t="s">
        <v>1186</v>
      </c>
      <c r="S335" s="232" t="s">
        <v>1152</v>
      </c>
      <c r="V335" s="318"/>
      <c r="W335" s="318"/>
      <c r="X335" s="318"/>
      <c r="Y335" s="318"/>
      <c r="Z335" s="318"/>
      <c r="AA335" s="318"/>
      <c r="AB335" s="318"/>
      <c r="AC335" s="318"/>
      <c r="AD335" s="318"/>
      <c r="AE335" s="318"/>
      <c r="AF335" s="318"/>
      <c r="AG335" s="318"/>
    </row>
    <row r="336" s="29" customFormat="1" ht="33.75" spans="1:33">
      <c r="A336" s="41">
        <v>2</v>
      </c>
      <c r="B336" s="55" t="s">
        <v>1321</v>
      </c>
      <c r="C336" s="59" t="s">
        <v>103</v>
      </c>
      <c r="D336" s="56" t="s">
        <v>433</v>
      </c>
      <c r="E336" s="41" t="s">
        <v>1144</v>
      </c>
      <c r="F336" s="55" t="s">
        <v>1322</v>
      </c>
      <c r="G336" s="41" t="s">
        <v>106</v>
      </c>
      <c r="H336" s="57">
        <v>1000</v>
      </c>
      <c r="I336" s="104"/>
      <c r="J336" s="60" t="s">
        <v>1317</v>
      </c>
      <c r="K336" s="59">
        <v>1000</v>
      </c>
      <c r="L336" s="60" t="s">
        <v>1318</v>
      </c>
      <c r="M336" s="59" t="s">
        <v>337</v>
      </c>
      <c r="N336" s="59" t="s">
        <v>33</v>
      </c>
      <c r="O336" s="45" t="s">
        <v>1319</v>
      </c>
      <c r="P336" s="45" t="s">
        <v>1320</v>
      </c>
      <c r="Q336" s="45" t="s">
        <v>1150</v>
      </c>
      <c r="R336" s="45" t="s">
        <v>1186</v>
      </c>
      <c r="S336" s="232" t="s">
        <v>1152</v>
      </c>
      <c r="V336" s="318"/>
      <c r="W336" s="318"/>
      <c r="X336" s="318"/>
      <c r="Y336" s="318"/>
      <c r="Z336" s="318"/>
      <c r="AA336" s="318"/>
      <c r="AB336" s="318"/>
      <c r="AC336" s="318"/>
      <c r="AD336" s="318"/>
      <c r="AE336" s="318"/>
      <c r="AF336" s="318"/>
      <c r="AG336" s="318"/>
    </row>
    <row r="337" s="29" customFormat="1" ht="33.75" spans="1:33">
      <c r="A337" s="41">
        <v>3</v>
      </c>
      <c r="B337" s="55" t="s">
        <v>1323</v>
      </c>
      <c r="C337" s="59" t="s">
        <v>26</v>
      </c>
      <c r="D337" s="56" t="s">
        <v>433</v>
      </c>
      <c r="E337" s="41" t="s">
        <v>1144</v>
      </c>
      <c r="F337" s="55" t="s">
        <v>1324</v>
      </c>
      <c r="G337" s="41" t="s">
        <v>89</v>
      </c>
      <c r="H337" s="57">
        <v>10000</v>
      </c>
      <c r="I337" s="104"/>
      <c r="J337" s="60" t="s">
        <v>1325</v>
      </c>
      <c r="K337" s="59">
        <v>8000</v>
      </c>
      <c r="L337" s="60" t="s">
        <v>1326</v>
      </c>
      <c r="M337" s="59" t="s">
        <v>178</v>
      </c>
      <c r="N337" s="59" t="s">
        <v>33</v>
      </c>
      <c r="O337" s="45" t="s">
        <v>1327</v>
      </c>
      <c r="P337" s="45" t="s">
        <v>1328</v>
      </c>
      <c r="Q337" s="45" t="s">
        <v>1150</v>
      </c>
      <c r="R337" s="45" t="s">
        <v>1186</v>
      </c>
      <c r="S337" s="232" t="s">
        <v>1152</v>
      </c>
      <c r="V337" s="318"/>
      <c r="W337" s="318"/>
      <c r="X337" s="318"/>
      <c r="Y337" s="318"/>
      <c r="Z337" s="318"/>
      <c r="AA337" s="318"/>
      <c r="AB337" s="318"/>
      <c r="AC337" s="318"/>
      <c r="AD337" s="318"/>
      <c r="AE337" s="318"/>
      <c r="AF337" s="318"/>
      <c r="AG337" s="318"/>
    </row>
    <row r="338" s="29" customFormat="1" ht="33.75" spans="1:33">
      <c r="A338" s="41">
        <v>4</v>
      </c>
      <c r="B338" s="55" t="s">
        <v>1329</v>
      </c>
      <c r="C338" s="59" t="s">
        <v>188</v>
      </c>
      <c r="D338" s="56" t="s">
        <v>433</v>
      </c>
      <c r="E338" s="41" t="s">
        <v>1144</v>
      </c>
      <c r="F338" s="55" t="s">
        <v>1330</v>
      </c>
      <c r="G338" s="41" t="s">
        <v>106</v>
      </c>
      <c r="H338" s="57">
        <v>5000</v>
      </c>
      <c r="I338" s="104"/>
      <c r="J338" s="60" t="s">
        <v>1325</v>
      </c>
      <c r="K338" s="59">
        <v>3000</v>
      </c>
      <c r="L338" s="60" t="s">
        <v>1326</v>
      </c>
      <c r="M338" s="59" t="s">
        <v>178</v>
      </c>
      <c r="N338" s="59" t="s">
        <v>33</v>
      </c>
      <c r="O338" s="45" t="s">
        <v>1150</v>
      </c>
      <c r="P338" s="45" t="s">
        <v>1173</v>
      </c>
      <c r="Q338" s="45" t="s">
        <v>1150</v>
      </c>
      <c r="R338" s="45" t="s">
        <v>1173</v>
      </c>
      <c r="S338" s="232" t="s">
        <v>1174</v>
      </c>
      <c r="V338" s="318"/>
      <c r="W338" s="318"/>
      <c r="X338" s="318"/>
      <c r="Y338" s="318"/>
      <c r="Z338" s="318"/>
      <c r="AA338" s="318"/>
      <c r="AB338" s="318"/>
      <c r="AC338" s="318"/>
      <c r="AD338" s="318"/>
      <c r="AE338" s="318"/>
      <c r="AF338" s="318"/>
      <c r="AG338" s="318"/>
    </row>
    <row r="339" s="29" customFormat="1" ht="33.75" spans="1:33">
      <c r="A339" s="41">
        <v>5</v>
      </c>
      <c r="B339" s="55" t="s">
        <v>1331</v>
      </c>
      <c r="C339" s="59" t="s">
        <v>188</v>
      </c>
      <c r="D339" s="56" t="s">
        <v>433</v>
      </c>
      <c r="E339" s="41" t="s">
        <v>1265</v>
      </c>
      <c r="F339" s="55" t="s">
        <v>1332</v>
      </c>
      <c r="G339" s="41" t="s">
        <v>106</v>
      </c>
      <c r="H339" s="57">
        <v>20000</v>
      </c>
      <c r="I339" s="104"/>
      <c r="J339" s="60" t="s">
        <v>1333</v>
      </c>
      <c r="K339" s="59">
        <v>3000</v>
      </c>
      <c r="L339" s="60" t="s">
        <v>1334</v>
      </c>
      <c r="M339" s="59" t="s">
        <v>337</v>
      </c>
      <c r="N339" s="59" t="s">
        <v>33</v>
      </c>
      <c r="O339" s="45" t="s">
        <v>1150</v>
      </c>
      <c r="P339" s="45" t="s">
        <v>1335</v>
      </c>
      <c r="Q339" s="45" t="s">
        <v>966</v>
      </c>
      <c r="R339" s="45" t="s">
        <v>1066</v>
      </c>
      <c r="S339" s="232" t="s">
        <v>1152</v>
      </c>
      <c r="V339" s="318"/>
      <c r="W339" s="318"/>
      <c r="X339" s="318"/>
      <c r="Y339" s="318"/>
      <c r="Z339" s="318"/>
      <c r="AA339" s="318"/>
      <c r="AB339" s="318"/>
      <c r="AC339" s="318"/>
      <c r="AD339" s="318"/>
      <c r="AE339" s="318"/>
      <c r="AF339" s="318"/>
      <c r="AG339" s="318"/>
    </row>
    <row r="340" s="29" customFormat="1" ht="33.75" spans="1:33">
      <c r="A340" s="41">
        <v>6</v>
      </c>
      <c r="B340" s="55" t="s">
        <v>1336</v>
      </c>
      <c r="C340" s="59" t="s">
        <v>188</v>
      </c>
      <c r="D340" s="56" t="s">
        <v>433</v>
      </c>
      <c r="E340" s="41" t="s">
        <v>1265</v>
      </c>
      <c r="F340" s="55" t="s">
        <v>1337</v>
      </c>
      <c r="G340" s="41" t="s">
        <v>106</v>
      </c>
      <c r="H340" s="57">
        <v>6800</v>
      </c>
      <c r="I340" s="104"/>
      <c r="J340" s="60" t="s">
        <v>1333</v>
      </c>
      <c r="K340" s="59">
        <v>2000</v>
      </c>
      <c r="L340" s="60" t="s">
        <v>1338</v>
      </c>
      <c r="M340" s="59" t="s">
        <v>70</v>
      </c>
      <c r="N340" s="59" t="s">
        <v>33</v>
      </c>
      <c r="O340" s="45" t="s">
        <v>1339</v>
      </c>
      <c r="P340" s="45" t="s">
        <v>1340</v>
      </c>
      <c r="Q340" s="45" t="s">
        <v>966</v>
      </c>
      <c r="R340" s="45" t="s">
        <v>967</v>
      </c>
      <c r="S340" s="232" t="s">
        <v>1152</v>
      </c>
      <c r="V340" s="318"/>
      <c r="W340" s="318"/>
      <c r="X340" s="318"/>
      <c r="Y340" s="318"/>
      <c r="Z340" s="318"/>
      <c r="AA340" s="318"/>
      <c r="AB340" s="318"/>
      <c r="AC340" s="318"/>
      <c r="AD340" s="318"/>
      <c r="AE340" s="318"/>
      <c r="AF340" s="318"/>
      <c r="AG340" s="318"/>
    </row>
    <row r="341" s="29" customFormat="1" ht="33.75" spans="1:33">
      <c r="A341" s="41">
        <v>7</v>
      </c>
      <c r="B341" s="55" t="s">
        <v>1341</v>
      </c>
      <c r="C341" s="59" t="s">
        <v>188</v>
      </c>
      <c r="D341" s="56" t="s">
        <v>433</v>
      </c>
      <c r="E341" s="41" t="s">
        <v>1265</v>
      </c>
      <c r="F341" s="55" t="s">
        <v>1342</v>
      </c>
      <c r="G341" s="41" t="s">
        <v>106</v>
      </c>
      <c r="H341" s="57">
        <v>6000</v>
      </c>
      <c r="I341" s="104"/>
      <c r="J341" s="60" t="s">
        <v>1333</v>
      </c>
      <c r="K341" s="59">
        <v>2000</v>
      </c>
      <c r="L341" s="60" t="s">
        <v>1334</v>
      </c>
      <c r="M341" s="59" t="s">
        <v>337</v>
      </c>
      <c r="N341" s="59" t="s">
        <v>33</v>
      </c>
      <c r="O341" s="45" t="s">
        <v>1343</v>
      </c>
      <c r="P341" s="45" t="s">
        <v>1344</v>
      </c>
      <c r="Q341" s="45" t="s">
        <v>966</v>
      </c>
      <c r="R341" s="45" t="s">
        <v>967</v>
      </c>
      <c r="S341" s="232" t="s">
        <v>1152</v>
      </c>
      <c r="V341" s="318"/>
      <c r="W341" s="318"/>
      <c r="X341" s="318"/>
      <c r="Y341" s="318"/>
      <c r="Z341" s="318"/>
      <c r="AA341" s="318"/>
      <c r="AB341" s="318"/>
      <c r="AC341" s="318"/>
      <c r="AD341" s="318"/>
      <c r="AE341" s="318"/>
      <c r="AF341" s="318"/>
      <c r="AG341" s="318"/>
    </row>
    <row r="342" s="29" customFormat="1" ht="33.75" spans="1:33">
      <c r="A342" s="41">
        <v>8</v>
      </c>
      <c r="B342" s="55" t="s">
        <v>1345</v>
      </c>
      <c r="C342" s="59" t="s">
        <v>188</v>
      </c>
      <c r="D342" s="56" t="s">
        <v>433</v>
      </c>
      <c r="E342" s="41" t="s">
        <v>1265</v>
      </c>
      <c r="F342" s="55" t="s">
        <v>1346</v>
      </c>
      <c r="G342" s="41" t="s">
        <v>106</v>
      </c>
      <c r="H342" s="57">
        <v>3500</v>
      </c>
      <c r="I342" s="104"/>
      <c r="J342" s="60" t="s">
        <v>1333</v>
      </c>
      <c r="K342" s="59">
        <v>2000</v>
      </c>
      <c r="L342" s="60" t="s">
        <v>1334</v>
      </c>
      <c r="M342" s="59" t="s">
        <v>337</v>
      </c>
      <c r="N342" s="59" t="s">
        <v>33</v>
      </c>
      <c r="O342" s="45" t="s">
        <v>1347</v>
      </c>
      <c r="P342" s="45" t="s">
        <v>1348</v>
      </c>
      <c r="Q342" s="45" t="s">
        <v>966</v>
      </c>
      <c r="R342" s="45" t="s">
        <v>1066</v>
      </c>
      <c r="S342" s="232" t="s">
        <v>1152</v>
      </c>
      <c r="V342" s="318"/>
      <c r="W342" s="318"/>
      <c r="X342" s="318"/>
      <c r="Y342" s="318"/>
      <c r="Z342" s="318"/>
      <c r="AA342" s="318"/>
      <c r="AB342" s="318"/>
      <c r="AC342" s="318"/>
      <c r="AD342" s="318"/>
      <c r="AE342" s="318"/>
      <c r="AF342" s="318"/>
      <c r="AG342" s="318"/>
    </row>
    <row r="343" s="29" customFormat="1" ht="33.75" spans="1:33">
      <c r="A343" s="41">
        <v>9</v>
      </c>
      <c r="B343" s="55" t="s">
        <v>1349</v>
      </c>
      <c r="C343" s="59" t="s">
        <v>188</v>
      </c>
      <c r="D343" s="56" t="s">
        <v>433</v>
      </c>
      <c r="E343" s="41" t="s">
        <v>1265</v>
      </c>
      <c r="F343" s="55" t="s">
        <v>1350</v>
      </c>
      <c r="G343" s="41" t="s">
        <v>106</v>
      </c>
      <c r="H343" s="57">
        <v>8200</v>
      </c>
      <c r="I343" s="104"/>
      <c r="J343" s="60" t="s">
        <v>1333</v>
      </c>
      <c r="K343" s="59">
        <v>3000</v>
      </c>
      <c r="L343" s="60" t="s">
        <v>1334</v>
      </c>
      <c r="M343" s="59" t="s">
        <v>337</v>
      </c>
      <c r="N343" s="59" t="s">
        <v>33</v>
      </c>
      <c r="O343" s="45" t="s">
        <v>1351</v>
      </c>
      <c r="P343" s="45" t="s">
        <v>1352</v>
      </c>
      <c r="Q343" s="45" t="s">
        <v>966</v>
      </c>
      <c r="R343" s="45" t="s">
        <v>1310</v>
      </c>
      <c r="S343" s="232" t="s">
        <v>1152</v>
      </c>
      <c r="V343" s="318"/>
      <c r="W343" s="318"/>
      <c r="X343" s="318"/>
      <c r="Y343" s="318"/>
      <c r="Z343" s="318"/>
      <c r="AA343" s="318"/>
      <c r="AB343" s="318"/>
      <c r="AC343" s="318"/>
      <c r="AD343" s="318"/>
      <c r="AE343" s="318"/>
      <c r="AF343" s="318"/>
      <c r="AG343" s="318"/>
    </row>
    <row r="344" s="29" customFormat="1" ht="33.75" spans="1:33">
      <c r="A344" s="41">
        <v>10</v>
      </c>
      <c r="B344" s="55" t="s">
        <v>1353</v>
      </c>
      <c r="C344" s="59" t="s">
        <v>188</v>
      </c>
      <c r="D344" s="56" t="s">
        <v>433</v>
      </c>
      <c r="E344" s="41" t="s">
        <v>1265</v>
      </c>
      <c r="F344" s="55" t="s">
        <v>1354</v>
      </c>
      <c r="G344" s="41" t="s">
        <v>106</v>
      </c>
      <c r="H344" s="57">
        <v>10000</v>
      </c>
      <c r="I344" s="104"/>
      <c r="J344" s="60" t="s">
        <v>1333</v>
      </c>
      <c r="K344" s="59">
        <v>4000</v>
      </c>
      <c r="L344" s="60" t="s">
        <v>1334</v>
      </c>
      <c r="M344" s="59" t="s">
        <v>337</v>
      </c>
      <c r="N344" s="59" t="s">
        <v>33</v>
      </c>
      <c r="O344" s="45" t="s">
        <v>1355</v>
      </c>
      <c r="P344" s="45" t="s">
        <v>1356</v>
      </c>
      <c r="Q344" s="45" t="s">
        <v>966</v>
      </c>
      <c r="R344" s="45" t="s">
        <v>967</v>
      </c>
      <c r="S344" s="232" t="s">
        <v>1152</v>
      </c>
      <c r="V344" s="318"/>
      <c r="W344" s="318"/>
      <c r="X344" s="318"/>
      <c r="Y344" s="318"/>
      <c r="Z344" s="318"/>
      <c r="AA344" s="318"/>
      <c r="AB344" s="318"/>
      <c r="AC344" s="318"/>
      <c r="AD344" s="318"/>
      <c r="AE344" s="318"/>
      <c r="AF344" s="318"/>
      <c r="AG344" s="318"/>
    </row>
    <row r="345" s="29" customFormat="1" ht="33.75" spans="1:33">
      <c r="A345" s="41">
        <v>11</v>
      </c>
      <c r="B345" s="55" t="s">
        <v>1357</v>
      </c>
      <c r="C345" s="59" t="s">
        <v>188</v>
      </c>
      <c r="D345" s="56" t="s">
        <v>433</v>
      </c>
      <c r="E345" s="41" t="s">
        <v>1265</v>
      </c>
      <c r="F345" s="55" t="s">
        <v>1358</v>
      </c>
      <c r="G345" s="41" t="s">
        <v>106</v>
      </c>
      <c r="H345" s="57">
        <v>7000</v>
      </c>
      <c r="I345" s="104"/>
      <c r="J345" s="60" t="s">
        <v>1333</v>
      </c>
      <c r="K345" s="59">
        <v>3000</v>
      </c>
      <c r="L345" s="60" t="s">
        <v>1334</v>
      </c>
      <c r="M345" s="59" t="s">
        <v>337</v>
      </c>
      <c r="N345" s="59" t="s">
        <v>33</v>
      </c>
      <c r="O345" s="45" t="s">
        <v>1359</v>
      </c>
      <c r="P345" s="45" t="s">
        <v>1360</v>
      </c>
      <c r="Q345" s="45" t="s">
        <v>966</v>
      </c>
      <c r="R345" s="45" t="s">
        <v>1310</v>
      </c>
      <c r="S345" s="232" t="s">
        <v>1152</v>
      </c>
      <c r="V345" s="318"/>
      <c r="W345" s="318"/>
      <c r="X345" s="318"/>
      <c r="Y345" s="318"/>
      <c r="Z345" s="318"/>
      <c r="AA345" s="318"/>
      <c r="AB345" s="318"/>
      <c r="AC345" s="318"/>
      <c r="AD345" s="318"/>
      <c r="AE345" s="318"/>
      <c r="AF345" s="318"/>
      <c r="AG345" s="318"/>
    </row>
    <row r="346" s="29" customFormat="1" ht="33.75" spans="1:33">
      <c r="A346" s="41">
        <v>12</v>
      </c>
      <c r="B346" s="55" t="s">
        <v>1361</v>
      </c>
      <c r="C346" s="59" t="s">
        <v>188</v>
      </c>
      <c r="D346" s="56" t="s">
        <v>433</v>
      </c>
      <c r="E346" s="41" t="s">
        <v>1265</v>
      </c>
      <c r="F346" s="55" t="s">
        <v>1362</v>
      </c>
      <c r="G346" s="41" t="s">
        <v>106</v>
      </c>
      <c r="H346" s="57">
        <v>10000</v>
      </c>
      <c r="I346" s="104"/>
      <c r="J346" s="60" t="s">
        <v>1333</v>
      </c>
      <c r="K346" s="59">
        <v>2000</v>
      </c>
      <c r="L346" s="60" t="s">
        <v>1338</v>
      </c>
      <c r="M346" s="59" t="s">
        <v>70</v>
      </c>
      <c r="N346" s="59" t="s">
        <v>33</v>
      </c>
      <c r="O346" s="45" t="s">
        <v>1363</v>
      </c>
      <c r="P346" s="45" t="s">
        <v>1364</v>
      </c>
      <c r="Q346" s="45" t="s">
        <v>966</v>
      </c>
      <c r="R346" s="45" t="s">
        <v>967</v>
      </c>
      <c r="S346" s="232" t="s">
        <v>1152</v>
      </c>
      <c r="V346" s="318"/>
      <c r="W346" s="318"/>
      <c r="X346" s="318"/>
      <c r="Y346" s="318"/>
      <c r="Z346" s="318"/>
      <c r="AA346" s="318"/>
      <c r="AB346" s="318"/>
      <c r="AC346" s="318"/>
      <c r="AD346" s="318"/>
      <c r="AE346" s="318"/>
      <c r="AF346" s="318"/>
      <c r="AG346" s="318"/>
    </row>
    <row r="347" s="29" customFormat="1" ht="45" spans="1:33">
      <c r="A347" s="41">
        <v>13</v>
      </c>
      <c r="B347" s="55" t="s">
        <v>1365</v>
      </c>
      <c r="C347" s="59" t="s">
        <v>188</v>
      </c>
      <c r="D347" s="56" t="s">
        <v>433</v>
      </c>
      <c r="E347" s="41" t="s">
        <v>1265</v>
      </c>
      <c r="F347" s="55" t="s">
        <v>1366</v>
      </c>
      <c r="G347" s="41" t="s">
        <v>106</v>
      </c>
      <c r="H347" s="57">
        <v>20000</v>
      </c>
      <c r="I347" s="104"/>
      <c r="J347" s="60" t="s">
        <v>1333</v>
      </c>
      <c r="K347" s="59">
        <v>10000</v>
      </c>
      <c r="L347" s="60" t="s">
        <v>1367</v>
      </c>
      <c r="M347" s="59" t="s">
        <v>178</v>
      </c>
      <c r="N347" s="130" t="s">
        <v>33</v>
      </c>
      <c r="O347" s="45" t="s">
        <v>1368</v>
      </c>
      <c r="P347" s="45" t="s">
        <v>1369</v>
      </c>
      <c r="Q347" s="45" t="s">
        <v>966</v>
      </c>
      <c r="R347" s="45" t="s">
        <v>1066</v>
      </c>
      <c r="S347" s="232" t="s">
        <v>1152</v>
      </c>
      <c r="V347" s="318"/>
      <c r="W347" s="318"/>
      <c r="X347" s="318"/>
      <c r="Y347" s="318"/>
      <c r="Z347" s="318"/>
      <c r="AA347" s="318"/>
      <c r="AB347" s="318"/>
      <c r="AC347" s="318"/>
      <c r="AD347" s="318"/>
      <c r="AE347" s="318"/>
      <c r="AF347" s="318"/>
      <c r="AG347" s="318"/>
    </row>
    <row r="348" s="174" customFormat="1" ht="20.1" customHeight="1" spans="1:33">
      <c r="A348" s="37" t="s">
        <v>217</v>
      </c>
      <c r="B348" s="38" t="str">
        <f>"前期项目"&amp;SUBTOTAL(3,A348:A358)-1&amp;"个"</f>
        <v>前期项目10个</v>
      </c>
      <c r="C348" s="37">
        <f>SUBTOTAL(3,A348:A358)-1</f>
        <v>10</v>
      </c>
      <c r="D348" s="38"/>
      <c r="E348" s="146"/>
      <c r="F348" s="38"/>
      <c r="G348" s="39"/>
      <c r="H348" s="40">
        <f t="shared" ref="H348:I348" si="29">SUM(H349:H358)</f>
        <v>517800</v>
      </c>
      <c r="I348" s="40">
        <f t="shared" si="29"/>
        <v>0</v>
      </c>
      <c r="J348" s="38"/>
      <c r="K348" s="40">
        <f>SUM(K349:K358)</f>
        <v>0</v>
      </c>
      <c r="L348" s="38"/>
      <c r="M348" s="145"/>
      <c r="N348" s="145"/>
      <c r="O348" s="145"/>
      <c r="P348" s="145"/>
      <c r="Q348" s="145"/>
      <c r="R348" s="145"/>
      <c r="S348" s="38"/>
      <c r="V348" s="443"/>
      <c r="W348" s="443"/>
      <c r="X348" s="443"/>
      <c r="Y348" s="443"/>
      <c r="Z348" s="443"/>
      <c r="AA348" s="443"/>
      <c r="AB348" s="443"/>
      <c r="AC348" s="443"/>
      <c r="AD348" s="443"/>
      <c r="AE348" s="443"/>
      <c r="AF348" s="443"/>
      <c r="AG348" s="443"/>
    </row>
    <row r="349" s="29" customFormat="1" ht="22.5" spans="1:33">
      <c r="A349" s="56">
        <v>1</v>
      </c>
      <c r="B349" s="55" t="s">
        <v>1370</v>
      </c>
      <c r="C349" s="56" t="s">
        <v>188</v>
      </c>
      <c r="D349" s="56" t="s">
        <v>41</v>
      </c>
      <c r="E349" s="41" t="s">
        <v>1144</v>
      </c>
      <c r="F349" s="55" t="s">
        <v>1371</v>
      </c>
      <c r="G349" s="41" t="s">
        <v>229</v>
      </c>
      <c r="H349" s="57">
        <v>60000</v>
      </c>
      <c r="I349" s="59"/>
      <c r="J349" s="55"/>
      <c r="K349" s="59"/>
      <c r="L349" s="80" t="s">
        <v>1372</v>
      </c>
      <c r="M349" s="130" t="s">
        <v>33</v>
      </c>
      <c r="N349" s="130" t="s">
        <v>33</v>
      </c>
      <c r="O349" s="45" t="s">
        <v>1150</v>
      </c>
      <c r="P349" s="45" t="s">
        <v>1249</v>
      </c>
      <c r="Q349" s="45" t="s">
        <v>1150</v>
      </c>
      <c r="R349" s="45" t="s">
        <v>1249</v>
      </c>
      <c r="S349" s="232" t="s">
        <v>1152</v>
      </c>
      <c r="V349" s="318"/>
      <c r="W349" s="318"/>
      <c r="X349" s="318"/>
      <c r="Y349" s="318"/>
      <c r="Z349" s="318"/>
      <c r="AA349" s="318"/>
      <c r="AB349" s="318"/>
      <c r="AC349" s="318"/>
      <c r="AD349" s="318"/>
      <c r="AE349" s="318"/>
      <c r="AF349" s="318"/>
      <c r="AG349" s="318"/>
    </row>
    <row r="350" s="29" customFormat="1" ht="22.5" spans="1:33">
      <c r="A350" s="56">
        <v>2</v>
      </c>
      <c r="B350" s="55" t="s">
        <v>1373</v>
      </c>
      <c r="C350" s="56" t="s">
        <v>188</v>
      </c>
      <c r="D350" s="56" t="s">
        <v>433</v>
      </c>
      <c r="E350" s="41" t="s">
        <v>1144</v>
      </c>
      <c r="F350" s="55" t="s">
        <v>1374</v>
      </c>
      <c r="G350" s="41" t="s">
        <v>229</v>
      </c>
      <c r="H350" s="57">
        <v>30000</v>
      </c>
      <c r="I350" s="59"/>
      <c r="J350" s="55"/>
      <c r="K350" s="59"/>
      <c r="L350" s="80" t="s">
        <v>579</v>
      </c>
      <c r="M350" s="130" t="s">
        <v>33</v>
      </c>
      <c r="N350" s="130" t="s">
        <v>33</v>
      </c>
      <c r="O350" s="45" t="s">
        <v>1375</v>
      </c>
      <c r="P350" s="45" t="s">
        <v>1376</v>
      </c>
      <c r="Q350" s="45" t="s">
        <v>1150</v>
      </c>
      <c r="R350" s="45" t="s">
        <v>1218</v>
      </c>
      <c r="S350" s="232" t="s">
        <v>1152</v>
      </c>
      <c r="V350" s="318"/>
      <c r="W350" s="318"/>
      <c r="X350" s="318"/>
      <c r="Y350" s="318"/>
      <c r="Z350" s="318"/>
      <c r="AA350" s="318"/>
      <c r="AB350" s="318"/>
      <c r="AC350" s="318"/>
      <c r="AD350" s="318"/>
      <c r="AE350" s="318"/>
      <c r="AF350" s="318"/>
      <c r="AG350" s="318"/>
    </row>
    <row r="351" s="29" customFormat="1" ht="22.5" spans="1:33">
      <c r="A351" s="56">
        <v>3</v>
      </c>
      <c r="B351" s="55" t="s">
        <v>1377</v>
      </c>
      <c r="C351" s="56" t="s">
        <v>188</v>
      </c>
      <c r="D351" s="56" t="s">
        <v>41</v>
      </c>
      <c r="E351" s="41" t="s">
        <v>1144</v>
      </c>
      <c r="F351" s="55" t="s">
        <v>1378</v>
      </c>
      <c r="G351" s="41" t="s">
        <v>229</v>
      </c>
      <c r="H351" s="57">
        <v>80000</v>
      </c>
      <c r="I351" s="59"/>
      <c r="J351" s="55"/>
      <c r="K351" s="59"/>
      <c r="L351" s="80" t="s">
        <v>1372</v>
      </c>
      <c r="M351" s="130" t="s">
        <v>33</v>
      </c>
      <c r="N351" s="130" t="s">
        <v>33</v>
      </c>
      <c r="O351" s="45" t="s">
        <v>1150</v>
      </c>
      <c r="P351" s="45" t="s">
        <v>1249</v>
      </c>
      <c r="Q351" s="45" t="s">
        <v>1150</v>
      </c>
      <c r="R351" s="45" t="s">
        <v>1249</v>
      </c>
      <c r="S351" s="232" t="s">
        <v>1152</v>
      </c>
      <c r="V351" s="318"/>
      <c r="W351" s="318"/>
      <c r="X351" s="318"/>
      <c r="Y351" s="318"/>
      <c r="Z351" s="318"/>
      <c r="AA351" s="318"/>
      <c r="AB351" s="318"/>
      <c r="AC351" s="318"/>
      <c r="AD351" s="318"/>
      <c r="AE351" s="318"/>
      <c r="AF351" s="318"/>
      <c r="AG351" s="318"/>
    </row>
    <row r="352" s="29" customFormat="1" ht="67.5" spans="1:33">
      <c r="A352" s="56">
        <v>4</v>
      </c>
      <c r="B352" s="55" t="s">
        <v>1379</v>
      </c>
      <c r="C352" s="56" t="s">
        <v>103</v>
      </c>
      <c r="D352" s="56" t="s">
        <v>433</v>
      </c>
      <c r="E352" s="41" t="s">
        <v>1144</v>
      </c>
      <c r="F352" s="55" t="s">
        <v>1380</v>
      </c>
      <c r="G352" s="41" t="s">
        <v>229</v>
      </c>
      <c r="H352" s="57">
        <v>12800</v>
      </c>
      <c r="I352" s="59"/>
      <c r="J352" s="55"/>
      <c r="K352" s="59"/>
      <c r="L352" s="80" t="s">
        <v>579</v>
      </c>
      <c r="M352" s="130" t="s">
        <v>33</v>
      </c>
      <c r="N352" s="130" t="s">
        <v>33</v>
      </c>
      <c r="O352" s="45" t="s">
        <v>1150</v>
      </c>
      <c r="P352" s="45" t="s">
        <v>1249</v>
      </c>
      <c r="Q352" s="45" t="s">
        <v>1150</v>
      </c>
      <c r="R352" s="45" t="s">
        <v>1249</v>
      </c>
      <c r="S352" s="232" t="s">
        <v>1152</v>
      </c>
      <c r="V352" s="318"/>
      <c r="W352" s="318"/>
      <c r="X352" s="318"/>
      <c r="Y352" s="318"/>
      <c r="Z352" s="318"/>
      <c r="AA352" s="318"/>
      <c r="AB352" s="318"/>
      <c r="AC352" s="318"/>
      <c r="AD352" s="318"/>
      <c r="AE352" s="318"/>
      <c r="AF352" s="318"/>
      <c r="AG352" s="318"/>
    </row>
    <row r="353" s="29" customFormat="1" ht="45" spans="1:33">
      <c r="A353" s="56">
        <v>5</v>
      </c>
      <c r="B353" s="55" t="s">
        <v>1381</v>
      </c>
      <c r="C353" s="56" t="s">
        <v>103</v>
      </c>
      <c r="D353" s="56" t="s">
        <v>433</v>
      </c>
      <c r="E353" s="41" t="s">
        <v>1144</v>
      </c>
      <c r="F353" s="55" t="s">
        <v>1382</v>
      </c>
      <c r="G353" s="41" t="s">
        <v>229</v>
      </c>
      <c r="H353" s="57">
        <v>15000</v>
      </c>
      <c r="I353" s="59"/>
      <c r="J353" s="55"/>
      <c r="K353" s="59"/>
      <c r="L353" s="80" t="s">
        <v>579</v>
      </c>
      <c r="M353" s="130" t="s">
        <v>33</v>
      </c>
      <c r="N353" s="130" t="s">
        <v>33</v>
      </c>
      <c r="O353" s="45" t="s">
        <v>1150</v>
      </c>
      <c r="P353" s="45" t="s">
        <v>1249</v>
      </c>
      <c r="Q353" s="45" t="s">
        <v>1150</v>
      </c>
      <c r="R353" s="45" t="s">
        <v>1249</v>
      </c>
      <c r="S353" s="232" t="s">
        <v>1152</v>
      </c>
      <c r="V353" s="318"/>
      <c r="W353" s="318"/>
      <c r="X353" s="318"/>
      <c r="Y353" s="318"/>
      <c r="Z353" s="318"/>
      <c r="AA353" s="318"/>
      <c r="AB353" s="318"/>
      <c r="AC353" s="318"/>
      <c r="AD353" s="318"/>
      <c r="AE353" s="318"/>
      <c r="AF353" s="318"/>
      <c r="AG353" s="318"/>
    </row>
    <row r="354" s="106" customFormat="1" ht="22.5" spans="1:33">
      <c r="A354" s="56">
        <v>6</v>
      </c>
      <c r="B354" s="55" t="s">
        <v>1383</v>
      </c>
      <c r="C354" s="56"/>
      <c r="D354" s="56" t="s">
        <v>104</v>
      </c>
      <c r="E354" s="41" t="s">
        <v>1144</v>
      </c>
      <c r="F354" s="55" t="s">
        <v>1384</v>
      </c>
      <c r="G354" s="41" t="s">
        <v>251</v>
      </c>
      <c r="H354" s="57">
        <v>10000</v>
      </c>
      <c r="I354" s="59"/>
      <c r="J354" s="55"/>
      <c r="K354" s="59"/>
      <c r="L354" s="80" t="s">
        <v>579</v>
      </c>
      <c r="M354" s="130" t="s">
        <v>33</v>
      </c>
      <c r="N354" s="130" t="s">
        <v>33</v>
      </c>
      <c r="O354" s="360"/>
      <c r="P354" s="360"/>
      <c r="Q354" s="360"/>
      <c r="R354" s="360"/>
      <c r="S354" s="232" t="s">
        <v>1152</v>
      </c>
      <c r="T354" s="110"/>
      <c r="V354" s="319"/>
      <c r="W354" s="319"/>
      <c r="X354" s="319"/>
      <c r="Y354" s="319"/>
      <c r="Z354" s="319"/>
      <c r="AA354" s="319"/>
      <c r="AB354" s="319"/>
      <c r="AC354" s="319"/>
      <c r="AD354" s="319"/>
      <c r="AE354" s="319"/>
      <c r="AF354" s="319"/>
      <c r="AG354" s="319"/>
    </row>
    <row r="355" s="19" customFormat="1" ht="22.5" spans="1:33">
      <c r="A355" s="56">
        <v>7</v>
      </c>
      <c r="B355" s="135" t="s">
        <v>1385</v>
      </c>
      <c r="C355" s="136"/>
      <c r="D355" s="56" t="s">
        <v>433</v>
      </c>
      <c r="E355" s="41" t="s">
        <v>1144</v>
      </c>
      <c r="F355" s="137" t="s">
        <v>1386</v>
      </c>
      <c r="G355" s="138" t="s">
        <v>223</v>
      </c>
      <c r="H355" s="139">
        <v>200000</v>
      </c>
      <c r="I355" s="140"/>
      <c r="J355" s="135"/>
      <c r="K355" s="140"/>
      <c r="L355" s="80" t="s">
        <v>579</v>
      </c>
      <c r="M355" s="130" t="s">
        <v>33</v>
      </c>
      <c r="N355" s="130" t="s">
        <v>33</v>
      </c>
      <c r="O355" s="102"/>
      <c r="P355" s="102"/>
      <c r="Q355" s="102"/>
      <c r="R355" s="102"/>
      <c r="S355" s="232" t="s">
        <v>1174</v>
      </c>
      <c r="T355" s="98"/>
      <c r="V355" s="404"/>
      <c r="W355" s="404"/>
      <c r="X355" s="404"/>
      <c r="Y355" s="404"/>
      <c r="Z355" s="404"/>
      <c r="AA355" s="404"/>
      <c r="AB355" s="404"/>
      <c r="AC355" s="404"/>
      <c r="AD355" s="404"/>
      <c r="AE355" s="404"/>
      <c r="AF355" s="404"/>
      <c r="AG355" s="404"/>
    </row>
    <row r="356" s="19" customFormat="1" ht="22.5" spans="1:33">
      <c r="A356" s="56">
        <v>8</v>
      </c>
      <c r="B356" s="135" t="s">
        <v>1387</v>
      </c>
      <c r="C356" s="140"/>
      <c r="D356" s="56" t="s">
        <v>433</v>
      </c>
      <c r="E356" s="41" t="s">
        <v>1265</v>
      </c>
      <c r="F356" s="141" t="s">
        <v>1388</v>
      </c>
      <c r="G356" s="138" t="s">
        <v>223</v>
      </c>
      <c r="H356" s="139">
        <v>60000</v>
      </c>
      <c r="I356" s="142"/>
      <c r="J356" s="143"/>
      <c r="K356" s="140"/>
      <c r="L356" s="80" t="s">
        <v>1389</v>
      </c>
      <c r="M356" s="130" t="s">
        <v>33</v>
      </c>
      <c r="N356" s="130" t="s">
        <v>33</v>
      </c>
      <c r="O356" s="102"/>
      <c r="P356" s="102"/>
      <c r="Q356" s="102"/>
      <c r="R356" s="102"/>
      <c r="S356" s="232" t="s">
        <v>1174</v>
      </c>
      <c r="T356" s="98"/>
      <c r="V356" s="404"/>
      <c r="W356" s="404"/>
      <c r="X356" s="404"/>
      <c r="Y356" s="404"/>
      <c r="Z356" s="404"/>
      <c r="AA356" s="404"/>
      <c r="AB356" s="404"/>
      <c r="AC356" s="404"/>
      <c r="AD356" s="404"/>
      <c r="AE356" s="404"/>
      <c r="AF356" s="404"/>
      <c r="AG356" s="404"/>
    </row>
    <row r="357" s="29" customFormat="1" ht="22.5" spans="1:33">
      <c r="A357" s="56">
        <v>9</v>
      </c>
      <c r="B357" s="55" t="s">
        <v>1390</v>
      </c>
      <c r="C357" s="56" t="s">
        <v>103</v>
      </c>
      <c r="D357" s="56" t="s">
        <v>27</v>
      </c>
      <c r="E357" s="41" t="s">
        <v>1265</v>
      </c>
      <c r="F357" s="55" t="s">
        <v>1391</v>
      </c>
      <c r="G357" s="41" t="s">
        <v>229</v>
      </c>
      <c r="H357" s="57">
        <v>30000</v>
      </c>
      <c r="I357" s="59"/>
      <c r="J357" s="55"/>
      <c r="K357" s="59"/>
      <c r="L357" s="80" t="s">
        <v>1392</v>
      </c>
      <c r="M357" s="130" t="s">
        <v>33</v>
      </c>
      <c r="N357" s="130" t="s">
        <v>33</v>
      </c>
      <c r="O357" s="45" t="s">
        <v>966</v>
      </c>
      <c r="P357" s="45" t="s">
        <v>1272</v>
      </c>
      <c r="Q357" s="45" t="s">
        <v>966</v>
      </c>
      <c r="R357" s="45" t="s">
        <v>1066</v>
      </c>
      <c r="S357" s="232" t="s">
        <v>1152</v>
      </c>
      <c r="V357" s="318"/>
      <c r="W357" s="318"/>
      <c r="X357" s="318"/>
      <c r="Y357" s="318"/>
      <c r="Z357" s="318"/>
      <c r="AA357" s="318"/>
      <c r="AB357" s="318"/>
      <c r="AC357" s="318"/>
      <c r="AD357" s="318"/>
      <c r="AE357" s="318"/>
      <c r="AF357" s="318"/>
      <c r="AG357" s="318"/>
    </row>
    <row r="358" s="106" customFormat="1" ht="22.5" spans="1:33">
      <c r="A358" s="56">
        <v>10</v>
      </c>
      <c r="B358" s="55" t="s">
        <v>1393</v>
      </c>
      <c r="C358" s="56"/>
      <c r="D358" s="56" t="s">
        <v>433</v>
      </c>
      <c r="E358" s="41" t="s">
        <v>1265</v>
      </c>
      <c r="F358" s="55" t="s">
        <v>1394</v>
      </c>
      <c r="G358" s="41" t="s">
        <v>251</v>
      </c>
      <c r="H358" s="57">
        <v>20000</v>
      </c>
      <c r="I358" s="59"/>
      <c r="J358" s="55"/>
      <c r="K358" s="59"/>
      <c r="L358" s="80" t="s">
        <v>1389</v>
      </c>
      <c r="M358" s="130" t="s">
        <v>33</v>
      </c>
      <c r="N358" s="130" t="s">
        <v>33</v>
      </c>
      <c r="O358" s="360"/>
      <c r="P358" s="360"/>
      <c r="Q358" s="360"/>
      <c r="R358" s="360"/>
      <c r="S358" s="232" t="s">
        <v>1152</v>
      </c>
      <c r="T358" s="110"/>
      <c r="V358" s="319"/>
      <c r="W358" s="319"/>
      <c r="X358" s="319"/>
      <c r="Y358" s="319"/>
      <c r="Z358" s="319"/>
      <c r="AA358" s="319"/>
      <c r="AB358" s="319"/>
      <c r="AC358" s="319"/>
      <c r="AD358" s="319"/>
      <c r="AE358" s="319"/>
      <c r="AF358" s="319"/>
      <c r="AG358" s="319"/>
    </row>
    <row r="359" s="29" customFormat="1" ht="27.75" customHeight="1" spans="1:33">
      <c r="A359" s="429"/>
      <c r="B359" s="437" t="str">
        <f>"跨镇街"&amp;SUBTOTAL(3,A359:A371)-3&amp;"个"</f>
        <v>跨镇街9个</v>
      </c>
      <c r="C359" s="430">
        <f>SUBTOTAL(3,A359:A371)-3</f>
        <v>9</v>
      </c>
      <c r="D359" s="429"/>
      <c r="E359" s="429"/>
      <c r="F359" s="437"/>
      <c r="G359" s="432"/>
      <c r="H359" s="433">
        <f t="shared" ref="H359:I359" si="30">SUM(H363,H360,H368)</f>
        <v>2948637.68</v>
      </c>
      <c r="I359" s="433">
        <f t="shared" si="30"/>
        <v>8000</v>
      </c>
      <c r="J359" s="437"/>
      <c r="K359" s="433">
        <f>SUM(K363,K360,K368)</f>
        <v>82000</v>
      </c>
      <c r="L359" s="430"/>
      <c r="M359" s="430"/>
      <c r="N359" s="430"/>
      <c r="O359" s="438"/>
      <c r="P359" s="438"/>
      <c r="Q359" s="438"/>
      <c r="R359" s="438"/>
      <c r="S359" s="442"/>
      <c r="V359" s="318"/>
      <c r="W359" s="318"/>
      <c r="X359" s="318"/>
      <c r="Y359" s="318"/>
      <c r="Z359" s="318"/>
      <c r="AA359" s="318"/>
      <c r="AB359" s="318"/>
      <c r="AC359" s="318"/>
      <c r="AD359" s="318"/>
      <c r="AE359" s="318"/>
      <c r="AF359" s="318"/>
      <c r="AG359" s="318"/>
    </row>
    <row r="360" s="174" customFormat="1" ht="20.1" customHeight="1" spans="1:33">
      <c r="A360" s="37" t="s">
        <v>24</v>
      </c>
      <c r="B360" s="38" t="str">
        <f>"在建项目"&amp;SUBTOTAL(3,A360:A363)-2&amp;"个"</f>
        <v>在建项目2个</v>
      </c>
      <c r="C360" s="37">
        <f>SUBTOTAL(3,A360:A363)-2</f>
        <v>2</v>
      </c>
      <c r="D360" s="38"/>
      <c r="E360" s="146"/>
      <c r="F360" s="38"/>
      <c r="G360" s="39"/>
      <c r="H360" s="40">
        <f t="shared" ref="H360:I360" si="31">SUM(H361:H362)</f>
        <v>227000</v>
      </c>
      <c r="I360" s="40">
        <f t="shared" si="31"/>
        <v>7000</v>
      </c>
      <c r="J360" s="38"/>
      <c r="K360" s="40">
        <f>SUM(K361:K362)</f>
        <v>52000</v>
      </c>
      <c r="L360" s="38"/>
      <c r="M360" s="145"/>
      <c r="N360" s="145"/>
      <c r="O360" s="145"/>
      <c r="P360" s="145"/>
      <c r="Q360" s="145"/>
      <c r="R360" s="145"/>
      <c r="S360" s="38"/>
      <c r="V360" s="443"/>
      <c r="W360" s="443"/>
      <c r="X360" s="443"/>
      <c r="Y360" s="443"/>
      <c r="Z360" s="443"/>
      <c r="AA360" s="443"/>
      <c r="AB360" s="443"/>
      <c r="AC360" s="443"/>
      <c r="AD360" s="443"/>
      <c r="AE360" s="443"/>
      <c r="AF360" s="443"/>
      <c r="AG360" s="443"/>
    </row>
    <row r="361" s="21" customFormat="1" ht="56.25" spans="1:33">
      <c r="A361" s="41">
        <v>1</v>
      </c>
      <c r="B361" s="46" t="s">
        <v>1395</v>
      </c>
      <c r="C361" s="59" t="s">
        <v>26</v>
      </c>
      <c r="D361" s="47" t="s">
        <v>124</v>
      </c>
      <c r="E361" s="56" t="s">
        <v>1396</v>
      </c>
      <c r="F361" s="92" t="s">
        <v>1397</v>
      </c>
      <c r="G361" s="45" t="s">
        <v>106</v>
      </c>
      <c r="H361" s="61">
        <v>37000</v>
      </c>
      <c r="I361" s="59">
        <v>7000</v>
      </c>
      <c r="J361" s="60" t="s">
        <v>1398</v>
      </c>
      <c r="K361" s="59">
        <v>15000</v>
      </c>
      <c r="L361" s="60" t="s">
        <v>1399</v>
      </c>
      <c r="M361" s="59" t="s">
        <v>115</v>
      </c>
      <c r="N361" s="45" t="s">
        <v>34</v>
      </c>
      <c r="O361" s="59" t="s">
        <v>290</v>
      </c>
      <c r="P361" s="59" t="s">
        <v>291</v>
      </c>
      <c r="Q361" s="59" t="s">
        <v>700</v>
      </c>
      <c r="R361" s="59" t="s">
        <v>695</v>
      </c>
      <c r="S361" s="232" t="s">
        <v>905</v>
      </c>
      <c r="T361" s="21" t="s">
        <v>1400</v>
      </c>
      <c r="V361" s="317"/>
      <c r="W361" s="317"/>
      <c r="X361" s="317"/>
      <c r="Y361" s="317"/>
      <c r="Z361" s="317"/>
      <c r="AA361" s="317"/>
      <c r="AB361" s="317"/>
      <c r="AC361" s="317"/>
      <c r="AD361" s="317"/>
      <c r="AE361" s="317"/>
      <c r="AF361" s="317"/>
      <c r="AG361" s="317"/>
    </row>
    <row r="362" s="127" customFormat="1" ht="33.75" spans="1:33">
      <c r="A362" s="41">
        <v>2</v>
      </c>
      <c r="B362" s="81" t="s">
        <v>1401</v>
      </c>
      <c r="C362" s="59" t="s">
        <v>50</v>
      </c>
      <c r="D362" s="47" t="s">
        <v>124</v>
      </c>
      <c r="E362" s="45" t="s">
        <v>1402</v>
      </c>
      <c r="F362" s="60" t="s">
        <v>1403</v>
      </c>
      <c r="G362" s="45" t="s">
        <v>89</v>
      </c>
      <c r="H362" s="61">
        <v>190000</v>
      </c>
      <c r="I362" s="59"/>
      <c r="J362" s="80" t="s">
        <v>1404</v>
      </c>
      <c r="K362" s="59">
        <v>37000</v>
      </c>
      <c r="L362" s="60" t="s">
        <v>1405</v>
      </c>
      <c r="M362" s="59" t="s">
        <v>33</v>
      </c>
      <c r="N362" s="59" t="s">
        <v>33</v>
      </c>
      <c r="O362" s="208" t="s">
        <v>989</v>
      </c>
      <c r="P362" s="208" t="s">
        <v>1038</v>
      </c>
      <c r="Q362" s="208"/>
      <c r="R362" s="149"/>
      <c r="S362" s="232" t="s">
        <v>905</v>
      </c>
      <c r="T362" s="21" t="s">
        <v>1400</v>
      </c>
      <c r="V362" s="328"/>
      <c r="W362" s="328"/>
      <c r="X362" s="328"/>
      <c r="Y362" s="328"/>
      <c r="Z362" s="328"/>
      <c r="AA362" s="328"/>
      <c r="AB362" s="328"/>
      <c r="AC362" s="328"/>
      <c r="AD362" s="328"/>
      <c r="AE362" s="328"/>
      <c r="AF362" s="328"/>
      <c r="AG362" s="328"/>
    </row>
    <row r="363" s="174" customFormat="1" ht="20.1" customHeight="1" spans="1:33">
      <c r="A363" s="37" t="s">
        <v>166</v>
      </c>
      <c r="B363" s="38" t="str">
        <f>"预备项目"&amp;SUBTOTAL(3,A363:A368)-2&amp;"个"</f>
        <v>预备项目4个</v>
      </c>
      <c r="C363" s="37">
        <f>SUBTOTAL(3,A363:A368)-2</f>
        <v>4</v>
      </c>
      <c r="D363" s="38"/>
      <c r="E363" s="146"/>
      <c r="F363" s="38"/>
      <c r="G363" s="39"/>
      <c r="H363" s="40">
        <f t="shared" ref="H363:I363" si="32">SUM(H364:H367)</f>
        <v>146637.68</v>
      </c>
      <c r="I363" s="40">
        <f t="shared" si="32"/>
        <v>1000</v>
      </c>
      <c r="J363" s="38"/>
      <c r="K363" s="40">
        <f>SUM(K364:K367)</f>
        <v>30000</v>
      </c>
      <c r="L363" s="38"/>
      <c r="M363" s="145"/>
      <c r="N363" s="145"/>
      <c r="O363" s="145"/>
      <c r="P363" s="145"/>
      <c r="Q363" s="145"/>
      <c r="R363" s="145"/>
      <c r="S363" s="38"/>
      <c r="V363" s="443"/>
      <c r="W363" s="443"/>
      <c r="X363" s="443"/>
      <c r="Y363" s="443"/>
      <c r="Z363" s="443"/>
      <c r="AA363" s="443"/>
      <c r="AB363" s="443"/>
      <c r="AC363" s="443"/>
      <c r="AD363" s="443"/>
      <c r="AE363" s="443"/>
      <c r="AF363" s="443"/>
      <c r="AG363" s="443"/>
    </row>
    <row r="364" s="29" customFormat="1" ht="33.75" spans="1:33">
      <c r="A364" s="47">
        <v>1</v>
      </c>
      <c r="B364" s="55" t="s">
        <v>1406</v>
      </c>
      <c r="C364" s="59" t="s">
        <v>188</v>
      </c>
      <c r="D364" s="56" t="s">
        <v>124</v>
      </c>
      <c r="E364" s="41" t="s">
        <v>1396</v>
      </c>
      <c r="F364" s="55" t="s">
        <v>1407</v>
      </c>
      <c r="G364" s="41" t="s">
        <v>83</v>
      </c>
      <c r="H364" s="57">
        <v>83000</v>
      </c>
      <c r="I364" s="59"/>
      <c r="J364" s="80" t="s">
        <v>1408</v>
      </c>
      <c r="K364" s="59">
        <v>5000</v>
      </c>
      <c r="L364" s="60" t="s">
        <v>324</v>
      </c>
      <c r="M364" s="59" t="s">
        <v>70</v>
      </c>
      <c r="N364" s="130" t="s">
        <v>33</v>
      </c>
      <c r="O364" s="45"/>
      <c r="P364" s="45"/>
      <c r="Q364" s="45"/>
      <c r="R364" s="45"/>
      <c r="S364" s="232" t="s">
        <v>905</v>
      </c>
      <c r="T364" s="21"/>
      <c r="V364" s="318"/>
      <c r="W364" s="318"/>
      <c r="X364" s="318"/>
      <c r="Y364" s="318"/>
      <c r="Z364" s="318"/>
      <c r="AA364" s="318"/>
      <c r="AB364" s="318"/>
      <c r="AC364" s="318"/>
      <c r="AD364" s="318"/>
      <c r="AE364" s="318"/>
      <c r="AF364" s="318"/>
      <c r="AG364" s="318"/>
    </row>
    <row r="365" s="107" customFormat="1" ht="22.5" spans="1:211">
      <c r="A365" s="47">
        <v>2</v>
      </c>
      <c r="B365" s="46" t="s">
        <v>1409</v>
      </c>
      <c r="C365" s="47" t="s">
        <v>103</v>
      </c>
      <c r="D365" s="56" t="s">
        <v>104</v>
      </c>
      <c r="E365" s="48" t="s">
        <v>1410</v>
      </c>
      <c r="F365" s="46" t="s">
        <v>1411</v>
      </c>
      <c r="G365" s="138" t="s">
        <v>135</v>
      </c>
      <c r="H365" s="139">
        <v>20000</v>
      </c>
      <c r="I365" s="48"/>
      <c r="J365" s="78" t="s">
        <v>579</v>
      </c>
      <c r="K365" s="47">
        <v>5000</v>
      </c>
      <c r="L365" s="46" t="s">
        <v>330</v>
      </c>
      <c r="M365" s="52" t="s">
        <v>178</v>
      </c>
      <c r="N365" s="130" t="s">
        <v>33</v>
      </c>
      <c r="O365" s="46"/>
      <c r="P365" s="52"/>
      <c r="Q365" s="52"/>
      <c r="R365" s="52"/>
      <c r="S365" s="232" t="s">
        <v>446</v>
      </c>
      <c r="T365" s="21"/>
      <c r="U365" s="125"/>
      <c r="V365" s="350"/>
      <c r="W365" s="350"/>
      <c r="X365" s="350"/>
      <c r="Y365" s="350"/>
      <c r="Z365" s="350"/>
      <c r="AA365" s="350"/>
      <c r="AB365" s="350"/>
      <c r="AC365" s="350"/>
      <c r="AD365" s="350"/>
      <c r="AE365" s="350"/>
      <c r="AF365" s="350"/>
      <c r="AG365" s="350"/>
      <c r="AH365" s="125"/>
      <c r="AI365" s="125"/>
      <c r="AJ365" s="125"/>
      <c r="AK365" s="125"/>
      <c r="AL365" s="125"/>
      <c r="AM365" s="125"/>
      <c r="AN365" s="125"/>
      <c r="AO365" s="125"/>
      <c r="AP365" s="125"/>
      <c r="AQ365" s="125"/>
      <c r="AR365" s="125"/>
      <c r="AS365" s="125"/>
      <c r="AT365" s="125"/>
      <c r="AU365" s="125"/>
      <c r="AV365" s="125"/>
      <c r="AW365" s="125"/>
      <c r="AX365" s="125"/>
      <c r="AY365" s="125"/>
      <c r="AZ365" s="125"/>
      <c r="BA365" s="125"/>
      <c r="BB365" s="125"/>
      <c r="BC365" s="125"/>
      <c r="BD365" s="125"/>
      <c r="BE365" s="125"/>
      <c r="BF365" s="125"/>
      <c r="BG365" s="125"/>
      <c r="BH365" s="125"/>
      <c r="BI365" s="125"/>
      <c r="BJ365" s="125"/>
      <c r="BK365" s="125"/>
      <c r="BL365" s="125"/>
      <c r="BM365" s="125"/>
      <c r="BN365" s="125"/>
      <c r="BO365" s="125"/>
      <c r="BP365" s="125"/>
      <c r="BQ365" s="125"/>
      <c r="BR365" s="125"/>
      <c r="BS365" s="125"/>
      <c r="BT365" s="125"/>
      <c r="BU365" s="125"/>
      <c r="BV365" s="125"/>
      <c r="BW365" s="125"/>
      <c r="BX365" s="125"/>
      <c r="BY365" s="125"/>
      <c r="BZ365" s="125"/>
      <c r="CA365" s="125"/>
      <c r="CB365" s="125"/>
      <c r="CC365" s="125"/>
      <c r="CD365" s="125"/>
      <c r="CE365" s="125"/>
      <c r="CF365" s="125"/>
      <c r="CG365" s="125"/>
      <c r="CH365" s="125"/>
      <c r="CI365" s="125"/>
      <c r="CJ365" s="125"/>
      <c r="CK365" s="125"/>
      <c r="CL365" s="125"/>
      <c r="CM365" s="125"/>
      <c r="CN365" s="125"/>
      <c r="CO365" s="125"/>
      <c r="CP365" s="125"/>
      <c r="CQ365" s="125"/>
      <c r="CR365" s="125"/>
      <c r="CS365" s="125"/>
      <c r="CT365" s="125"/>
      <c r="CU365" s="125"/>
      <c r="CV365" s="125"/>
      <c r="CW365" s="125"/>
      <c r="CX365" s="125"/>
      <c r="CY365" s="125"/>
      <c r="CZ365" s="125"/>
      <c r="DA365" s="125"/>
      <c r="DB365" s="125"/>
      <c r="DC365" s="125"/>
      <c r="DD365" s="125"/>
      <c r="DE365" s="125"/>
      <c r="DF365" s="125"/>
      <c r="DG365" s="125"/>
      <c r="DH365" s="125"/>
      <c r="DI365" s="125"/>
      <c r="DJ365" s="125"/>
      <c r="DK365" s="125"/>
      <c r="DL365" s="125"/>
      <c r="DM365" s="125"/>
      <c r="DN365" s="125"/>
      <c r="DO365" s="125"/>
      <c r="DP365" s="125"/>
      <c r="DQ365" s="125"/>
      <c r="DR365" s="125"/>
      <c r="DS365" s="125"/>
      <c r="DT365" s="125"/>
      <c r="DU365" s="125"/>
      <c r="DV365" s="125"/>
      <c r="DW365" s="125"/>
      <c r="DX365" s="125"/>
      <c r="DY365" s="125"/>
      <c r="DZ365" s="125"/>
      <c r="EA365" s="125"/>
      <c r="EB365" s="125"/>
      <c r="EC365" s="125"/>
      <c r="ED365" s="125"/>
      <c r="EE365" s="125"/>
      <c r="EF365" s="125"/>
      <c r="EG365" s="125"/>
      <c r="EH365" s="125"/>
      <c r="EI365" s="125"/>
      <c r="EJ365" s="125"/>
      <c r="EK365" s="125"/>
      <c r="EL365" s="125"/>
      <c r="EM365" s="125"/>
      <c r="EN365" s="125"/>
      <c r="EO365" s="125"/>
      <c r="EP365" s="125"/>
      <c r="EQ365" s="125"/>
      <c r="ER365" s="125"/>
      <c r="ES365" s="125"/>
      <c r="ET365" s="125"/>
      <c r="EU365" s="125"/>
      <c r="EV365" s="125"/>
      <c r="EW365" s="125"/>
      <c r="EX365" s="125"/>
      <c r="EY365" s="125"/>
      <c r="EZ365" s="125"/>
      <c r="FA365" s="125"/>
      <c r="FB365" s="125"/>
      <c r="FC365" s="125"/>
      <c r="FD365" s="125"/>
      <c r="FE365" s="125"/>
      <c r="FF365" s="125"/>
      <c r="FG365" s="125"/>
      <c r="FH365" s="125"/>
      <c r="FI365" s="125"/>
      <c r="FJ365" s="125"/>
      <c r="FK365" s="125"/>
      <c r="FL365" s="125"/>
      <c r="FM365" s="125"/>
      <c r="FN365" s="125"/>
      <c r="FO365" s="125"/>
      <c r="FP365" s="125"/>
      <c r="FQ365" s="125"/>
      <c r="FR365" s="125"/>
      <c r="FS365" s="125"/>
      <c r="FT365" s="125"/>
      <c r="FU365" s="125"/>
      <c r="FV365" s="125"/>
      <c r="FW365" s="125"/>
      <c r="FX365" s="125"/>
      <c r="FY365" s="125"/>
      <c r="FZ365" s="125"/>
      <c r="GA365" s="125"/>
      <c r="GB365" s="125"/>
      <c r="GC365" s="125"/>
      <c r="GD365" s="125"/>
      <c r="GE365" s="125"/>
      <c r="GF365" s="125"/>
      <c r="GG365" s="125"/>
      <c r="GH365" s="125"/>
      <c r="GI365" s="125"/>
      <c r="GJ365" s="125"/>
      <c r="GK365" s="125"/>
      <c r="GL365" s="125"/>
      <c r="GM365" s="125"/>
      <c r="GN365" s="125"/>
      <c r="GO365" s="125"/>
      <c r="GP365" s="125"/>
      <c r="GQ365" s="125"/>
      <c r="GR365" s="125"/>
      <c r="GS365" s="125"/>
      <c r="GT365" s="125"/>
      <c r="GU365" s="125"/>
      <c r="GV365" s="125"/>
      <c r="GW365" s="125"/>
      <c r="GX365" s="125"/>
      <c r="GY365" s="125"/>
      <c r="GZ365" s="125"/>
      <c r="HA365" s="125"/>
      <c r="HB365" s="125"/>
      <c r="HC365" s="125"/>
    </row>
    <row r="366" s="29" customFormat="1" ht="45" spans="1:33">
      <c r="A366" s="47">
        <v>3</v>
      </c>
      <c r="B366" s="46" t="s">
        <v>1412</v>
      </c>
      <c r="C366" s="59" t="s">
        <v>188</v>
      </c>
      <c r="D366" s="47" t="s">
        <v>124</v>
      </c>
      <c r="E366" s="45" t="s">
        <v>1413</v>
      </c>
      <c r="F366" s="92" t="s">
        <v>1414</v>
      </c>
      <c r="G366" s="45" t="s">
        <v>83</v>
      </c>
      <c r="H366" s="61">
        <v>26000</v>
      </c>
      <c r="I366" s="65"/>
      <c r="J366" s="134" t="s">
        <v>579</v>
      </c>
      <c r="K366" s="65">
        <v>10000</v>
      </c>
      <c r="L366" s="60" t="s">
        <v>1415</v>
      </c>
      <c r="M366" s="59" t="s">
        <v>34</v>
      </c>
      <c r="N366" s="130" t="s">
        <v>33</v>
      </c>
      <c r="O366" s="59" t="s">
        <v>1032</v>
      </c>
      <c r="P366" s="59" t="s">
        <v>1033</v>
      </c>
      <c r="Q366" s="59" t="s">
        <v>700</v>
      </c>
      <c r="R366" s="59" t="s">
        <v>1034</v>
      </c>
      <c r="S366" s="232" t="s">
        <v>905</v>
      </c>
      <c r="T366" s="21"/>
      <c r="V366" s="318"/>
      <c r="W366" s="318"/>
      <c r="X366" s="318"/>
      <c r="Y366" s="318"/>
      <c r="Z366" s="318"/>
      <c r="AA366" s="318"/>
      <c r="AB366" s="318"/>
      <c r="AC366" s="318"/>
      <c r="AD366" s="318"/>
      <c r="AE366" s="318"/>
      <c r="AF366" s="318"/>
      <c r="AG366" s="318"/>
    </row>
    <row r="367" s="29" customFormat="1" ht="56.25" spans="1:33">
      <c r="A367" s="47">
        <v>4</v>
      </c>
      <c r="B367" s="46" t="s">
        <v>1416</v>
      </c>
      <c r="C367" s="59" t="s">
        <v>188</v>
      </c>
      <c r="D367" s="47" t="s">
        <v>124</v>
      </c>
      <c r="E367" s="45" t="s">
        <v>1417</v>
      </c>
      <c r="F367" s="92" t="s">
        <v>1418</v>
      </c>
      <c r="G367" s="45" t="s">
        <v>89</v>
      </c>
      <c r="H367" s="61">
        <v>17637.68</v>
      </c>
      <c r="I367" s="65">
        <v>1000</v>
      </c>
      <c r="J367" s="60" t="s">
        <v>1419</v>
      </c>
      <c r="K367" s="65">
        <v>10000</v>
      </c>
      <c r="L367" s="60" t="s">
        <v>1420</v>
      </c>
      <c r="M367" s="59" t="s">
        <v>34</v>
      </c>
      <c r="N367" s="130" t="s">
        <v>33</v>
      </c>
      <c r="O367" s="59" t="s">
        <v>290</v>
      </c>
      <c r="P367" s="59" t="s">
        <v>1421</v>
      </c>
      <c r="Q367" s="59" t="s">
        <v>700</v>
      </c>
      <c r="R367" s="59" t="s">
        <v>1422</v>
      </c>
      <c r="S367" s="232" t="s">
        <v>905</v>
      </c>
      <c r="T367" s="21"/>
      <c r="V367" s="318"/>
      <c r="W367" s="318"/>
      <c r="X367" s="318"/>
      <c r="Y367" s="318"/>
      <c r="Z367" s="318"/>
      <c r="AA367" s="318"/>
      <c r="AB367" s="318"/>
      <c r="AC367" s="318"/>
      <c r="AD367" s="318"/>
      <c r="AE367" s="318"/>
      <c r="AF367" s="318"/>
      <c r="AG367" s="318"/>
    </row>
    <row r="368" s="174" customFormat="1" ht="20.1" customHeight="1" spans="1:33">
      <c r="A368" s="37" t="s">
        <v>217</v>
      </c>
      <c r="B368" s="38" t="str">
        <f>"前期项目"&amp;SUBTOTAL(3,A368:A371)-1&amp;"个"</f>
        <v>前期项目3个</v>
      </c>
      <c r="C368" s="37">
        <f>SUBTOTAL(3,A368:A371)-1</f>
        <v>3</v>
      </c>
      <c r="D368" s="38"/>
      <c r="E368" s="146"/>
      <c r="F368" s="38"/>
      <c r="G368" s="39"/>
      <c r="H368" s="40">
        <f t="shared" ref="H368:I368" si="33">SUM(H369:H371)</f>
        <v>2575000</v>
      </c>
      <c r="I368" s="40">
        <f t="shared" si="33"/>
        <v>0</v>
      </c>
      <c r="J368" s="38"/>
      <c r="K368" s="40">
        <f>SUM(K369:K371)</f>
        <v>0</v>
      </c>
      <c r="L368" s="38"/>
      <c r="M368" s="145"/>
      <c r="N368" s="145"/>
      <c r="O368" s="145"/>
      <c r="P368" s="145"/>
      <c r="Q368" s="145"/>
      <c r="R368" s="145"/>
      <c r="S368" s="38"/>
      <c r="V368" s="443"/>
      <c r="W368" s="443"/>
      <c r="X368" s="443"/>
      <c r="Y368" s="443"/>
      <c r="Z368" s="443"/>
      <c r="AA368" s="443"/>
      <c r="AB368" s="443"/>
      <c r="AC368" s="443"/>
      <c r="AD368" s="443"/>
      <c r="AE368" s="443"/>
      <c r="AF368" s="443"/>
      <c r="AG368" s="443"/>
    </row>
    <row r="369" ht="36" spans="1:20">
      <c r="A369" s="41">
        <v>1</v>
      </c>
      <c r="B369" s="46" t="s">
        <v>1423</v>
      </c>
      <c r="C369" s="59" t="s">
        <v>103</v>
      </c>
      <c r="D369" s="47" t="s">
        <v>124</v>
      </c>
      <c r="E369" s="45" t="s">
        <v>1424</v>
      </c>
      <c r="F369" s="92" t="s">
        <v>1425</v>
      </c>
      <c r="G369" s="45" t="s">
        <v>229</v>
      </c>
      <c r="H369" s="61">
        <v>25000</v>
      </c>
      <c r="I369" s="65"/>
      <c r="J369" s="76"/>
      <c r="K369" s="65"/>
      <c r="L369" s="46" t="s">
        <v>1426</v>
      </c>
      <c r="M369" s="130" t="s">
        <v>33</v>
      </c>
      <c r="N369" s="130" t="s">
        <v>33</v>
      </c>
      <c r="O369" s="68" t="s">
        <v>1032</v>
      </c>
      <c r="P369" s="59" t="s">
        <v>1427</v>
      </c>
      <c r="Q369" s="68" t="s">
        <v>700</v>
      </c>
      <c r="R369" s="68" t="s">
        <v>1034</v>
      </c>
      <c r="S369" s="232" t="s">
        <v>905</v>
      </c>
      <c r="T369" s="21"/>
    </row>
    <row r="370" s="29" customFormat="1" ht="56.25" spans="1:33">
      <c r="A370" s="41">
        <v>2</v>
      </c>
      <c r="B370" s="42" t="s">
        <v>1428</v>
      </c>
      <c r="C370" s="45" t="s">
        <v>103</v>
      </c>
      <c r="D370" s="48" t="s">
        <v>51</v>
      </c>
      <c r="E370" s="48" t="s">
        <v>1429</v>
      </c>
      <c r="F370" s="42" t="s">
        <v>1430</v>
      </c>
      <c r="G370" s="41" t="s">
        <v>220</v>
      </c>
      <c r="H370" s="57">
        <v>950000</v>
      </c>
      <c r="I370" s="104"/>
      <c r="J370" s="76"/>
      <c r="K370" s="45"/>
      <c r="L370" s="46" t="s">
        <v>1426</v>
      </c>
      <c r="M370" s="130" t="s">
        <v>33</v>
      </c>
      <c r="N370" s="130" t="s">
        <v>33</v>
      </c>
      <c r="O370" s="45"/>
      <c r="P370" s="45"/>
      <c r="Q370" s="45" t="s">
        <v>37</v>
      </c>
      <c r="R370" s="45" t="s">
        <v>1431</v>
      </c>
      <c r="S370" s="232" t="s">
        <v>446</v>
      </c>
      <c r="T370" s="21"/>
      <c r="V370" s="318"/>
      <c r="W370" s="318"/>
      <c r="X370" s="318"/>
      <c r="Y370" s="318"/>
      <c r="Z370" s="318"/>
      <c r="AA370" s="318"/>
      <c r="AB370" s="318"/>
      <c r="AC370" s="318"/>
      <c r="AD370" s="318"/>
      <c r="AE370" s="318"/>
      <c r="AF370" s="318"/>
      <c r="AG370" s="318"/>
    </row>
    <row r="371" s="127" customFormat="1" ht="45" spans="1:211">
      <c r="A371" s="41">
        <v>3</v>
      </c>
      <c r="B371" s="46" t="s">
        <v>1432</v>
      </c>
      <c r="C371" s="47" t="s">
        <v>188</v>
      </c>
      <c r="D371" s="47" t="s">
        <v>27</v>
      </c>
      <c r="E371" s="48" t="s">
        <v>1433</v>
      </c>
      <c r="F371" s="54" t="s">
        <v>1434</v>
      </c>
      <c r="G371" s="48" t="s">
        <v>405</v>
      </c>
      <c r="H371" s="53">
        <v>1600000</v>
      </c>
      <c r="I371" s="48"/>
      <c r="J371" s="46"/>
      <c r="K371" s="41"/>
      <c r="L371" s="46" t="s">
        <v>1426</v>
      </c>
      <c r="M371" s="130" t="s">
        <v>33</v>
      </c>
      <c r="N371" s="130" t="s">
        <v>33</v>
      </c>
      <c r="O371" s="46" t="s">
        <v>85</v>
      </c>
      <c r="P371" s="52" t="s">
        <v>179</v>
      </c>
      <c r="Q371" s="52" t="s">
        <v>1435</v>
      </c>
      <c r="R371" s="52" t="s">
        <v>1436</v>
      </c>
      <c r="S371" s="351" t="s">
        <v>446</v>
      </c>
      <c r="T371" s="21"/>
      <c r="U371" s="123"/>
      <c r="V371" s="324"/>
      <c r="W371" s="324"/>
      <c r="X371" s="324"/>
      <c r="Y371" s="324"/>
      <c r="Z371" s="324"/>
      <c r="AA371" s="324"/>
      <c r="AB371" s="324"/>
      <c r="AC371" s="324"/>
      <c r="AD371" s="324"/>
      <c r="AE371" s="324"/>
      <c r="AF371" s="324"/>
      <c r="AG371" s="324"/>
      <c r="AH371" s="123"/>
      <c r="AI371" s="123"/>
      <c r="AJ371" s="123"/>
      <c r="AK371" s="123"/>
      <c r="AL371" s="123"/>
      <c r="AM371" s="123"/>
      <c r="AN371" s="123"/>
      <c r="AO371" s="123"/>
      <c r="AP371" s="123"/>
      <c r="AQ371" s="123"/>
      <c r="AR371" s="123"/>
      <c r="AS371" s="123"/>
      <c r="AT371" s="123"/>
      <c r="AU371" s="123"/>
      <c r="AV371" s="123"/>
      <c r="AW371" s="123"/>
      <c r="AX371" s="123"/>
      <c r="AY371" s="123"/>
      <c r="AZ371" s="123"/>
      <c r="BA371" s="123"/>
      <c r="BB371" s="123"/>
      <c r="BC371" s="123"/>
      <c r="BD371" s="123"/>
      <c r="BE371" s="123"/>
      <c r="BF371" s="123"/>
      <c r="BG371" s="123"/>
      <c r="BH371" s="123"/>
      <c r="BI371" s="123"/>
      <c r="BJ371" s="123"/>
      <c r="BK371" s="123"/>
      <c r="BL371" s="123"/>
      <c r="BM371" s="123"/>
      <c r="BN371" s="123"/>
      <c r="BO371" s="123"/>
      <c r="BP371" s="123"/>
      <c r="BQ371" s="123"/>
      <c r="BR371" s="123"/>
      <c r="BS371" s="123"/>
      <c r="BT371" s="123"/>
      <c r="BU371" s="123"/>
      <c r="BV371" s="123"/>
      <c r="BW371" s="123"/>
      <c r="BX371" s="123"/>
      <c r="BY371" s="123"/>
      <c r="BZ371" s="123"/>
      <c r="CA371" s="123"/>
      <c r="CB371" s="123"/>
      <c r="CC371" s="123"/>
      <c r="CD371" s="123"/>
      <c r="CE371" s="123"/>
      <c r="CF371" s="123"/>
      <c r="CG371" s="123"/>
      <c r="CH371" s="123"/>
      <c r="CI371" s="123"/>
      <c r="CJ371" s="123"/>
      <c r="CK371" s="123"/>
      <c r="CL371" s="123"/>
      <c r="CM371" s="123"/>
      <c r="CN371" s="123"/>
      <c r="CO371" s="123"/>
      <c r="CP371" s="123"/>
      <c r="CQ371" s="123"/>
      <c r="CR371" s="123"/>
      <c r="CS371" s="123"/>
      <c r="CT371" s="123"/>
      <c r="CU371" s="123"/>
      <c r="CV371" s="123"/>
      <c r="CW371" s="123"/>
      <c r="CX371" s="123"/>
      <c r="CY371" s="123"/>
      <c r="CZ371" s="123"/>
      <c r="DA371" s="123"/>
      <c r="DB371" s="123"/>
      <c r="DC371" s="123"/>
      <c r="DD371" s="123"/>
      <c r="DE371" s="123"/>
      <c r="DF371" s="123"/>
      <c r="DG371" s="123"/>
      <c r="DH371" s="123"/>
      <c r="DI371" s="123"/>
      <c r="DJ371" s="123"/>
      <c r="DK371" s="123"/>
      <c r="DL371" s="123"/>
      <c r="DM371" s="123"/>
      <c r="DN371" s="123"/>
      <c r="DO371" s="123"/>
      <c r="DP371" s="123"/>
      <c r="DQ371" s="123"/>
      <c r="DR371" s="123"/>
      <c r="DS371" s="123"/>
      <c r="DT371" s="123"/>
      <c r="DU371" s="123"/>
      <c r="DV371" s="123"/>
      <c r="DW371" s="123"/>
      <c r="DX371" s="123"/>
      <c r="DY371" s="123"/>
      <c r="DZ371" s="123"/>
      <c r="EA371" s="123"/>
      <c r="EB371" s="123"/>
      <c r="EC371" s="123"/>
      <c r="ED371" s="123"/>
      <c r="EE371" s="123"/>
      <c r="EF371" s="123"/>
      <c r="EG371" s="123"/>
      <c r="EH371" s="123"/>
      <c r="EI371" s="123"/>
      <c r="EJ371" s="123"/>
      <c r="EK371" s="123"/>
      <c r="EL371" s="123"/>
      <c r="EM371" s="123"/>
      <c r="EN371" s="123"/>
      <c r="EO371" s="123"/>
      <c r="EP371" s="123"/>
      <c r="EQ371" s="123"/>
      <c r="ER371" s="123"/>
      <c r="ES371" s="123"/>
      <c r="ET371" s="123"/>
      <c r="EU371" s="123"/>
      <c r="EV371" s="123"/>
      <c r="EW371" s="123"/>
      <c r="EX371" s="123"/>
      <c r="EY371" s="123"/>
      <c r="EZ371" s="123"/>
      <c r="FA371" s="123"/>
      <c r="FB371" s="123"/>
      <c r="FC371" s="123"/>
      <c r="FD371" s="123"/>
      <c r="FE371" s="123"/>
      <c r="FF371" s="123"/>
      <c r="FG371" s="123"/>
      <c r="FH371" s="123"/>
      <c r="FI371" s="123"/>
      <c r="FJ371" s="123"/>
      <c r="FK371" s="123"/>
      <c r="FL371" s="123"/>
      <c r="FM371" s="123"/>
      <c r="FN371" s="123"/>
      <c r="FO371" s="123"/>
      <c r="FP371" s="123"/>
      <c r="FQ371" s="123"/>
      <c r="FR371" s="123"/>
      <c r="FS371" s="123"/>
      <c r="FT371" s="123"/>
      <c r="FU371" s="123"/>
      <c r="FV371" s="123"/>
      <c r="FW371" s="123"/>
      <c r="FX371" s="123"/>
      <c r="FY371" s="123"/>
      <c r="FZ371" s="123"/>
      <c r="GA371" s="123"/>
      <c r="GB371" s="123"/>
      <c r="GC371" s="123"/>
      <c r="GD371" s="123"/>
      <c r="GE371" s="123"/>
      <c r="GF371" s="123"/>
      <c r="GG371" s="123"/>
      <c r="GH371" s="123"/>
      <c r="GI371" s="123"/>
      <c r="GJ371" s="123"/>
      <c r="GK371" s="123"/>
      <c r="GL371" s="123"/>
      <c r="GM371" s="123"/>
      <c r="GN371" s="123"/>
      <c r="GO371" s="123"/>
      <c r="GP371" s="123"/>
      <c r="GQ371" s="123"/>
      <c r="GR371" s="123"/>
      <c r="GS371" s="123"/>
      <c r="GT371" s="123"/>
      <c r="GU371" s="123"/>
      <c r="GV371" s="123"/>
      <c r="GW371" s="123"/>
      <c r="GX371" s="123"/>
      <c r="GY371" s="123"/>
      <c r="GZ371" s="123"/>
      <c r="HA371" s="123"/>
      <c r="HB371" s="123"/>
      <c r="HC371" s="123"/>
    </row>
    <row r="372" spans="1:11">
      <c r="A372" s="166"/>
      <c r="H372" s="167">
        <f>SUBTOTAL(9,$H8:$H371)</f>
        <v>51303112.45</v>
      </c>
      <c r="K372" s="167">
        <f>SUBTOTAL(9,$K8:$K371)</f>
        <v>5824221</v>
      </c>
    </row>
    <row r="373" spans="2:33">
      <c r="B373" s="38"/>
      <c r="U373" s="43" t="s">
        <v>1437</v>
      </c>
      <c r="V373" s="456" t="s">
        <v>1438</v>
      </c>
      <c r="W373" s="456"/>
      <c r="X373" s="456"/>
      <c r="Y373" s="456" t="s">
        <v>1439</v>
      </c>
      <c r="Z373" s="456"/>
      <c r="AA373" s="456"/>
      <c r="AB373" s="456" t="s">
        <v>1440</v>
      </c>
      <c r="AC373" s="456"/>
      <c r="AD373" s="456"/>
      <c r="AE373" s="456" t="s">
        <v>1441</v>
      </c>
      <c r="AF373" s="456"/>
      <c r="AG373" s="456"/>
    </row>
    <row r="374" ht="24" spans="21:33">
      <c r="U374" s="43"/>
      <c r="V374" s="457" t="s">
        <v>1442</v>
      </c>
      <c r="W374" s="457" t="s">
        <v>1443</v>
      </c>
      <c r="X374" s="457" t="s">
        <v>1444</v>
      </c>
      <c r="Y374" s="457" t="s">
        <v>1442</v>
      </c>
      <c r="Z374" s="457" t="s">
        <v>1443</v>
      </c>
      <c r="AA374" s="457" t="s">
        <v>1444</v>
      </c>
      <c r="AB374" s="457" t="s">
        <v>1442</v>
      </c>
      <c r="AC374" s="457" t="s">
        <v>1443</v>
      </c>
      <c r="AD374" s="457" t="s">
        <v>1444</v>
      </c>
      <c r="AE374" s="457" t="s">
        <v>1442</v>
      </c>
      <c r="AF374" s="457" t="s">
        <v>1443</v>
      </c>
      <c r="AG374" s="457" t="s">
        <v>1444</v>
      </c>
    </row>
    <row r="375" spans="21:33">
      <c r="U375" s="458" t="s">
        <v>1445</v>
      </c>
      <c r="V375" s="457">
        <f t="shared" ref="V375:AG375" si="34">SUM(V376:V384)</f>
        <v>330</v>
      </c>
      <c r="W375" s="457">
        <f t="shared" si="34"/>
        <v>19467798.15</v>
      </c>
      <c r="X375" s="457">
        <f t="shared" si="34"/>
        <v>2303307</v>
      </c>
      <c r="Y375" s="457">
        <f t="shared" si="34"/>
        <v>163</v>
      </c>
      <c r="Z375" s="457">
        <f t="shared" si="34"/>
        <v>5613192.47</v>
      </c>
      <c r="AA375" s="457">
        <f t="shared" si="34"/>
        <v>1261647</v>
      </c>
      <c r="AB375" s="457">
        <f t="shared" si="34"/>
        <v>84</v>
      </c>
      <c r="AC375" s="457">
        <f t="shared" si="34"/>
        <v>4005105.68</v>
      </c>
      <c r="AD375" s="457">
        <f t="shared" si="34"/>
        <v>1041660</v>
      </c>
      <c r="AE375" s="457">
        <f t="shared" si="34"/>
        <v>83</v>
      </c>
      <c r="AF375" s="457">
        <f t="shared" si="34"/>
        <v>9849500</v>
      </c>
      <c r="AG375" s="457">
        <f t="shared" si="34"/>
        <v>0</v>
      </c>
    </row>
    <row r="376" ht="20.1" customHeight="1" spans="21:33">
      <c r="U376" s="459" t="s">
        <v>28</v>
      </c>
      <c r="V376" s="456">
        <f t="shared" ref="V376:X376" si="35">SUM(Y376,AB376,AE376)</f>
        <v>48</v>
      </c>
      <c r="W376" s="456">
        <f t="shared" si="35"/>
        <v>5657225</v>
      </c>
      <c r="X376" s="456">
        <f t="shared" si="35"/>
        <v>680600</v>
      </c>
      <c r="Y376" s="456">
        <f>$C7</f>
        <v>22</v>
      </c>
      <c r="Z376" s="456">
        <f>$H7</f>
        <v>1443057</v>
      </c>
      <c r="AA376" s="456">
        <f>$K7</f>
        <v>405100</v>
      </c>
      <c r="AB376" s="456">
        <f>$C30</f>
        <v>8</v>
      </c>
      <c r="AC376" s="456">
        <f>H30</f>
        <v>684468</v>
      </c>
      <c r="AD376" s="456">
        <f>K30</f>
        <v>275500</v>
      </c>
      <c r="AE376" s="456">
        <f>$C39</f>
        <v>18</v>
      </c>
      <c r="AF376" s="456">
        <f>H39</f>
        <v>3529700</v>
      </c>
      <c r="AG376" s="456">
        <f>K39</f>
        <v>0</v>
      </c>
    </row>
    <row r="377" spans="21:33">
      <c r="U377" s="460" t="s">
        <v>267</v>
      </c>
      <c r="V377" s="456">
        <f t="shared" ref="V377:V384" si="36">SUM(Y377,AB377,AE377)</f>
        <v>59</v>
      </c>
      <c r="W377" s="456">
        <f t="shared" ref="W377:W384" si="37">SUM(Z377,AC377,AF377)</f>
        <v>2571654</v>
      </c>
      <c r="X377" s="456">
        <f t="shared" ref="X377:X384" si="38">SUM(AA377,AD377,AG377)</f>
        <v>202057</v>
      </c>
      <c r="Y377" s="456">
        <f>$C59</f>
        <v>14</v>
      </c>
      <c r="Z377" s="456">
        <f>$H59</f>
        <v>205654</v>
      </c>
      <c r="AA377" s="456">
        <f>$K59</f>
        <v>80557</v>
      </c>
      <c r="AB377" s="456">
        <f>$C74</f>
        <v>25</v>
      </c>
      <c r="AC377" s="456">
        <f>$H74</f>
        <v>1486000</v>
      </c>
      <c r="AD377" s="456">
        <f>$K74</f>
        <v>121500</v>
      </c>
      <c r="AE377" s="456">
        <f>$C100</f>
        <v>20</v>
      </c>
      <c r="AF377" s="456">
        <f>$H100</f>
        <v>880000</v>
      </c>
      <c r="AG377" s="456">
        <f>$K100</f>
        <v>0</v>
      </c>
    </row>
    <row r="378" spans="21:33">
      <c r="U378" s="460" t="s">
        <v>439</v>
      </c>
      <c r="V378" s="456">
        <f t="shared" si="36"/>
        <v>45</v>
      </c>
      <c r="W378" s="456">
        <f t="shared" si="37"/>
        <v>4197800</v>
      </c>
      <c r="X378" s="456">
        <f t="shared" si="38"/>
        <v>697300</v>
      </c>
      <c r="Y378" s="456">
        <f>$C122</f>
        <v>24</v>
      </c>
      <c r="Z378" s="456">
        <f>$H122</f>
        <v>1363300</v>
      </c>
      <c r="AA378" s="456">
        <f>$K122</f>
        <v>240300</v>
      </c>
      <c r="AB378" s="456">
        <f>$C147</f>
        <v>10</v>
      </c>
      <c r="AC378" s="456">
        <f>$H147</f>
        <v>1034000</v>
      </c>
      <c r="AD378" s="456">
        <f>$K147</f>
        <v>457000</v>
      </c>
      <c r="AE378" s="456">
        <f>$C158</f>
        <v>11</v>
      </c>
      <c r="AF378" s="456">
        <f>$H158</f>
        <v>1800500</v>
      </c>
      <c r="AG378" s="456">
        <f>$K158</f>
        <v>0</v>
      </c>
    </row>
    <row r="379" spans="21:33">
      <c r="U379" s="460" t="s">
        <v>1446</v>
      </c>
      <c r="V379" s="456">
        <f t="shared" si="36"/>
        <v>55</v>
      </c>
      <c r="W379" s="456">
        <f t="shared" si="37"/>
        <v>1327171.47</v>
      </c>
      <c r="X379" s="456">
        <f t="shared" si="38"/>
        <v>167060</v>
      </c>
      <c r="Y379" s="456">
        <f>$C171</f>
        <v>30</v>
      </c>
      <c r="Z379" s="456">
        <f>$H171</f>
        <v>772871.47</v>
      </c>
      <c r="AA379" s="456">
        <f>$K171</f>
        <v>111800</v>
      </c>
      <c r="AB379" s="456">
        <f>$C202</f>
        <v>11</v>
      </c>
      <c r="AC379" s="456">
        <f>$H202</f>
        <v>232100</v>
      </c>
      <c r="AD379" s="456">
        <f>$K202</f>
        <v>55260</v>
      </c>
      <c r="AE379" s="456">
        <f>$C214</f>
        <v>14</v>
      </c>
      <c r="AF379" s="456">
        <f>$H214</f>
        <v>322200</v>
      </c>
      <c r="AG379" s="456">
        <f>$K214</f>
        <v>0</v>
      </c>
    </row>
    <row r="380" spans="21:33">
      <c r="U380" s="460" t="s">
        <v>1447</v>
      </c>
      <c r="V380" s="456">
        <f t="shared" si="36"/>
        <v>20</v>
      </c>
      <c r="W380" s="456">
        <f t="shared" si="37"/>
        <v>1081200</v>
      </c>
      <c r="X380" s="456">
        <f t="shared" si="38"/>
        <v>104500</v>
      </c>
      <c r="Y380" s="456">
        <f>$C230</f>
        <v>11</v>
      </c>
      <c r="Z380" s="456">
        <f>$H230</f>
        <v>846200</v>
      </c>
      <c r="AA380" s="456">
        <f>$K230</f>
        <v>84000</v>
      </c>
      <c r="AB380" s="456">
        <f>$C242</f>
        <v>5</v>
      </c>
      <c r="AC380" s="456">
        <f>$H242</f>
        <v>112000</v>
      </c>
      <c r="AD380" s="456">
        <f>$K242</f>
        <v>20500</v>
      </c>
      <c r="AE380" s="456">
        <f>$C248</f>
        <v>4</v>
      </c>
      <c r="AF380" s="456">
        <f>$H248</f>
        <v>123000</v>
      </c>
      <c r="AG380" s="456">
        <f>$K248</f>
        <v>0</v>
      </c>
    </row>
    <row r="381" spans="21:33">
      <c r="U381" s="460" t="s">
        <v>1448</v>
      </c>
      <c r="V381" s="456">
        <f t="shared" si="36"/>
        <v>23</v>
      </c>
      <c r="W381" s="456">
        <f t="shared" si="37"/>
        <v>399000</v>
      </c>
      <c r="X381" s="456">
        <f t="shared" si="38"/>
        <v>79850</v>
      </c>
      <c r="Y381" s="456">
        <f>$C254</f>
        <v>14</v>
      </c>
      <c r="Z381" s="456">
        <f>$H254</f>
        <v>118900</v>
      </c>
      <c r="AA381" s="456">
        <f>$K254</f>
        <v>47750</v>
      </c>
      <c r="AB381" s="456">
        <f>$C269</f>
        <v>7</v>
      </c>
      <c r="AC381" s="456">
        <f>$H269</f>
        <v>195100</v>
      </c>
      <c r="AD381" s="456">
        <f>$K269</f>
        <v>32100</v>
      </c>
      <c r="AE381" s="456">
        <f>$C277</f>
        <v>2</v>
      </c>
      <c r="AF381" s="456">
        <f>$H277</f>
        <v>85000</v>
      </c>
      <c r="AG381" s="456">
        <f>$K277</f>
        <v>0</v>
      </c>
    </row>
    <row r="382" spans="21:33">
      <c r="U382" s="460" t="s">
        <v>1449</v>
      </c>
      <c r="V382" s="456">
        <f t="shared" si="36"/>
        <v>18</v>
      </c>
      <c r="W382" s="456">
        <f t="shared" si="37"/>
        <v>132110</v>
      </c>
      <c r="X382" s="456">
        <f t="shared" si="38"/>
        <v>36740</v>
      </c>
      <c r="Y382" s="456">
        <f>$C281</f>
        <v>16</v>
      </c>
      <c r="Z382" s="456">
        <f>$H281</f>
        <v>114510</v>
      </c>
      <c r="AA382" s="456">
        <f>$K281</f>
        <v>35940</v>
      </c>
      <c r="AB382" s="456">
        <f>$C298</f>
        <v>1</v>
      </c>
      <c r="AC382" s="456">
        <f>$H298</f>
        <v>1300</v>
      </c>
      <c r="AD382" s="456">
        <f>$K298</f>
        <v>800</v>
      </c>
      <c r="AE382" s="456">
        <f>$C300</f>
        <v>1</v>
      </c>
      <c r="AF382" s="456">
        <f>$H300</f>
        <v>16300</v>
      </c>
      <c r="AG382" s="456">
        <f>$K300</f>
        <v>0</v>
      </c>
    </row>
    <row r="383" spans="21:33">
      <c r="U383" s="460" t="s">
        <v>1450</v>
      </c>
      <c r="V383" s="456">
        <f t="shared" si="36"/>
        <v>53</v>
      </c>
      <c r="W383" s="456">
        <f t="shared" si="37"/>
        <v>1153000</v>
      </c>
      <c r="X383" s="456">
        <f t="shared" si="38"/>
        <v>253200</v>
      </c>
      <c r="Y383" s="456">
        <f>$C303</f>
        <v>30</v>
      </c>
      <c r="Z383" s="456">
        <f>$H303</f>
        <v>521700</v>
      </c>
      <c r="AA383" s="456">
        <f>$K303</f>
        <v>204200</v>
      </c>
      <c r="AB383" s="456">
        <f>$C334</f>
        <v>13</v>
      </c>
      <c r="AC383" s="456">
        <f>$H334</f>
        <v>113500</v>
      </c>
      <c r="AD383" s="456">
        <f>$K334</f>
        <v>49000</v>
      </c>
      <c r="AE383" s="456">
        <f>$C348</f>
        <v>10</v>
      </c>
      <c r="AF383" s="456">
        <f>$H348</f>
        <v>517800</v>
      </c>
      <c r="AG383" s="456">
        <f>$K348</f>
        <v>0</v>
      </c>
    </row>
    <row r="384" spans="21:33">
      <c r="U384" s="460" t="s">
        <v>1400</v>
      </c>
      <c r="V384" s="456">
        <f t="shared" si="36"/>
        <v>9</v>
      </c>
      <c r="W384" s="456">
        <f t="shared" si="37"/>
        <v>2948637.68</v>
      </c>
      <c r="X384" s="456">
        <f t="shared" si="38"/>
        <v>82000</v>
      </c>
      <c r="Y384" s="456">
        <f>$C360</f>
        <v>2</v>
      </c>
      <c r="Z384" s="456">
        <f>$H360</f>
        <v>227000</v>
      </c>
      <c r="AA384" s="456">
        <f>$K360</f>
        <v>52000</v>
      </c>
      <c r="AB384" s="456">
        <f>$C363</f>
        <v>4</v>
      </c>
      <c r="AC384" s="456">
        <f>$H363</f>
        <v>146637.68</v>
      </c>
      <c r="AD384" s="456">
        <f>$K363</f>
        <v>30000</v>
      </c>
      <c r="AE384" s="456">
        <f>$C368</f>
        <v>3</v>
      </c>
      <c r="AF384" s="456">
        <f>$H368</f>
        <v>2575000</v>
      </c>
      <c r="AG384" s="456">
        <f>$K368</f>
        <v>0</v>
      </c>
    </row>
  </sheetData>
  <protectedRanges>
    <protectedRange sqref="P7:Q7 L7:M7" name="区域2"/>
    <protectedRange sqref="B21" name="区域1_32"/>
    <protectedRange sqref="F14:H14" name="区域1_22_1"/>
    <protectedRange sqref="F14:H14" name="区域1_18"/>
    <protectedRange sqref="B14" name="区域1_21_1"/>
    <protectedRange sqref="B14" name="区域1_16"/>
    <protectedRange sqref="B17:B19" name="区域1_21_5"/>
    <protectedRange sqref="B17:B19" name="区域1_32_1"/>
    <protectedRange sqref="F17:F19" name="区域1_22_7"/>
    <protectedRange sqref="F17:F19" name="区域1_33_1"/>
    <protectedRange sqref="G17:H19" name="区域1_22_8"/>
    <protectedRange sqref="G17:H19" name="区域1_33_2"/>
    <protectedRange sqref="J17 J19" name="区域1_22_9"/>
    <protectedRange sqref="J17 J19" name="区域1_33_3"/>
    <protectedRange sqref="J18 J22:J23" name="区域1_22_10"/>
    <protectedRange sqref="J18 J22:J23" name="区域1_33_4"/>
    <protectedRange sqref="R18" name="区域1_44"/>
    <protectedRange sqref="R19" name="区域1_49"/>
    <protectedRange sqref="B20" name="区域1_34"/>
    <protectedRange sqref="F20" name="区域1_13"/>
    <protectedRange sqref="G20:H20" name="区域1_14"/>
    <protectedRange sqref="J20" name="区域1_15"/>
    <protectedRange sqref="R20" name="区域1_36_1"/>
    <protectedRange sqref="B22" name="区域1"/>
    <protectedRange sqref="F22" name="区域1_3"/>
    <protectedRange sqref="G22:H22" name="区域1_4"/>
    <protectedRange sqref="B23" name="区域1_21"/>
    <protectedRange sqref="F23:H23 H29" name="区域1_22_13"/>
    <protectedRange sqref="J29" name="区域1_22_14"/>
    <protectedRange sqref="J29" name="区域1_6_1_30_4_1_1_1_1_4_1_1"/>
    <protectedRange sqref="R41" name="区域1_36_2"/>
    <protectedRange sqref="B40" name="区域1_21_2"/>
    <protectedRange sqref="B40" name="区域1_16_1"/>
    <protectedRange sqref="F40:H40" name="区域1_22_2"/>
    <protectedRange sqref="F40:H40" name="区域1_18_1"/>
    <protectedRange sqref="J40:J41" name="区域1_22_3"/>
    <protectedRange sqref="J40:J41" name="区域1_18_2"/>
    <protectedRange sqref="R28" name="区域1_36_1_1"/>
    <protectedRange sqref="B41" name="区域1_16_4"/>
    <protectedRange sqref="H41" name="区域1_22_12"/>
    <protectedRange sqref="H41" name="区域1_18_6"/>
    <protectedRange sqref="B28" name="区域1_1"/>
    <protectedRange sqref="F28" name="区域1_3_1"/>
    <protectedRange sqref="G28:H28" name="区域1_4_1"/>
    <protectedRange sqref="J28" name="区域1_5"/>
    <protectedRange sqref="R42" name="区域1_36_3"/>
    <protectedRange sqref="J42:J44 J49:J50" name="区域1_22_3_1"/>
    <protectedRange sqref="J42:J44 J49:J50" name="区域1_18_2_1"/>
    <protectedRange sqref="G48:H48" name="区域1_22_4"/>
    <protectedRange sqref="G48:H48" name="区域1_18_3"/>
    <protectedRange sqref="B42" name="区域1_21_3"/>
    <protectedRange sqref="B42" name="区域1_16_2"/>
    <protectedRange sqref="F42:H42" name="区域1_22_5"/>
    <protectedRange sqref="F42:H42" name="区域1_18_4"/>
    <protectedRange sqref="B50" name="区域1_21_4"/>
    <protectedRange sqref="B50" name="区域1_16_3"/>
    <protectedRange sqref="F50:H50" name="区域1_22_6"/>
    <protectedRange sqref="F50:H50" name="区域1_18_5"/>
    <protectedRange sqref="B44" name="区域1_21_6"/>
    <protectedRange sqref="F44:H44" name="区域1_22_11"/>
    <protectedRange sqref="P59:Q59 L59:M59" name="区域2_2"/>
    <protectedRange sqref="L74:M74 P74:Q74" name="区域2_1_1"/>
    <protectedRange sqref="P122:Q122 L122:M122" name="区域2_3"/>
    <protectedRange sqref="P147:Q147 L147:M147" name="区域2_1_2"/>
    <protectedRange password="CF7A" sqref="B164" name="区域1_21_2_1_2"/>
    <protectedRange password="CF7A" sqref="B164" name="区域1_16_4_1"/>
    <protectedRange password="CF7A" sqref="F164" name="区域1_22_4_1"/>
    <protectedRange password="CF7A" sqref="F164" name="区域1_18_2_1_2"/>
    <protectedRange password="CF7A" sqref="G164" name="区域1_22_4_1_1"/>
    <protectedRange password="CF7A" sqref="G164" name="区域1_18_2_1_1_1"/>
    <protectedRange password="CF7A" sqref="J164 L164" name="区域1_22_4_1_2"/>
    <protectedRange password="CF7A" sqref="J164 L164" name="区域1_18_2_1_2_1"/>
    <protectedRange sqref="P171:Q171 L171:M171" name="区域2_4"/>
    <protectedRange sqref="L202:M202 P202:Q202" name="区域2_1_3"/>
    <protectedRange sqref="P230:Q230 L230:M230" name="区域2_5"/>
    <protectedRange sqref="P242:Q242 L242:M242" name="区域2_1_4"/>
    <protectedRange sqref="L254:M254 P254:Q254" name="区域2_6"/>
    <protectedRange sqref="L269:M269 P269:Q269" name="区域2_1_5"/>
    <protectedRange password="CF7A" sqref="B296 B278:B279" name="区域1_2"/>
    <protectedRange sqref="B262" name="区域1_12_2_1"/>
    <protectedRange sqref="F262" name="区域1_13_2_1"/>
    <protectedRange sqref="B262" name="区域1_21_3_1_1_1"/>
    <protectedRange sqref="H262:J262 F262" name="区域1_22_3_2_1_1"/>
    <protectedRange sqref="P281:Q281 L281:M281" name="区域2_7"/>
    <protectedRange sqref="P298:Q298 L298:M298" name="区域2_1_6"/>
    <protectedRange sqref="S294 B286:C286 B287:B288 F286:K286 O286:S288 O282:P283 O285:P285 G287:G294 O289:O294 Q289:Q294 C287:C294 J287:J288 J283:J285" name="区域1_1_1"/>
    <protectedRange sqref="F287 H287:I287 K287" name="区域1_3_2"/>
    <protectedRange sqref="F288 H288:I288 K288" name="区域1_4_2"/>
    <protectedRange sqref="F289 B289:B291 R289:S291 H289:K289 P289:P293" name="区域1_5_1"/>
    <protectedRange sqref="F290 H290:K290" name="区域1_6"/>
    <protectedRange sqref="F291 H291:K291 J292:J294" name="区域1_7_1"/>
    <protectedRange sqref="B292 F292 R292:S293 H292:I292 K292:L292 L293:L294 R294" name="区域1_8"/>
    <protectedRange sqref="N286:N289 P294 B293:B294 F293:F294 K293:K294 N291:N294 H293:I294" name="区域1_9"/>
    <protectedRange sqref="P303:Q303 L303:M303" name="区域2_8"/>
    <protectedRange sqref="L334:M334 P334:Q334" name="区域2_1_7"/>
    <protectedRange sqref="K240:M240 P240 M241" name="区域2_1_1_1_1"/>
    <protectedRange sqref="O236:O239" name="区域1_6_1_53_6_2_2_2_4"/>
    <protectedRange sqref="P236" name="区域1_2_3_1_1_1_9_2_1_1_1_3_1_1"/>
    <protectedRange sqref="P237:P238" name="区域1_2_3_1_1_1_9_2_1_1_1_3_1_2_1"/>
    <protectedRange sqref="B231:B233 B235:B236" name="区域1_21_4_1_1"/>
    <protectedRange sqref="F235:F236 R235 H236:J236 R231:R233 F231:F233 K235:L235 J231:L231 K232:K233" name="区域1_22_4_1_3_1"/>
    <protectedRange sqref="F236 H236:J236" name="区域1_53_1_1"/>
    <protectedRange sqref="B236" name="区域1_58_1_1"/>
    <protectedRange sqref="B231:B233 B235" name="区域1_83_1_1"/>
    <protectedRange sqref="F235 R235 R231:R233 F231:F233 K235:L235 J231:L231 K232:K233" name="区域1_84_1_1"/>
    <protectedRange sqref="Q231:Q233 Q235:Q240" name="区域1_6_1_53_6_2_2_2_1_3"/>
    <protectedRange sqref="B237:B238" name="区域1_21_1_1_1"/>
    <protectedRange sqref="F237:H238 J237:L238" name="区域1_22_1_1_1"/>
    <protectedRange sqref="B237:B238" name="区域1_83_2"/>
    <protectedRange sqref="F238:H238 F237:G237 J237:L238" name="区域1_84_2"/>
    <protectedRange sqref="B234" name="区域1_21_3_1_2"/>
    <protectedRange sqref="H234:J234 F234" name="区域1_22_3_2_2"/>
    <protectedRange sqref="O251 O243" name="区域1_6_1_53_6_2_2_2_2_1"/>
    <protectedRange sqref="B243" name="区域1_32_2_1"/>
    <protectedRange sqref="F243 K243:L243" name="区域1_33_2_1_1"/>
    <protectedRange sqref="Q251 Q243" name="区域1_6_1_53_6_2_2_2_1_1_1"/>
    <protectedRange sqref="B251" name="区域1_73_1_1"/>
    <protectedRange sqref="F251:H251 J251:L251" name="区域1_74_1_2"/>
    <protectedRange sqref="B250 B244:B245 B247" name="区域1_21_3_2_2"/>
    <protectedRange password="CF7A" sqref="G244" name="区域1_22_4_8"/>
    <protectedRange password="CF7A" sqref="G244" name="区域1_9_2_2"/>
    <protectedRange password="CF7A" sqref="F245" name="区域1_22_4_8_1"/>
    <protectedRange password="CF7A" sqref="F245" name="区域1_9_2_2_1"/>
    <protectedRange password="CF7A" sqref="G245" name="区域1_22_4_8_2"/>
    <protectedRange password="CF7A" sqref="G245" name="区域1_9_2_2_2"/>
    <protectedRange password="CF7A" sqref="F247" name="区域1_22_4_8_3"/>
    <protectedRange password="CF7A" sqref="F247" name="区域1_9_2_2_3"/>
    <protectedRange password="CF7A" sqref="G247" name="区域1_22_4_8_4"/>
    <protectedRange password="CF7A" sqref="G247" name="区域1_9_2_2_4"/>
    <protectedRange password="CF7A" sqref="F250" name="区域1_22_4_8_5"/>
    <protectedRange password="CF7A" sqref="F250" name="区域1_9_2_2_5"/>
    <protectedRange password="CF7A" sqref="G250" name="区域1_22_4_8_6"/>
    <protectedRange password="CF7A" sqref="G250" name="区域1_9_2_2_6"/>
    <protectedRange sqref="O249 O252" name="区域1_6_1_53_6_2_2_2_3_1"/>
    <protectedRange sqref="Q249 Q252" name="区域1_6_1_53_6_2_2_2_1_2_1"/>
    <protectedRange sqref="B252" name="区域1_63_1_1"/>
    <protectedRange sqref="F252:I252 K252" name="区域1_64_1_1"/>
    <protectedRange sqref="J249 J252" name="区域1_74_1_1_1"/>
    <protectedRange sqref="P203:Q203 L203:M203" name="区域2_1_3_1"/>
    <protectedRange sqref="P207:Q207 L207:M207" name="区域2_1_3_2"/>
    <protectedRange sqref="F24:F25 F26:H26" name="区域1_22_13_2"/>
    <protectedRange sqref="J26" name="区域1_6_1_30_4_1_1_1_1_4_1_1_2"/>
    <protectedRange sqref="R35" name="区域1_36_1_1_1"/>
    <protectedRange sqref="H49" name="区域1_22_2_1_1"/>
    <protectedRange sqref="H49" name="区域1_18_1_1_1"/>
    <protectedRange sqref="F49 B49" name="区域1_21_3_1"/>
    <protectedRange sqref="F49 B49" name="区域1_16_2_1"/>
    <protectedRange sqref="G49" name="区域1_22_5_1"/>
    <protectedRange sqref="G49" name="区域1_18_4_1"/>
    <protectedRange sqref="P119:Q120" name="区域2_1_1_1"/>
    <protectedRange sqref="J60" name="区域1_25_3_1_1_1_1_1_1"/>
    <protectedRange sqref="B356" name="区域1_46"/>
    <protectedRange sqref="F29:G29" name="区域1_22_13_1"/>
    <protectedRange sqref="B41" name="区域1_21_7"/>
    <protectedRange sqref="B41" name="区域1_16_4_2"/>
    <protectedRange sqref="F41:G41" name="区域1_22_12_1"/>
    <protectedRange sqref="F41:G41" name="区域1_18_6_1"/>
    <protectedRange sqref="B213" name="区域1_21_2_6_2"/>
    <protectedRange sqref="F213:L213" name="区域1_22_4_6_2"/>
    <protectedRange sqref="E213 E218:E221" name="区域1_6_1_4_1_1_2_1_1_2_1_1_2_3_2"/>
    <protectedRange sqref="J213" name="区域1_6_1_30_4_1_1_1_1_4_1_1_3_2"/>
    <protectedRange sqref="B24" name="区域1_21_9_1"/>
    <protectedRange sqref="E24:F24" name="区域1_22_13_2_1"/>
    <protectedRange sqref="H24:H25" name="区域1_22_14_2_1"/>
    <protectedRange sqref="H24:H25" name="区域1_6_1_30_4_1_1_1_1_4_1_1_2_2"/>
    <protectedRange sqref="J24:J25" name="区域1_22_14_2_1_1"/>
    <protectedRange sqref="J24:J25" name="区域1_6_1_30_4_1_1_1_1_4_1_1_2_1"/>
    <protectedRange sqref="J26" name="区域1_22_14_2_1_1_1"/>
    <protectedRange sqref="J26" name="区域1_6_1_30_4_1_1_1_1_4_1_1_2_1_1"/>
    <protectedRange sqref="J35" name="区域1_22_14_4"/>
    <protectedRange sqref="F356" name="区域1_47"/>
    <protectedRange password="CF7A" sqref="S183" name="区域1_29_2_1_1_12_1_1_1"/>
    <protectedRange password="CF7A" sqref="S184" name="区域1_29_2_1_1_12_1_1_1_1"/>
    <protectedRange password="CF7A" sqref="S187" name="区域1_29_2_1_1_12_1_1_1_4"/>
    <protectedRange password="CF7A" sqref="S190" name="区域1_29_2_1_1_11_2_1"/>
    <protectedRange password="CF7A" sqref="S191" name="区域1_29_2_1_1_12_1_1"/>
    <protectedRange sqref="E369:G369" name="区域1_18_1_1_3"/>
    <protectedRange sqref="B371" name="区域1_12_2_2_1"/>
    <protectedRange sqref="I370" name="区域1_18_2_1_2_2_1"/>
    <protectedRange sqref="B370" name="区域1_16_1_1_1_1"/>
    <protectedRange sqref="I370" name="区域1_18_2_1_7_1"/>
    <protectedRange sqref="B369" name="区域1_16_1_1_4"/>
    <protectedRange sqref="E369:G369" name="区域1_18_1_1_4"/>
    <protectedRange sqref="I369" name="区域1_18_2_1_3"/>
    <protectedRange sqref="B371" name="区域1_12_2_2_2"/>
    <protectedRange sqref="B371" name="区域1_21_3_1_1_2_2"/>
    <protectedRange sqref="I370" name="区域1_18_2_1_2_2_2"/>
    <protectedRange sqref="E370:G370" name="区域1_18_1_1_2_2"/>
    <protectedRange sqref="B370" name="区域1_16_1_1_1_2"/>
    <protectedRange sqref="E370:G370" name="区域1_18_1_1_1_1_2"/>
    <protectedRange sqref="I370" name="区域1_18_2_1_7_2"/>
    <protectedRange sqref="B370" name="区域1_21_2_1_1"/>
    <protectedRange sqref="B370" name="区域1_16_1_1_2"/>
    <protectedRange sqref="F370:H370" name="区域1_22_2_1_2"/>
    <protectedRange sqref="F370:H370" name="区域1_18_1_1_5"/>
    <protectedRange sqref="J369:J370" name="区域1_22_3_1_1"/>
    <protectedRange sqref="J369:J370" name="区域1_18_2_1_1"/>
    <protectedRange sqref="E361" name="区域1_16_2_3_4_1_3_1_1"/>
    <protectedRange sqref="F363" name="区域1_44_1_1"/>
    <protectedRange sqref="F368" name="区域1_44_1_1_1"/>
    <protectedRange sqref="B364" name="区域1_21_3_2_1_1"/>
    <protectedRange sqref="J364 F364:H364" name="区域1_22_3_3_1_1"/>
    <protectedRange sqref="J232" name="区域1_22_4_1_3_1_1"/>
    <protectedRange sqref="J232" name="区域1_84_1_1_1"/>
    <protectedRange sqref="J233" name="区域1_22_4_1_3_1_2"/>
    <protectedRange sqref="J233" name="区域1_84_1_1_2"/>
    <protectedRange sqref="L232" name="区域1_22_4_1_3_1_3"/>
    <protectedRange sqref="L232" name="区域1_84_1_1_3"/>
    <protectedRange sqref="L233" name="区域1_22_4_1_3_1_4"/>
    <protectedRange sqref="L233" name="区域1_84_1_1_4"/>
  </protectedRanges>
  <autoFilter ref="A4:HD384">
    <extLst/>
  </autoFilter>
  <mergeCells count="20">
    <mergeCell ref="I3:J3"/>
    <mergeCell ref="K3:L3"/>
    <mergeCell ref="M3:N3"/>
    <mergeCell ref="O3:P3"/>
    <mergeCell ref="Q3:R3"/>
    <mergeCell ref="V373:X373"/>
    <mergeCell ref="Y373:AA373"/>
    <mergeCell ref="AB373:AD373"/>
    <mergeCell ref="AE373:AG373"/>
    <mergeCell ref="A3:A4"/>
    <mergeCell ref="B3:B4"/>
    <mergeCell ref="C3:C4"/>
    <mergeCell ref="D3:D4"/>
    <mergeCell ref="E3:E4"/>
    <mergeCell ref="F3:F4"/>
    <mergeCell ref="G3:G4"/>
    <mergeCell ref="H3:H4"/>
    <mergeCell ref="S3:S4"/>
    <mergeCell ref="U373:U374"/>
    <mergeCell ref="A1:N2"/>
  </mergeCells>
  <dataValidations count="11">
    <dataValidation type="list" allowBlank="1" showInputMessage="1" showErrorMessage="1" errorTitle="出错提示" error="请单击向下三角尖,并从列表框中的备选答案中选择一个." sqref="E8 E10 E12 E16 E33">
      <formula1>INDIRECT(#REF!)</formula1>
    </dataValidation>
    <dataValidation type="list" allowBlank="1" showInputMessage="1" showErrorMessage="1" errorTitle="出错提示" error="请单击向下三角尖,并从列表框中的备选答案中选择一个." sqref="R235 N299 M301:N301 N286:N289 N291:N294 R231:R233 M249:N252 M278:N279">
      <formula1>CompleteAndStart</formula1>
    </dataValidation>
    <dataValidation allowBlank="1" showErrorMessage="1" sqref="F29 B57 F57 O132 O134 F161 F163 F169 J196 B205 F213 B246 B324 B333 O344 O356 B46:B47 B161:B163 B193:B194 F23:F26 F46:F47 F155:F156 H181:H182 J192:J194 O330:O332 O346:O347"/>
    <dataValidation type="list" allowBlank="1" showInputMessage="1" showErrorMessage="1" errorTitle="温馨提示" error="请单击向下三角尖,并从列表框中的备选答案中选择一个." sqref="D114 D203 D209 D217 D264 D183:D189 D193:D197 D200:D201 D223:D224">
      <formula1>__xlbgnm.</formula1>
    </dataValidation>
    <dataValidation type="list" allowBlank="1" showInputMessage="1" showErrorMessage="1" errorTitle="温馨提示" error="请单击向下三角尖,并从列表框中的备选答案中选择一个." sqref="H200 G212 G215 G225 G218:G221">
      <formula1>_</formula1>
    </dataValidation>
    <dataValidation type="list" allowBlank="1" showInputMessage="1" showErrorMessage="1" errorTitle="提示框" error="请单击向下三角尖,并从列表框中的备选答案中选择一个." sqref="E183:E186">
      <formula1>__xlbgnm.</formula1>
    </dataValidation>
    <dataValidation type="list" allowBlank="1" showInputMessage="1" showErrorMessage="1" errorTitle="出错提示" error="请单击向下三角尖,并从列表框中的备选答案中选择一个." sqref="S201 S208 S203:S206">
      <formula1>__xlbgnm.</formula1>
    </dataValidation>
    <dataValidation type="list" allowBlank="1" showInputMessage="1" showErrorMessage="1" errorTitle="提示框" error="请单击向下三角尖,并从列表框中的备选答案中选择一个." sqref="E243 E251 E361 E234:E240">
      <formula1>__1_</formula1>
    </dataValidation>
    <dataValidation type="list" allowBlank="1" showInputMessage="1" showErrorMessage="1" errorTitle="温馨提示" error="请单击向下三角尖,并从列表框中的备选答案中选择一个." sqref="D212 D215">
      <formula1>__1_</formula1>
    </dataValidation>
    <dataValidation type="list" allowBlank="1" showInputMessage="1" showErrorMessage="1" errorTitle="出错提示" error="请单击向下三角尖,并从列表框中的备选答案中选择一个." sqref="S371">
      <formula1>_1_</formula1>
    </dataValidation>
    <dataValidation type="list" allowBlank="1" showInputMessage="1" showErrorMessage="1" errorTitle="提示框" error="请单击向下三角尖,并从列表框中的备选答案中选择一个." sqref="O289:O291">
      <formula1>AREA</formula1>
    </dataValidation>
  </dataValidations>
  <printOptions horizontalCentered="1"/>
  <pageMargins left="0.159027777777778" right="0.2" top="0.55" bottom="0.429166666666667" header="0.2" footer="0.159027777777778"/>
  <pageSetup paperSize="9" orientation="landscape"/>
  <headerFooter alignWithMargins="0">
    <oddFooter>&amp;C第 &amp;P 页</oddFooter>
  </headerFooter>
  <rowBreaks count="8" manualBreakCount="8">
    <brk id="57" max="18" man="1"/>
    <brk id="120" max="18" man="1"/>
    <brk id="169" max="18" man="1"/>
    <brk id="228" max="18" man="1"/>
    <brk id="252" max="18" man="1"/>
    <brk id="279" max="18" man="1"/>
    <brk id="301" max="18" man="1"/>
    <brk id="358" max="18" man="1"/>
  </rowBreak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4"/>
  <sheetViews>
    <sheetView view="pageBreakPreview" zoomScaleNormal="100" workbookViewId="0">
      <selection activeCell="A1" sqref="A1:N1"/>
    </sheetView>
  </sheetViews>
  <sheetFormatPr defaultColWidth="9" defaultRowHeight="14.25"/>
  <cols>
    <col min="1" max="1" width="3.75" style="23" customWidth="1"/>
    <col min="2" max="2" width="12.25" style="24" customWidth="1"/>
    <col min="3" max="3" width="5.875" hidden="1" customWidth="1"/>
    <col min="4" max="4" width="7.25" style="23" customWidth="1"/>
    <col min="5" max="5" width="6.5" style="25" customWidth="1"/>
    <col min="6" max="6" width="25" style="26" customWidth="1"/>
    <col min="7" max="7" width="5.25" style="25" customWidth="1"/>
    <col min="8" max="8" width="9.375" style="27" customWidth="1"/>
    <col min="9" max="9" width="9.125" style="28" customWidth="1"/>
    <col min="10" max="10" width="16.75" style="24" customWidth="1"/>
    <col min="11" max="11" width="8.75" customWidth="1"/>
    <col min="12" max="12" width="16.75" style="26" customWidth="1"/>
    <col min="13" max="13" width="7.125" style="29" customWidth="1"/>
    <col min="14" max="14" width="6.75" style="29" customWidth="1"/>
  </cols>
  <sheetData>
    <row r="1" ht="48" customHeight="1" spans="1:14">
      <c r="A1" s="30" t="s">
        <v>1900</v>
      </c>
      <c r="B1" s="30"/>
      <c r="C1" s="30"/>
      <c r="D1" s="30"/>
      <c r="E1" s="30"/>
      <c r="F1" s="30"/>
      <c r="G1" s="30"/>
      <c r="H1" s="30"/>
      <c r="I1" s="30"/>
      <c r="J1" s="30"/>
      <c r="K1" s="30"/>
      <c r="L1" s="30"/>
      <c r="M1" s="30"/>
      <c r="N1" s="30"/>
    </row>
    <row r="2" s="18" customFormat="1" ht="35.1" customHeight="1" spans="1:14">
      <c r="A2" s="31" t="s">
        <v>1</v>
      </c>
      <c r="B2" s="31" t="s">
        <v>2</v>
      </c>
      <c r="C2" s="31" t="s">
        <v>3</v>
      </c>
      <c r="D2" s="31" t="s">
        <v>4</v>
      </c>
      <c r="E2" s="32" t="s">
        <v>1452</v>
      </c>
      <c r="F2" s="32" t="s">
        <v>6</v>
      </c>
      <c r="G2" s="32" t="s">
        <v>7</v>
      </c>
      <c r="H2" s="32" t="s">
        <v>8</v>
      </c>
      <c r="I2" s="32" t="s">
        <v>9</v>
      </c>
      <c r="J2" s="32"/>
      <c r="K2" s="31" t="s">
        <v>10</v>
      </c>
      <c r="L2" s="31"/>
      <c r="M2" s="70" t="s">
        <v>11</v>
      </c>
      <c r="N2" s="70"/>
    </row>
    <row r="3" s="18" customFormat="1" ht="39.95" customHeight="1" spans="1:14">
      <c r="A3" s="31"/>
      <c r="B3" s="31"/>
      <c r="C3" s="31"/>
      <c r="D3" s="31"/>
      <c r="E3" s="32"/>
      <c r="F3" s="32"/>
      <c r="G3" s="32"/>
      <c r="H3" s="32"/>
      <c r="I3" s="71" t="s">
        <v>15</v>
      </c>
      <c r="J3" s="72" t="s">
        <v>16</v>
      </c>
      <c r="K3" s="31" t="s">
        <v>17</v>
      </c>
      <c r="L3" s="73" t="s">
        <v>18</v>
      </c>
      <c r="M3" s="33" t="s">
        <v>19</v>
      </c>
      <c r="N3" s="33" t="s">
        <v>20</v>
      </c>
    </row>
    <row r="4" s="19" customFormat="1" ht="25.5" customHeight="1" spans="1:14">
      <c r="A4" s="33"/>
      <c r="B4" s="34" t="str">
        <f>"合计"&amp;SUBTOTAL(3,A4:A265)-4&amp;"个"</f>
        <v>合计6个</v>
      </c>
      <c r="C4" s="33"/>
      <c r="D4" s="33"/>
      <c r="E4" s="35"/>
      <c r="F4" s="35"/>
      <c r="G4" s="35"/>
      <c r="H4" s="36">
        <f t="shared" ref="H4:I4" si="0">SUM(H5,H12,H13)</f>
        <v>61557</v>
      </c>
      <c r="I4" s="36">
        <f t="shared" si="0"/>
        <v>39150</v>
      </c>
      <c r="J4" s="74"/>
      <c r="K4" s="36">
        <f>SUM(K5,K12,K13)</f>
        <v>12507</v>
      </c>
      <c r="L4" s="33"/>
      <c r="M4" s="33"/>
      <c r="N4" s="33"/>
    </row>
    <row r="5" s="20" customFormat="1" ht="20.1" customHeight="1" spans="1:14">
      <c r="A5" s="37" t="s">
        <v>24</v>
      </c>
      <c r="B5" s="38" t="str">
        <f>"在建项目"&amp;SUBTOTAL(3,A5:A12)-2&amp;"个"</f>
        <v>在建项目6个</v>
      </c>
      <c r="C5" s="37"/>
      <c r="D5" s="37"/>
      <c r="E5" s="39"/>
      <c r="F5" s="39"/>
      <c r="G5" s="39"/>
      <c r="H5" s="40">
        <f t="shared" ref="H5:I5" si="1">SUM(H6:H11)</f>
        <v>61557</v>
      </c>
      <c r="I5" s="40">
        <f t="shared" si="1"/>
        <v>39150</v>
      </c>
      <c r="J5" s="38"/>
      <c r="K5" s="40">
        <f>SUM(K6:K11)</f>
        <v>12507</v>
      </c>
      <c r="L5" s="37"/>
      <c r="M5" s="37"/>
      <c r="N5" s="37"/>
    </row>
    <row r="6" ht="29.25" customHeight="1" spans="1:14">
      <c r="A6" s="41">
        <v>1</v>
      </c>
      <c r="B6" s="42" t="s">
        <v>158</v>
      </c>
      <c r="C6" s="59" t="s">
        <v>103</v>
      </c>
      <c r="D6" s="59" t="s">
        <v>104</v>
      </c>
      <c r="E6" s="45" t="s">
        <v>28</v>
      </c>
      <c r="F6" s="42" t="s">
        <v>159</v>
      </c>
      <c r="G6" s="48" t="s">
        <v>160</v>
      </c>
      <c r="H6" s="57">
        <v>2000</v>
      </c>
      <c r="I6" s="59"/>
      <c r="J6" s="81" t="s">
        <v>1594</v>
      </c>
      <c r="K6" s="59">
        <v>500</v>
      </c>
      <c r="L6" s="60" t="s">
        <v>1592</v>
      </c>
      <c r="M6" s="59" t="s">
        <v>79</v>
      </c>
      <c r="N6" s="59" t="s">
        <v>33</v>
      </c>
    </row>
    <row r="7" s="21" customFormat="1" ht="33.75" spans="1:14">
      <c r="A7" s="41">
        <v>2</v>
      </c>
      <c r="B7" s="42" t="s">
        <v>264</v>
      </c>
      <c r="C7" s="68" t="s">
        <v>265</v>
      </c>
      <c r="D7" s="44" t="s">
        <v>1976</v>
      </c>
      <c r="E7" s="45" t="s">
        <v>267</v>
      </c>
      <c r="F7" s="46" t="s">
        <v>1977</v>
      </c>
      <c r="G7" s="41" t="s">
        <v>269</v>
      </c>
      <c r="H7" s="87">
        <v>44057</v>
      </c>
      <c r="I7" s="68">
        <v>38000</v>
      </c>
      <c r="J7" s="46" t="s">
        <v>1978</v>
      </c>
      <c r="K7" s="68">
        <v>6057</v>
      </c>
      <c r="L7" s="60" t="s">
        <v>1979</v>
      </c>
      <c r="M7" s="45" t="s">
        <v>33</v>
      </c>
      <c r="N7" s="59" t="s">
        <v>79</v>
      </c>
    </row>
    <row r="8" s="21" customFormat="1" ht="36" spans="1:14">
      <c r="A8" s="41">
        <v>3</v>
      </c>
      <c r="B8" s="88" t="s">
        <v>552</v>
      </c>
      <c r="C8" s="68" t="s">
        <v>553</v>
      </c>
      <c r="D8" s="68" t="s">
        <v>1976</v>
      </c>
      <c r="E8" s="68" t="s">
        <v>439</v>
      </c>
      <c r="F8" s="89" t="s">
        <v>554</v>
      </c>
      <c r="G8" s="41" t="s">
        <v>555</v>
      </c>
      <c r="H8" s="90">
        <v>2000</v>
      </c>
      <c r="I8" s="68">
        <v>1000</v>
      </c>
      <c r="J8" s="68" t="s">
        <v>556</v>
      </c>
      <c r="K8" s="68">
        <v>1000</v>
      </c>
      <c r="L8" s="94" t="s">
        <v>1980</v>
      </c>
      <c r="M8" s="95" t="s">
        <v>122</v>
      </c>
      <c r="N8" s="95" t="s">
        <v>79</v>
      </c>
    </row>
    <row r="9" s="21" customFormat="1" ht="48" spans="1:14">
      <c r="A9" s="41">
        <v>4</v>
      </c>
      <c r="B9" s="46" t="s">
        <v>788</v>
      </c>
      <c r="C9" s="68" t="s">
        <v>103</v>
      </c>
      <c r="D9" s="68" t="s">
        <v>1976</v>
      </c>
      <c r="E9" s="68" t="s">
        <v>642</v>
      </c>
      <c r="F9" s="91" t="s">
        <v>789</v>
      </c>
      <c r="G9" s="48" t="s">
        <v>790</v>
      </c>
      <c r="H9" s="90">
        <v>12000</v>
      </c>
      <c r="I9" s="68">
        <v>100</v>
      </c>
      <c r="J9" s="94" t="s">
        <v>791</v>
      </c>
      <c r="K9" s="68">
        <v>3500</v>
      </c>
      <c r="L9" s="94" t="s">
        <v>1981</v>
      </c>
      <c r="M9" s="95" t="s">
        <v>115</v>
      </c>
      <c r="N9" s="47" t="s">
        <v>34</v>
      </c>
    </row>
    <row r="10" ht="33.75" spans="1:14">
      <c r="A10" s="41">
        <v>5</v>
      </c>
      <c r="B10" s="46" t="s">
        <v>798</v>
      </c>
      <c r="C10" s="47" t="s">
        <v>103</v>
      </c>
      <c r="D10" s="52" t="s">
        <v>104</v>
      </c>
      <c r="E10" s="47" t="s">
        <v>642</v>
      </c>
      <c r="F10" s="54" t="s">
        <v>799</v>
      </c>
      <c r="G10" s="41" t="s">
        <v>106</v>
      </c>
      <c r="H10" s="53">
        <v>1000</v>
      </c>
      <c r="I10" s="48"/>
      <c r="J10" s="46" t="s">
        <v>1562</v>
      </c>
      <c r="K10" s="41">
        <v>1000</v>
      </c>
      <c r="L10" s="46" t="s">
        <v>1655</v>
      </c>
      <c r="M10" s="96" t="s">
        <v>79</v>
      </c>
      <c r="N10" s="45" t="s">
        <v>33</v>
      </c>
    </row>
    <row r="11" s="21" customFormat="1" ht="22.5" spans="1:14">
      <c r="A11" s="41">
        <v>6</v>
      </c>
      <c r="B11" s="92" t="s">
        <v>1132</v>
      </c>
      <c r="C11" s="92" t="s">
        <v>103</v>
      </c>
      <c r="D11" s="93" t="s">
        <v>1976</v>
      </c>
      <c r="E11" s="93" t="s">
        <v>1072</v>
      </c>
      <c r="F11" s="92" t="s">
        <v>1982</v>
      </c>
      <c r="G11" s="93" t="s">
        <v>1134</v>
      </c>
      <c r="H11" s="93">
        <v>500</v>
      </c>
      <c r="I11" s="93">
        <v>50</v>
      </c>
      <c r="J11" s="92" t="s">
        <v>1983</v>
      </c>
      <c r="K11" s="93">
        <v>450</v>
      </c>
      <c r="L11" s="92" t="s">
        <v>1681</v>
      </c>
      <c r="M11" s="93" t="s">
        <v>92</v>
      </c>
      <c r="N11" s="93" t="s">
        <v>34</v>
      </c>
    </row>
    <row r="12" s="22" customFormat="1" ht="20.1" customHeight="1" spans="1:14">
      <c r="A12" s="62" t="s">
        <v>166</v>
      </c>
      <c r="B12" s="38" t="str">
        <f>"预备项目"&amp;SUBTOTAL(3,A12:A13)-2&amp;"个"</f>
        <v>预备项目0个</v>
      </c>
      <c r="C12" s="37"/>
      <c r="D12" s="37"/>
      <c r="E12" s="39"/>
      <c r="F12" s="63"/>
      <c r="G12" s="39"/>
      <c r="H12" s="64">
        <v>0</v>
      </c>
      <c r="I12" s="37"/>
      <c r="J12" s="82"/>
      <c r="K12" s="64">
        <v>0</v>
      </c>
      <c r="L12" s="38"/>
      <c r="M12" s="37"/>
      <c r="N12" s="37"/>
    </row>
    <row r="13" s="22" customFormat="1" ht="20.1" customHeight="1" spans="1:14">
      <c r="A13" s="62" t="s">
        <v>217</v>
      </c>
      <c r="B13" s="38" t="str">
        <f>"前期项目"&amp;SUBTOTAL(3,A13:A4265)-2&amp;"个"</f>
        <v>前期项目0个</v>
      </c>
      <c r="C13" s="66"/>
      <c r="D13" s="66"/>
      <c r="E13" s="62"/>
      <c r="F13" s="67"/>
      <c r="G13" s="62"/>
      <c r="H13" s="64">
        <v>0</v>
      </c>
      <c r="I13" s="37"/>
      <c r="J13" s="67"/>
      <c r="K13" s="40">
        <v>0</v>
      </c>
      <c r="L13" s="83"/>
      <c r="M13" s="37"/>
      <c r="N13" s="39"/>
    </row>
    <row r="14" spans="1:1">
      <c r="A14" s="23">
        <v>111</v>
      </c>
    </row>
  </sheetData>
  <protectedRanges>
    <protectedRange sqref="F12" name="区域1_3_1_1"/>
    <protectedRange sqref="G12:H12 K12" name="区域1_4_1_1"/>
    <protectedRange sqref="J12" name="区域1_5_1"/>
    <protectedRange sqref="J7" name="区域1_25_3_1_1_1_1_1_1"/>
    <protectedRange sqref="B6" name="区域1_1_2"/>
    <protectedRange sqref="F6" name="区域1_3_1_1_1"/>
    <protectedRange sqref="G6:H6" name="区域1_4_1_1_1"/>
    <protectedRange sqref="J6" name="区域1_5_1_1"/>
  </protectedRanges>
  <mergeCells count="12">
    <mergeCell ref="A1:N1"/>
    <mergeCell ref="I2:J2"/>
    <mergeCell ref="K2:L2"/>
    <mergeCell ref="M2:N2"/>
    <mergeCell ref="A2:A3"/>
    <mergeCell ref="B2:B3"/>
    <mergeCell ref="C2:C3"/>
    <mergeCell ref="D2:D3"/>
    <mergeCell ref="E2:E3"/>
    <mergeCell ref="F2:F3"/>
    <mergeCell ref="G2:G3"/>
    <mergeCell ref="H2:H3"/>
  </mergeCells>
  <dataValidations count="2">
    <dataValidation allowBlank="1" showErrorMessage="1" sqref="F7"/>
    <dataValidation type="list" allowBlank="1" showInputMessage="1" showErrorMessage="1" errorTitle="温馨提示" error="请单击向下三角尖,并从列表框中的备选答案中选择一个." sqref="D10">
      <formula1>__xlbgnm.</formula1>
    </dataValidation>
  </dataValidations>
  <pageMargins left="0.279166666666667" right="0.2" top="0.45" bottom="0.538888888888889" header="0.259027777777778" footer="0.259027777777778"/>
  <pageSetup paperSize="9" scale="96" orientation="landscape"/>
  <headerFooter alignWithMargins="0">
    <oddFooter>&amp;C第 &amp;P 页</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indexed="8"/>
  </sheetPr>
  <dimension ref="A1:N35"/>
  <sheetViews>
    <sheetView view="pageBreakPreview" zoomScaleNormal="100" workbookViewId="0">
      <selection activeCell="A1" sqref="A1:N1"/>
    </sheetView>
  </sheetViews>
  <sheetFormatPr defaultColWidth="9" defaultRowHeight="14.25"/>
  <cols>
    <col min="1" max="1" width="3.75" style="23" customWidth="1"/>
    <col min="2" max="2" width="12.25" style="24" customWidth="1"/>
    <col min="3" max="3" width="5.875" hidden="1" customWidth="1"/>
    <col min="4" max="4" width="7.25" style="23" customWidth="1"/>
    <col min="5" max="5" width="6.5" style="25" customWidth="1"/>
    <col min="6" max="6" width="25" style="26" customWidth="1"/>
    <col min="7" max="7" width="5.25" style="25" customWidth="1"/>
    <col min="8" max="8" width="9.375" style="27" customWidth="1"/>
    <col min="9" max="9" width="9.125" style="28" customWidth="1"/>
    <col min="10" max="10" width="16.75" style="24" customWidth="1"/>
    <col min="11" max="11" width="8.75" customWidth="1"/>
    <col min="12" max="12" width="16.75" style="26" customWidth="1"/>
    <col min="13" max="13" width="7.125" style="29" customWidth="1"/>
    <col min="14" max="14" width="6.75" style="29" customWidth="1"/>
  </cols>
  <sheetData>
    <row r="1" ht="48" customHeight="1" spans="1:14">
      <c r="A1" s="30" t="s">
        <v>1900</v>
      </c>
      <c r="B1" s="30"/>
      <c r="C1" s="30"/>
      <c r="D1" s="30"/>
      <c r="E1" s="30"/>
      <c r="F1" s="30"/>
      <c r="G1" s="30"/>
      <c r="H1" s="30"/>
      <c r="I1" s="30"/>
      <c r="J1" s="30"/>
      <c r="K1" s="30"/>
      <c r="L1" s="30"/>
      <c r="M1" s="30"/>
      <c r="N1" s="30"/>
    </row>
    <row r="2" s="18" customFormat="1" ht="35.1" customHeight="1" spans="1:14">
      <c r="A2" s="31" t="s">
        <v>1</v>
      </c>
      <c r="B2" s="31" t="s">
        <v>2</v>
      </c>
      <c r="C2" s="31" t="s">
        <v>3</v>
      </c>
      <c r="D2" s="31" t="s">
        <v>4</v>
      </c>
      <c r="E2" s="32" t="s">
        <v>1452</v>
      </c>
      <c r="F2" s="32" t="s">
        <v>6</v>
      </c>
      <c r="G2" s="32" t="s">
        <v>7</v>
      </c>
      <c r="H2" s="32" t="s">
        <v>8</v>
      </c>
      <c r="I2" s="32" t="s">
        <v>9</v>
      </c>
      <c r="J2" s="32"/>
      <c r="K2" s="31" t="s">
        <v>10</v>
      </c>
      <c r="L2" s="31"/>
      <c r="M2" s="70" t="s">
        <v>11</v>
      </c>
      <c r="N2" s="70"/>
    </row>
    <row r="3" s="18" customFormat="1" ht="39.95" customHeight="1" spans="1:14">
      <c r="A3" s="31"/>
      <c r="B3" s="31"/>
      <c r="C3" s="31"/>
      <c r="D3" s="31"/>
      <c r="E3" s="32"/>
      <c r="F3" s="32"/>
      <c r="G3" s="32"/>
      <c r="H3" s="32"/>
      <c r="I3" s="71" t="s">
        <v>15</v>
      </c>
      <c r="J3" s="72" t="s">
        <v>16</v>
      </c>
      <c r="K3" s="31" t="s">
        <v>17</v>
      </c>
      <c r="L3" s="73" t="s">
        <v>18</v>
      </c>
      <c r="M3" s="33" t="s">
        <v>19</v>
      </c>
      <c r="N3" s="33" t="s">
        <v>20</v>
      </c>
    </row>
    <row r="4" s="19" customFormat="1" ht="25.5" customHeight="1" spans="1:14">
      <c r="A4" s="33"/>
      <c r="B4" s="34" t="str">
        <f>"合计"&amp;SUBTOTAL(3,A4:A286)-4&amp;"个"</f>
        <v>合计27个</v>
      </c>
      <c r="C4" s="33"/>
      <c r="D4" s="33"/>
      <c r="E4" s="35"/>
      <c r="F4" s="35"/>
      <c r="G4" s="35"/>
      <c r="H4" s="36">
        <f t="shared" ref="H4:I4" si="0">SUM(H5,H27,H30)</f>
        <v>349200</v>
      </c>
      <c r="I4" s="36">
        <f t="shared" si="0"/>
        <v>53240</v>
      </c>
      <c r="J4" s="74"/>
      <c r="K4" s="36">
        <f>SUM(K5,K27,K30)</f>
        <v>63560</v>
      </c>
      <c r="L4" s="33"/>
      <c r="M4" s="33"/>
      <c r="N4" s="33"/>
    </row>
    <row r="5" s="20" customFormat="1" ht="20.1" customHeight="1" spans="1:14">
      <c r="A5" s="37" t="s">
        <v>24</v>
      </c>
      <c r="B5" s="38" t="str">
        <f>"在建项目"&amp;SUBTOTAL(3,A5:A27)-2&amp;"个"</f>
        <v>在建项目21个</v>
      </c>
      <c r="C5" s="37"/>
      <c r="D5" s="37"/>
      <c r="E5" s="39"/>
      <c r="F5" s="39"/>
      <c r="G5" s="39"/>
      <c r="H5" s="40">
        <f t="shared" ref="H5:I5" si="1">SUM(H6:H26)</f>
        <v>193200</v>
      </c>
      <c r="I5" s="40">
        <f t="shared" si="1"/>
        <v>53240</v>
      </c>
      <c r="J5" s="38"/>
      <c r="K5" s="40">
        <f>SUM(K6:K26)</f>
        <v>53260</v>
      </c>
      <c r="L5" s="37"/>
      <c r="M5" s="37"/>
      <c r="N5" s="37"/>
    </row>
    <row r="6" s="21" customFormat="1" ht="22.5" spans="1:14">
      <c r="A6" s="41">
        <v>1</v>
      </c>
      <c r="B6" s="42" t="s">
        <v>316</v>
      </c>
      <c r="C6" s="43"/>
      <c r="D6" s="44" t="s">
        <v>317</v>
      </c>
      <c r="E6" s="45" t="s">
        <v>267</v>
      </c>
      <c r="F6" s="46" t="s">
        <v>1698</v>
      </c>
      <c r="G6" s="41" t="s">
        <v>89</v>
      </c>
      <c r="H6" s="43">
        <v>10000</v>
      </c>
      <c r="I6" s="43"/>
      <c r="J6" s="75"/>
      <c r="K6" s="43">
        <v>2000</v>
      </c>
      <c r="L6" s="76" t="s">
        <v>1902</v>
      </c>
      <c r="M6" s="77" t="s">
        <v>122</v>
      </c>
      <c r="N6" s="45" t="s">
        <v>33</v>
      </c>
    </row>
    <row r="7" s="21" customFormat="1" ht="22.5" spans="1:14">
      <c r="A7" s="41">
        <v>2</v>
      </c>
      <c r="B7" s="46" t="s">
        <v>665</v>
      </c>
      <c r="C7" s="47" t="s">
        <v>103</v>
      </c>
      <c r="D7" s="47" t="s">
        <v>317</v>
      </c>
      <c r="E7" s="48" t="s">
        <v>642</v>
      </c>
      <c r="F7" s="46" t="s">
        <v>1561</v>
      </c>
      <c r="G7" s="49">
        <v>2016</v>
      </c>
      <c r="H7" s="50">
        <v>1000</v>
      </c>
      <c r="I7" s="48"/>
      <c r="J7" s="78" t="s">
        <v>1562</v>
      </c>
      <c r="K7" s="48">
        <v>1000</v>
      </c>
      <c r="L7" s="46" t="s">
        <v>1621</v>
      </c>
      <c r="M7" s="52" t="s">
        <v>92</v>
      </c>
      <c r="N7" s="47" t="s">
        <v>34</v>
      </c>
    </row>
    <row r="8" s="21" customFormat="1" ht="101.25" spans="1:14">
      <c r="A8" s="41">
        <v>3</v>
      </c>
      <c r="B8" s="51" t="s">
        <v>1622</v>
      </c>
      <c r="C8" s="47" t="s">
        <v>50</v>
      </c>
      <c r="D8" s="52" t="s">
        <v>317</v>
      </c>
      <c r="E8" s="41" t="s">
        <v>642</v>
      </c>
      <c r="F8" s="46" t="s">
        <v>1623</v>
      </c>
      <c r="G8" s="41" t="s">
        <v>704</v>
      </c>
      <c r="H8" s="53">
        <v>20500</v>
      </c>
      <c r="I8" s="48">
        <v>17700</v>
      </c>
      <c r="J8" s="78" t="s">
        <v>1625</v>
      </c>
      <c r="K8" s="53">
        <v>2800</v>
      </c>
      <c r="L8" s="42" t="s">
        <v>706</v>
      </c>
      <c r="M8" s="45" t="s">
        <v>33</v>
      </c>
      <c r="N8" s="47" t="s">
        <v>34</v>
      </c>
    </row>
    <row r="9" s="21" customFormat="1" ht="45" spans="1:14">
      <c r="A9" s="41">
        <v>4</v>
      </c>
      <c r="B9" s="51" t="s">
        <v>1626</v>
      </c>
      <c r="C9" s="47" t="s">
        <v>26</v>
      </c>
      <c r="D9" s="52" t="s">
        <v>317</v>
      </c>
      <c r="E9" s="41" t="s">
        <v>642</v>
      </c>
      <c r="F9" s="46" t="s">
        <v>711</v>
      </c>
      <c r="G9" s="48" t="s">
        <v>60</v>
      </c>
      <c r="H9" s="53">
        <v>12000</v>
      </c>
      <c r="I9" s="48">
        <v>11400</v>
      </c>
      <c r="J9" s="78" t="s">
        <v>712</v>
      </c>
      <c r="K9" s="53">
        <v>600</v>
      </c>
      <c r="L9" s="78" t="s">
        <v>1627</v>
      </c>
      <c r="M9" s="45" t="s">
        <v>33</v>
      </c>
      <c r="N9" s="47" t="s">
        <v>92</v>
      </c>
    </row>
    <row r="10" s="21" customFormat="1" ht="33.75" spans="1:14">
      <c r="A10" s="41">
        <v>5</v>
      </c>
      <c r="B10" s="46" t="s">
        <v>1628</v>
      </c>
      <c r="C10" s="47" t="s">
        <v>26</v>
      </c>
      <c r="D10" s="52" t="s">
        <v>317</v>
      </c>
      <c r="E10" s="41" t="s">
        <v>642</v>
      </c>
      <c r="F10" s="54" t="s">
        <v>1629</v>
      </c>
      <c r="G10" s="41" t="s">
        <v>60</v>
      </c>
      <c r="H10" s="53">
        <v>10000</v>
      </c>
      <c r="I10" s="48">
        <v>9000</v>
      </c>
      <c r="J10" s="78" t="s">
        <v>718</v>
      </c>
      <c r="K10" s="53">
        <v>1000</v>
      </c>
      <c r="L10" s="79" t="s">
        <v>1630</v>
      </c>
      <c r="M10" s="45" t="s">
        <v>33</v>
      </c>
      <c r="N10" s="47" t="s">
        <v>70</v>
      </c>
    </row>
    <row r="11" s="21" customFormat="1" ht="90" spans="1:14">
      <c r="A11" s="41">
        <v>6</v>
      </c>
      <c r="B11" s="46" t="s">
        <v>1631</v>
      </c>
      <c r="C11" s="47" t="s">
        <v>26</v>
      </c>
      <c r="D11" s="52" t="s">
        <v>317</v>
      </c>
      <c r="E11" s="41" t="s">
        <v>642</v>
      </c>
      <c r="F11" s="54" t="s">
        <v>723</v>
      </c>
      <c r="G11" s="41" t="s">
        <v>60</v>
      </c>
      <c r="H11" s="53">
        <v>12000</v>
      </c>
      <c r="I11" s="48">
        <v>8050</v>
      </c>
      <c r="J11" s="78" t="s">
        <v>724</v>
      </c>
      <c r="K11" s="53">
        <v>3800</v>
      </c>
      <c r="L11" s="79" t="s">
        <v>1632</v>
      </c>
      <c r="M11" s="45" t="s">
        <v>33</v>
      </c>
      <c r="N11" s="47" t="s">
        <v>34</v>
      </c>
    </row>
    <row r="12" s="21" customFormat="1" ht="56.25" spans="1:14">
      <c r="A12" s="41">
        <v>7</v>
      </c>
      <c r="B12" s="51" t="s">
        <v>1633</v>
      </c>
      <c r="C12" s="47" t="s">
        <v>26</v>
      </c>
      <c r="D12" s="52" t="s">
        <v>317</v>
      </c>
      <c r="E12" s="48" t="s">
        <v>642</v>
      </c>
      <c r="F12" s="46" t="s">
        <v>1634</v>
      </c>
      <c r="G12" s="41" t="s">
        <v>43</v>
      </c>
      <c r="H12" s="53">
        <v>10000</v>
      </c>
      <c r="I12" s="48">
        <v>200</v>
      </c>
      <c r="J12" s="78" t="s">
        <v>1635</v>
      </c>
      <c r="K12" s="47">
        <v>2000</v>
      </c>
      <c r="L12" s="79" t="s">
        <v>1636</v>
      </c>
      <c r="M12" s="45" t="s">
        <v>33</v>
      </c>
      <c r="N12" s="47" t="s">
        <v>79</v>
      </c>
    </row>
    <row r="13" s="21" customFormat="1" ht="56.25" spans="1:14">
      <c r="A13" s="41">
        <v>8</v>
      </c>
      <c r="B13" s="51" t="s">
        <v>1637</v>
      </c>
      <c r="C13" s="47" t="s">
        <v>26</v>
      </c>
      <c r="D13" s="52" t="s">
        <v>317</v>
      </c>
      <c r="E13" s="48" t="s">
        <v>642</v>
      </c>
      <c r="F13" s="46" t="s">
        <v>733</v>
      </c>
      <c r="G13" s="41" t="s">
        <v>43</v>
      </c>
      <c r="H13" s="53">
        <v>1000</v>
      </c>
      <c r="I13" s="48">
        <v>200</v>
      </c>
      <c r="J13" s="78" t="s">
        <v>1638</v>
      </c>
      <c r="K13" s="53">
        <v>2000</v>
      </c>
      <c r="L13" s="79" t="s">
        <v>1639</v>
      </c>
      <c r="M13" s="52" t="s">
        <v>79</v>
      </c>
      <c r="N13" s="45" t="s">
        <v>33</v>
      </c>
    </row>
    <row r="14" s="21" customFormat="1" ht="45" spans="1:14">
      <c r="A14" s="41">
        <v>9</v>
      </c>
      <c r="B14" s="51" t="s">
        <v>1640</v>
      </c>
      <c r="C14" s="47" t="s">
        <v>26</v>
      </c>
      <c r="D14" s="52" t="s">
        <v>317</v>
      </c>
      <c r="E14" s="48" t="s">
        <v>642</v>
      </c>
      <c r="F14" s="46" t="s">
        <v>740</v>
      </c>
      <c r="G14" s="48" t="s">
        <v>60</v>
      </c>
      <c r="H14" s="53">
        <v>10000</v>
      </c>
      <c r="I14" s="48">
        <v>6000</v>
      </c>
      <c r="J14" s="78" t="s">
        <v>1641</v>
      </c>
      <c r="K14" s="53">
        <v>3100</v>
      </c>
      <c r="L14" s="79" t="s">
        <v>1642</v>
      </c>
      <c r="M14" s="45" t="s">
        <v>33</v>
      </c>
      <c r="N14" s="47" t="s">
        <v>34</v>
      </c>
    </row>
    <row r="15" s="21" customFormat="1" ht="22.5" spans="1:14">
      <c r="A15" s="41">
        <v>10</v>
      </c>
      <c r="B15" s="55" t="s">
        <v>923</v>
      </c>
      <c r="C15" s="56" t="s">
        <v>50</v>
      </c>
      <c r="D15" s="56" t="s">
        <v>317</v>
      </c>
      <c r="E15" s="56" t="s">
        <v>894</v>
      </c>
      <c r="F15" s="55" t="s">
        <v>924</v>
      </c>
      <c r="G15" s="41" t="s">
        <v>135</v>
      </c>
      <c r="H15" s="57">
        <v>50000</v>
      </c>
      <c r="I15" s="59"/>
      <c r="J15" s="55" t="s">
        <v>1661</v>
      </c>
      <c r="K15" s="59">
        <v>3000</v>
      </c>
      <c r="L15" s="80" t="s">
        <v>1662</v>
      </c>
      <c r="M15" s="59" t="s">
        <v>115</v>
      </c>
      <c r="N15" s="45" t="s">
        <v>34</v>
      </c>
    </row>
    <row r="16" s="21" customFormat="1" ht="33.75" spans="1:14">
      <c r="A16" s="41">
        <v>11</v>
      </c>
      <c r="B16" s="55" t="s">
        <v>928</v>
      </c>
      <c r="C16" s="56" t="s">
        <v>50</v>
      </c>
      <c r="D16" s="56" t="s">
        <v>317</v>
      </c>
      <c r="E16" s="56" t="s">
        <v>894</v>
      </c>
      <c r="F16" s="55" t="s">
        <v>1663</v>
      </c>
      <c r="G16" s="41" t="s">
        <v>135</v>
      </c>
      <c r="H16" s="57">
        <v>30000</v>
      </c>
      <c r="I16" s="59"/>
      <c r="J16" s="55" t="s">
        <v>1664</v>
      </c>
      <c r="K16" s="59">
        <v>15000</v>
      </c>
      <c r="L16" s="80" t="s">
        <v>1665</v>
      </c>
      <c r="M16" s="59" t="s">
        <v>115</v>
      </c>
      <c r="N16" s="45" t="s">
        <v>34</v>
      </c>
    </row>
    <row r="17" s="21" customFormat="1" ht="33.75" spans="1:14">
      <c r="A17" s="41">
        <v>12</v>
      </c>
      <c r="B17" s="55" t="s">
        <v>933</v>
      </c>
      <c r="C17" s="56" t="s">
        <v>50</v>
      </c>
      <c r="D17" s="56" t="s">
        <v>317</v>
      </c>
      <c r="E17" s="56" t="s">
        <v>894</v>
      </c>
      <c r="F17" s="55" t="s">
        <v>934</v>
      </c>
      <c r="G17" s="41" t="s">
        <v>135</v>
      </c>
      <c r="H17" s="57">
        <v>3000</v>
      </c>
      <c r="I17" s="59"/>
      <c r="J17" s="55" t="s">
        <v>1666</v>
      </c>
      <c r="K17" s="59">
        <v>1500</v>
      </c>
      <c r="L17" s="80" t="s">
        <v>936</v>
      </c>
      <c r="M17" s="59" t="s">
        <v>115</v>
      </c>
      <c r="N17" s="45" t="s">
        <v>34</v>
      </c>
    </row>
    <row r="18" s="21" customFormat="1" ht="45" spans="1:14">
      <c r="A18" s="41">
        <v>13</v>
      </c>
      <c r="B18" s="58" t="s">
        <v>983</v>
      </c>
      <c r="C18" s="59" t="s">
        <v>50</v>
      </c>
      <c r="D18" s="59" t="s">
        <v>317</v>
      </c>
      <c r="E18" s="45" t="s">
        <v>984</v>
      </c>
      <c r="F18" s="60" t="s">
        <v>985</v>
      </c>
      <c r="G18" s="45" t="s">
        <v>89</v>
      </c>
      <c r="H18" s="61">
        <v>10000</v>
      </c>
      <c r="I18" s="59">
        <v>500</v>
      </c>
      <c r="J18" s="80" t="s">
        <v>986</v>
      </c>
      <c r="K18" s="59">
        <v>4000</v>
      </c>
      <c r="L18" s="60" t="s">
        <v>987</v>
      </c>
      <c r="M18" s="59" t="s">
        <v>988</v>
      </c>
      <c r="N18" s="59" t="s">
        <v>33</v>
      </c>
    </row>
    <row r="19" s="21" customFormat="1" ht="24" spans="1:14">
      <c r="A19" s="41">
        <v>14</v>
      </c>
      <c r="B19" s="58" t="s">
        <v>992</v>
      </c>
      <c r="C19" s="59" t="s">
        <v>103</v>
      </c>
      <c r="D19" s="59" t="s">
        <v>317</v>
      </c>
      <c r="E19" s="45" t="s">
        <v>984</v>
      </c>
      <c r="F19" s="60" t="s">
        <v>993</v>
      </c>
      <c r="G19" s="45">
        <v>2016</v>
      </c>
      <c r="H19" s="61">
        <v>2000</v>
      </c>
      <c r="I19" s="59"/>
      <c r="J19" s="80" t="s">
        <v>1668</v>
      </c>
      <c r="K19" s="59">
        <v>2000</v>
      </c>
      <c r="L19" s="60" t="s">
        <v>1552</v>
      </c>
      <c r="M19" s="59" t="s">
        <v>115</v>
      </c>
      <c r="N19" s="59" t="s">
        <v>289</v>
      </c>
    </row>
    <row r="20" s="21" customFormat="1" ht="24" spans="1:14">
      <c r="A20" s="41">
        <v>15</v>
      </c>
      <c r="B20" s="58" t="s">
        <v>998</v>
      </c>
      <c r="C20" s="59" t="s">
        <v>103</v>
      </c>
      <c r="D20" s="59" t="s">
        <v>317</v>
      </c>
      <c r="E20" s="45" t="s">
        <v>984</v>
      </c>
      <c r="F20" s="60" t="s">
        <v>1669</v>
      </c>
      <c r="G20" s="45">
        <v>2016</v>
      </c>
      <c r="H20" s="61">
        <v>2000</v>
      </c>
      <c r="I20" s="59"/>
      <c r="J20" s="80" t="s">
        <v>1670</v>
      </c>
      <c r="K20" s="59">
        <v>2000</v>
      </c>
      <c r="L20" s="60" t="s">
        <v>1552</v>
      </c>
      <c r="M20" s="59" t="s">
        <v>115</v>
      </c>
      <c r="N20" s="59" t="s">
        <v>92</v>
      </c>
    </row>
    <row r="21" s="21" customFormat="1" ht="22.5" spans="1:14">
      <c r="A21" s="41">
        <v>16</v>
      </c>
      <c r="B21" s="55" t="s">
        <v>1088</v>
      </c>
      <c r="C21" s="59" t="s">
        <v>103</v>
      </c>
      <c r="D21" s="56" t="s">
        <v>317</v>
      </c>
      <c r="E21" s="41" t="s">
        <v>1072</v>
      </c>
      <c r="F21" s="55" t="s">
        <v>1679</v>
      </c>
      <c r="G21" s="41">
        <v>2016</v>
      </c>
      <c r="H21" s="57">
        <v>800</v>
      </c>
      <c r="I21" s="56"/>
      <c r="J21" s="81" t="s">
        <v>1917</v>
      </c>
      <c r="K21" s="59">
        <v>800</v>
      </c>
      <c r="L21" s="60" t="s">
        <v>1498</v>
      </c>
      <c r="M21" s="59" t="s">
        <v>115</v>
      </c>
      <c r="N21" s="45" t="s">
        <v>178</v>
      </c>
    </row>
    <row r="22" s="21" customFormat="1" ht="22.5" spans="1:14">
      <c r="A22" s="41">
        <v>17</v>
      </c>
      <c r="B22" s="55" t="s">
        <v>1090</v>
      </c>
      <c r="C22" s="59" t="s">
        <v>103</v>
      </c>
      <c r="D22" s="56" t="s">
        <v>317</v>
      </c>
      <c r="E22" s="41" t="s">
        <v>1072</v>
      </c>
      <c r="F22" s="55" t="s">
        <v>1091</v>
      </c>
      <c r="G22" s="41">
        <v>2016</v>
      </c>
      <c r="H22" s="57">
        <v>650</v>
      </c>
      <c r="I22" s="56"/>
      <c r="J22" s="81" t="s">
        <v>1917</v>
      </c>
      <c r="K22" s="59">
        <v>650</v>
      </c>
      <c r="L22" s="60" t="s">
        <v>1681</v>
      </c>
      <c r="M22" s="59" t="s">
        <v>92</v>
      </c>
      <c r="N22" s="45" t="s">
        <v>34</v>
      </c>
    </row>
    <row r="23" s="21" customFormat="1" ht="33.75" spans="1:14">
      <c r="A23" s="41">
        <v>18</v>
      </c>
      <c r="B23" s="55" t="s">
        <v>1100</v>
      </c>
      <c r="C23" s="59" t="s">
        <v>103</v>
      </c>
      <c r="D23" s="56" t="s">
        <v>317</v>
      </c>
      <c r="E23" s="41" t="s">
        <v>1072</v>
      </c>
      <c r="F23" s="55" t="s">
        <v>1101</v>
      </c>
      <c r="G23" s="41" t="s">
        <v>106</v>
      </c>
      <c r="H23" s="57">
        <v>2500</v>
      </c>
      <c r="I23" s="56">
        <v>100</v>
      </c>
      <c r="J23" s="81" t="s">
        <v>1684</v>
      </c>
      <c r="K23" s="59">
        <v>2400</v>
      </c>
      <c r="L23" s="60" t="s">
        <v>1498</v>
      </c>
      <c r="M23" s="59" t="s">
        <v>115</v>
      </c>
      <c r="N23" s="45" t="s">
        <v>34</v>
      </c>
    </row>
    <row r="24" s="21" customFormat="1" ht="33.75" spans="1:14">
      <c r="A24" s="41">
        <v>19</v>
      </c>
      <c r="B24" s="55" t="s">
        <v>1107</v>
      </c>
      <c r="C24" s="59" t="s">
        <v>103</v>
      </c>
      <c r="D24" s="56" t="s">
        <v>317</v>
      </c>
      <c r="E24" s="41" t="s">
        <v>1072</v>
      </c>
      <c r="F24" s="55" t="s">
        <v>1108</v>
      </c>
      <c r="G24" s="41" t="s">
        <v>106</v>
      </c>
      <c r="H24" s="57">
        <v>4200</v>
      </c>
      <c r="I24" s="56">
        <v>50</v>
      </c>
      <c r="J24" s="81" t="s">
        <v>1686</v>
      </c>
      <c r="K24" s="59">
        <v>2100</v>
      </c>
      <c r="L24" s="60" t="s">
        <v>1681</v>
      </c>
      <c r="M24" s="59" t="s">
        <v>92</v>
      </c>
      <c r="N24" s="59" t="s">
        <v>33</v>
      </c>
    </row>
    <row r="25" s="21" customFormat="1" ht="56.25" spans="1:14">
      <c r="A25" s="41">
        <v>20</v>
      </c>
      <c r="B25" s="55" t="s">
        <v>1110</v>
      </c>
      <c r="C25" s="59" t="s">
        <v>103</v>
      </c>
      <c r="D25" s="56" t="s">
        <v>317</v>
      </c>
      <c r="E25" s="41" t="s">
        <v>1072</v>
      </c>
      <c r="F25" s="55" t="s">
        <v>1111</v>
      </c>
      <c r="G25" s="41" t="s">
        <v>119</v>
      </c>
      <c r="H25" s="57">
        <v>800</v>
      </c>
      <c r="I25" s="56">
        <v>10</v>
      </c>
      <c r="J25" s="81" t="s">
        <v>1575</v>
      </c>
      <c r="K25" s="59">
        <v>790</v>
      </c>
      <c r="L25" s="60" t="s">
        <v>1681</v>
      </c>
      <c r="M25" s="59" t="s">
        <v>92</v>
      </c>
      <c r="N25" s="45" t="s">
        <v>34</v>
      </c>
    </row>
    <row r="26" s="21" customFormat="1" ht="33.75" spans="1:14">
      <c r="A26" s="41">
        <v>21</v>
      </c>
      <c r="B26" s="55" t="s">
        <v>1119</v>
      </c>
      <c r="C26" s="59" t="s">
        <v>103</v>
      </c>
      <c r="D26" s="56" t="s">
        <v>317</v>
      </c>
      <c r="E26" s="41" t="s">
        <v>1072</v>
      </c>
      <c r="F26" s="55" t="s">
        <v>1687</v>
      </c>
      <c r="G26" s="41" t="s">
        <v>119</v>
      </c>
      <c r="H26" s="57">
        <v>750</v>
      </c>
      <c r="I26" s="56">
        <v>30</v>
      </c>
      <c r="J26" s="81" t="s">
        <v>1575</v>
      </c>
      <c r="K26" s="59">
        <v>720</v>
      </c>
      <c r="L26" s="60" t="s">
        <v>1498</v>
      </c>
      <c r="M26" s="59" t="s">
        <v>115</v>
      </c>
      <c r="N26" s="45" t="s">
        <v>34</v>
      </c>
    </row>
    <row r="27" s="22" customFormat="1" ht="20.1" customHeight="1" spans="1:14">
      <c r="A27" s="62" t="s">
        <v>166</v>
      </c>
      <c r="B27" s="38" t="str">
        <f>"预备项目"&amp;SUBTOTAL(3,A27:A30)-2&amp;"个"</f>
        <v>预备项目2个</v>
      </c>
      <c r="C27" s="37"/>
      <c r="D27" s="37"/>
      <c r="E27" s="39"/>
      <c r="F27" s="63"/>
      <c r="G27" s="39"/>
      <c r="H27" s="64">
        <f>SUM(H28:H29)</f>
        <v>51000</v>
      </c>
      <c r="I27" s="37"/>
      <c r="J27" s="82"/>
      <c r="K27" s="64">
        <f>SUM(K28:K29)</f>
        <v>10300</v>
      </c>
      <c r="L27" s="38"/>
      <c r="M27" s="37"/>
      <c r="N27" s="37"/>
    </row>
    <row r="28" s="21" customFormat="1" ht="45" spans="1:14">
      <c r="A28" s="41">
        <v>1</v>
      </c>
      <c r="B28" s="51" t="s">
        <v>1467</v>
      </c>
      <c r="C28" s="47" t="s">
        <v>26</v>
      </c>
      <c r="D28" s="52" t="s">
        <v>317</v>
      </c>
      <c r="E28" s="48" t="s">
        <v>642</v>
      </c>
      <c r="F28" s="46" t="s">
        <v>823</v>
      </c>
      <c r="G28" s="48" t="s">
        <v>43</v>
      </c>
      <c r="H28" s="53">
        <v>1000</v>
      </c>
      <c r="I28" s="48"/>
      <c r="J28" s="78" t="s">
        <v>1562</v>
      </c>
      <c r="K28" s="53">
        <v>300</v>
      </c>
      <c r="L28" s="79" t="s">
        <v>824</v>
      </c>
      <c r="M28" s="52" t="s">
        <v>70</v>
      </c>
      <c r="N28" s="45" t="s">
        <v>33</v>
      </c>
    </row>
    <row r="29" s="21" customFormat="1" ht="33.75" spans="1:14">
      <c r="A29" s="65">
        <v>2</v>
      </c>
      <c r="B29" s="60" t="s">
        <v>1046</v>
      </c>
      <c r="C29" s="59" t="s">
        <v>103</v>
      </c>
      <c r="D29" s="59" t="s">
        <v>317</v>
      </c>
      <c r="E29" s="45" t="s">
        <v>984</v>
      </c>
      <c r="F29" s="60" t="s">
        <v>1047</v>
      </c>
      <c r="G29" s="45" t="s">
        <v>83</v>
      </c>
      <c r="H29" s="61">
        <v>50000</v>
      </c>
      <c r="I29" s="59">
        <v>100</v>
      </c>
      <c r="J29" s="80" t="s">
        <v>1048</v>
      </c>
      <c r="K29" s="59">
        <v>10000</v>
      </c>
      <c r="L29" s="60" t="s">
        <v>1806</v>
      </c>
      <c r="M29" s="59" t="s">
        <v>337</v>
      </c>
      <c r="N29" s="59" t="s">
        <v>33</v>
      </c>
    </row>
    <row r="30" s="22" customFormat="1" ht="20.1" customHeight="1" spans="1:14">
      <c r="A30" s="62" t="s">
        <v>217</v>
      </c>
      <c r="B30" s="38" t="str">
        <f>"前期项目"&amp;SUBTOTAL(3,A30:A4286)-2&amp;"个"</f>
        <v>前期项目4个</v>
      </c>
      <c r="C30" s="66"/>
      <c r="D30" s="66"/>
      <c r="E30" s="62"/>
      <c r="F30" s="67"/>
      <c r="G30" s="62"/>
      <c r="H30" s="64">
        <f>SUM(H31:H34)</f>
        <v>105000</v>
      </c>
      <c r="I30" s="37"/>
      <c r="J30" s="67"/>
      <c r="K30" s="40"/>
      <c r="L30" s="83"/>
      <c r="M30" s="37"/>
      <c r="N30" s="39"/>
    </row>
    <row r="31" s="21" customFormat="1" ht="22.5" spans="1:14">
      <c r="A31" s="41">
        <v>1</v>
      </c>
      <c r="B31" s="42" t="s">
        <v>420</v>
      </c>
      <c r="C31" s="43"/>
      <c r="D31" s="68" t="s">
        <v>317</v>
      </c>
      <c r="E31" s="45" t="s">
        <v>267</v>
      </c>
      <c r="F31" s="46" t="s">
        <v>1886</v>
      </c>
      <c r="G31" s="41" t="s">
        <v>229</v>
      </c>
      <c r="H31" s="43">
        <v>10000</v>
      </c>
      <c r="I31" s="84"/>
      <c r="J31" s="79"/>
      <c r="K31" s="85"/>
      <c r="L31" s="79" t="s">
        <v>1927</v>
      </c>
      <c r="M31" s="48"/>
      <c r="N31" s="86"/>
    </row>
    <row r="32" s="21" customFormat="1" ht="22.5" spans="1:14">
      <c r="A32" s="41">
        <v>2</v>
      </c>
      <c r="B32" s="42" t="s">
        <v>422</v>
      </c>
      <c r="C32" s="43"/>
      <c r="D32" s="68" t="s">
        <v>317</v>
      </c>
      <c r="E32" s="45" t="s">
        <v>267</v>
      </c>
      <c r="F32" s="46" t="s">
        <v>1887</v>
      </c>
      <c r="G32" s="41" t="s">
        <v>229</v>
      </c>
      <c r="H32" s="43">
        <v>10000</v>
      </c>
      <c r="I32" s="84"/>
      <c r="J32" s="79"/>
      <c r="K32" s="85"/>
      <c r="L32" s="79" t="s">
        <v>1927</v>
      </c>
      <c r="M32" s="48"/>
      <c r="N32" s="86"/>
    </row>
    <row r="33" s="21" customFormat="1" ht="33.75" spans="1:14">
      <c r="A33" s="41">
        <v>3</v>
      </c>
      <c r="B33" s="69" t="s">
        <v>1067</v>
      </c>
      <c r="C33" s="59" t="s">
        <v>103</v>
      </c>
      <c r="D33" s="68" t="s">
        <v>317</v>
      </c>
      <c r="E33" s="45" t="s">
        <v>984</v>
      </c>
      <c r="F33" s="60" t="s">
        <v>1068</v>
      </c>
      <c r="G33" s="45" t="s">
        <v>229</v>
      </c>
      <c r="H33" s="61">
        <v>25000</v>
      </c>
      <c r="I33" s="59"/>
      <c r="J33" s="80"/>
      <c r="K33" s="59"/>
      <c r="L33" s="60" t="s">
        <v>1485</v>
      </c>
      <c r="M33" s="59"/>
      <c r="N33" s="59"/>
    </row>
    <row r="34" s="21" customFormat="1" ht="33.75" spans="1:14">
      <c r="A34" s="41">
        <v>4</v>
      </c>
      <c r="B34" s="69" t="s">
        <v>1069</v>
      </c>
      <c r="C34" s="59" t="s">
        <v>103</v>
      </c>
      <c r="D34" s="68" t="s">
        <v>317</v>
      </c>
      <c r="E34" s="45" t="s">
        <v>984</v>
      </c>
      <c r="F34" s="60" t="s">
        <v>1070</v>
      </c>
      <c r="G34" s="45" t="s">
        <v>229</v>
      </c>
      <c r="H34" s="61">
        <v>60000</v>
      </c>
      <c r="I34" s="59"/>
      <c r="J34" s="80"/>
      <c r="K34" s="59"/>
      <c r="L34" s="60" t="s">
        <v>1485</v>
      </c>
      <c r="M34" s="59"/>
      <c r="N34" s="59"/>
    </row>
    <row r="35" spans="1:1">
      <c r="A35" s="23">
        <v>111</v>
      </c>
    </row>
  </sheetData>
  <protectedRanges>
    <protectedRange sqref="F27" name="区域1_3_1_1"/>
    <protectedRange sqref="G27:H27 K27" name="区域1_4_1_1"/>
    <protectedRange sqref="J27" name="区域1_5_1"/>
    <protectedRange sqref="B33:B34" name="区域1_2"/>
    <protectedRange sqref="B22:C22 F22:K22 G23:G26 C23:C26 J21" name="区域1_1_1_1"/>
    <protectedRange sqref="F23 B23:B25 H23:K23" name="区域1_5_1_1"/>
    <protectedRange sqref="F24 H24:K24" name="区域1_6"/>
    <protectedRange sqref="F25 H25:K25 J26" name="区域1_7_1"/>
    <protectedRange sqref="L26" name="区域1_8"/>
    <protectedRange sqref="B26 N22 F26 K26 N25:N26 H26:I26" name="区域1_9_1"/>
    <protectedRange sqref="B15:B16" name="区域1_21_1_1_1"/>
    <protectedRange sqref="F15:H16 J15:L16" name="区域1_22_1_1_1"/>
    <protectedRange sqref="B15:B16" name="区域1_83_2"/>
    <protectedRange sqref="F16:H16 F15:G15 J15:L16" name="区域1_84_2"/>
  </protectedRanges>
  <mergeCells count="12">
    <mergeCell ref="A1:N1"/>
    <mergeCell ref="I2:J2"/>
    <mergeCell ref="K2:L2"/>
    <mergeCell ref="M2:N2"/>
    <mergeCell ref="A2:A3"/>
    <mergeCell ref="B2:B3"/>
    <mergeCell ref="C2:C3"/>
    <mergeCell ref="D2:D3"/>
    <mergeCell ref="E2:E3"/>
    <mergeCell ref="F2:F3"/>
    <mergeCell ref="G2:G3"/>
    <mergeCell ref="H2:H3"/>
  </mergeCells>
  <dataValidations count="4">
    <dataValidation type="list" allowBlank="1" showInputMessage="1" showErrorMessage="1" errorTitle="温馨提示" error="请单击向下三角尖,并从列表框中的备选答案中选择一个." sqref="D28 D8:D14">
      <formula1>__xlbgnm.</formula1>
    </dataValidation>
    <dataValidation type="list" allowBlank="1" showInputMessage="1" showErrorMessage="1" errorTitle="提示框" error="请单击向下三角尖,并从列表框中的备选答案中选择一个." sqref="E8:E11">
      <formula1>__xlbgnm.</formula1>
    </dataValidation>
    <dataValidation type="list" allowBlank="1" showInputMessage="1" showErrorMessage="1" errorTitle="提示框" error="请单击向下三角尖,并从列表框中的备选答案中选择一个." sqref="E15:E17">
      <formula1>__1_</formula1>
    </dataValidation>
    <dataValidation type="list" allowBlank="1" showInputMessage="1" showErrorMessage="1" errorTitle="出错提示" error="请单击向下三角尖,并从列表框中的备选答案中选择一个." sqref="N22:N23 N25:N26">
      <formula1>CompleteAndStart</formula1>
    </dataValidation>
  </dataValidations>
  <pageMargins left="0.279166666666667" right="0.2" top="0.45" bottom="0.538888888888889" header="0.259027777777778" footer="0.259027777777778"/>
  <pageSetup paperSize="9" scale="96" orientation="landscape"/>
  <headerFooter alignWithMargins="0">
    <oddFooter>&amp;C第 &amp;P 页</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10"/>
  <sheetViews>
    <sheetView tabSelected="1" zoomScale="79" zoomScaleNormal="79" topLeftCell="A5" workbookViewId="0">
      <selection activeCell="J10" sqref="J10"/>
    </sheetView>
  </sheetViews>
  <sheetFormatPr defaultColWidth="9" defaultRowHeight="51.95" customHeight="1"/>
  <cols>
    <col min="1" max="1" width="4.375" style="2" customWidth="1"/>
    <col min="2" max="2" width="15.375" style="2" customWidth="1"/>
    <col min="3" max="5" width="9" style="2"/>
    <col min="6" max="6" width="20.875" style="2" customWidth="1"/>
    <col min="7" max="9" width="9" style="2"/>
    <col min="10" max="10" width="68.25" style="2" customWidth="1"/>
    <col min="11" max="13" width="9" style="2"/>
    <col min="14" max="14" width="13.25" style="2" customWidth="1"/>
    <col min="15" max="15" width="9" style="2"/>
    <col min="16" max="16" width="11" style="2" customWidth="1"/>
    <col min="17" max="16384" width="9" style="2"/>
  </cols>
  <sheetData>
    <row r="1" s="1" customFormat="1" ht="31.5" customHeight="1" spans="1:16">
      <c r="A1" s="3" t="s">
        <v>1984</v>
      </c>
      <c r="B1" s="3"/>
      <c r="C1" s="3"/>
      <c r="D1" s="3"/>
      <c r="E1" s="3"/>
      <c r="F1" s="3"/>
      <c r="G1" s="3"/>
      <c r="H1" s="3"/>
      <c r="I1" s="3"/>
      <c r="J1" s="3"/>
      <c r="K1" s="3"/>
      <c r="L1" s="3"/>
      <c r="M1" s="3"/>
      <c r="N1" s="3"/>
      <c r="O1" s="3"/>
      <c r="P1" s="3"/>
    </row>
    <row r="2" s="1" customFormat="1" ht="18.75" customHeight="1" spans="1:14">
      <c r="A2" s="4" t="s">
        <v>1985</v>
      </c>
      <c r="B2" s="4"/>
      <c r="C2" s="4"/>
      <c r="D2" s="4"/>
      <c r="E2" s="4"/>
      <c r="F2" s="4"/>
      <c r="M2" s="11" t="s">
        <v>1986</v>
      </c>
      <c r="N2" s="11"/>
    </row>
    <row r="3" s="1" customFormat="1" ht="24.95" customHeight="1" spans="1:16">
      <c r="A3" s="5" t="s">
        <v>1987</v>
      </c>
      <c r="B3" s="5" t="s">
        <v>2</v>
      </c>
      <c r="C3" s="5" t="s">
        <v>4</v>
      </c>
      <c r="D3" s="5"/>
      <c r="E3" s="5" t="s">
        <v>1452</v>
      </c>
      <c r="F3" s="5" t="s">
        <v>6</v>
      </c>
      <c r="G3" s="5" t="s">
        <v>8</v>
      </c>
      <c r="H3" s="5" t="s">
        <v>1988</v>
      </c>
      <c r="I3" s="5" t="s">
        <v>1989</v>
      </c>
      <c r="J3" s="5"/>
      <c r="K3" s="5" t="s">
        <v>1990</v>
      </c>
      <c r="L3" s="5"/>
      <c r="M3" s="5" t="s">
        <v>1991</v>
      </c>
      <c r="N3" s="5"/>
      <c r="O3" s="5" t="s">
        <v>13</v>
      </c>
      <c r="P3" s="5"/>
    </row>
    <row r="4" s="1" customFormat="1" ht="49.5" customHeight="1" spans="1:16">
      <c r="A4" s="5"/>
      <c r="B4" s="5"/>
      <c r="C4" s="5" t="s">
        <v>1473</v>
      </c>
      <c r="D4" s="5" t="s">
        <v>1474</v>
      </c>
      <c r="E4" s="5"/>
      <c r="F4" s="5"/>
      <c r="G4" s="5"/>
      <c r="H4" s="5"/>
      <c r="I4" s="5" t="s">
        <v>1992</v>
      </c>
      <c r="J4" s="5" t="s">
        <v>1993</v>
      </c>
      <c r="K4" s="5" t="s">
        <v>1994</v>
      </c>
      <c r="L4" s="5" t="s">
        <v>1995</v>
      </c>
      <c r="M4" s="5" t="s">
        <v>21</v>
      </c>
      <c r="N4" s="5" t="s">
        <v>22</v>
      </c>
      <c r="O4" s="5" t="s">
        <v>21</v>
      </c>
      <c r="P4" s="5" t="s">
        <v>22</v>
      </c>
    </row>
    <row r="5" s="1" customFormat="1" ht="87.75" customHeight="1" spans="1:16">
      <c r="A5" s="6">
        <v>1</v>
      </c>
      <c r="B5" s="7" t="s">
        <v>1996</v>
      </c>
      <c r="C5" s="6" t="s">
        <v>1480</v>
      </c>
      <c r="D5" s="6" t="s">
        <v>51</v>
      </c>
      <c r="E5" s="6" t="s">
        <v>267</v>
      </c>
      <c r="F5" s="7" t="s">
        <v>1997</v>
      </c>
      <c r="G5" s="8">
        <v>50000</v>
      </c>
      <c r="H5" s="5" t="s">
        <v>1998</v>
      </c>
      <c r="I5" s="12">
        <v>2000</v>
      </c>
      <c r="J5" s="13" t="s">
        <v>1999</v>
      </c>
      <c r="K5" s="5">
        <v>12</v>
      </c>
      <c r="L5" s="6"/>
      <c r="M5" s="6" t="s">
        <v>2000</v>
      </c>
      <c r="N5" s="7" t="s">
        <v>2001</v>
      </c>
      <c r="O5" s="6" t="s">
        <v>2002</v>
      </c>
      <c r="P5" s="6" t="s">
        <v>2003</v>
      </c>
    </row>
    <row r="6" s="1" customFormat="1" ht="102" customHeight="1" spans="1:16">
      <c r="A6" s="6">
        <v>2</v>
      </c>
      <c r="B6" s="9" t="s">
        <v>2004</v>
      </c>
      <c r="C6" s="6" t="s">
        <v>1480</v>
      </c>
      <c r="D6" s="6" t="s">
        <v>51</v>
      </c>
      <c r="E6" s="6" t="s">
        <v>267</v>
      </c>
      <c r="F6" s="6" t="s">
        <v>2005</v>
      </c>
      <c r="G6" s="10">
        <v>120000</v>
      </c>
      <c r="H6" s="5" t="s">
        <v>1998</v>
      </c>
      <c r="I6" s="14">
        <v>60000</v>
      </c>
      <c r="J6" s="15" t="s">
        <v>2006</v>
      </c>
      <c r="K6" s="5">
        <v>11</v>
      </c>
      <c r="L6" s="6"/>
      <c r="M6" s="6" t="s">
        <v>2000</v>
      </c>
      <c r="N6" s="6" t="s">
        <v>2007</v>
      </c>
      <c r="O6" s="6" t="s">
        <v>2002</v>
      </c>
      <c r="P6" s="6" t="s">
        <v>2003</v>
      </c>
    </row>
    <row r="7" s="1" customFormat="1" ht="87.75" customHeight="1" spans="1:16">
      <c r="A7" s="6">
        <v>3</v>
      </c>
      <c r="B7" s="7" t="s">
        <v>2008</v>
      </c>
      <c r="C7" s="7" t="s">
        <v>1481</v>
      </c>
      <c r="D7" s="7" t="s">
        <v>1481</v>
      </c>
      <c r="E7" s="6" t="s">
        <v>267</v>
      </c>
      <c r="F7" s="7" t="s">
        <v>2009</v>
      </c>
      <c r="G7" s="10">
        <v>5000</v>
      </c>
      <c r="H7" s="5" t="s">
        <v>33</v>
      </c>
      <c r="I7" s="6">
        <v>2000</v>
      </c>
      <c r="J7" s="15" t="s">
        <v>2010</v>
      </c>
      <c r="K7" s="5"/>
      <c r="L7" s="6">
        <v>12</v>
      </c>
      <c r="M7" s="6" t="s">
        <v>2000</v>
      </c>
      <c r="N7" s="6" t="s">
        <v>2011</v>
      </c>
      <c r="O7" s="6" t="s">
        <v>2002</v>
      </c>
      <c r="P7" s="6" t="s">
        <v>2012</v>
      </c>
    </row>
    <row r="8" s="1" customFormat="1" ht="87.75" customHeight="1" spans="1:16">
      <c r="A8" s="6">
        <v>4</v>
      </c>
      <c r="B8" s="7" t="s">
        <v>2013</v>
      </c>
      <c r="C8" s="6" t="s">
        <v>1480</v>
      </c>
      <c r="D8" s="6" t="s">
        <v>51</v>
      </c>
      <c r="E8" s="6" t="s">
        <v>267</v>
      </c>
      <c r="F8" s="6" t="s">
        <v>2014</v>
      </c>
      <c r="G8" s="6">
        <v>100000</v>
      </c>
      <c r="H8" s="5" t="s">
        <v>33</v>
      </c>
      <c r="I8" s="6">
        <v>60000</v>
      </c>
      <c r="J8" s="7" t="s">
        <v>2015</v>
      </c>
      <c r="K8" s="5">
        <v>11</v>
      </c>
      <c r="L8" s="6"/>
      <c r="M8" s="6" t="s">
        <v>2000</v>
      </c>
      <c r="N8" s="6" t="s">
        <v>2007</v>
      </c>
      <c r="O8" s="6" t="s">
        <v>2002</v>
      </c>
      <c r="P8" s="6" t="s">
        <v>2003</v>
      </c>
    </row>
    <row r="9" s="1" customFormat="1" ht="120" customHeight="1" spans="1:16">
      <c r="A9" s="6">
        <v>5</v>
      </c>
      <c r="B9" s="7" t="s">
        <v>2016</v>
      </c>
      <c r="C9" s="7" t="s">
        <v>852</v>
      </c>
      <c r="D9" s="7" t="s">
        <v>852</v>
      </c>
      <c r="E9" s="6" t="s">
        <v>267</v>
      </c>
      <c r="F9" s="7" t="s">
        <v>2017</v>
      </c>
      <c r="G9" s="7">
        <v>10000</v>
      </c>
      <c r="H9" s="5" t="s">
        <v>33</v>
      </c>
      <c r="I9" s="7">
        <v>3000</v>
      </c>
      <c r="J9" s="16" t="s">
        <v>2018</v>
      </c>
      <c r="K9" s="5">
        <v>11</v>
      </c>
      <c r="L9" s="6"/>
      <c r="M9" s="6" t="s">
        <v>2019</v>
      </c>
      <c r="N9" s="6" t="s">
        <v>2011</v>
      </c>
      <c r="O9" s="6" t="s">
        <v>2002</v>
      </c>
      <c r="P9" s="6" t="s">
        <v>2003</v>
      </c>
    </row>
    <row r="10" s="1" customFormat="1" ht="244" customHeight="1" spans="1:16">
      <c r="A10" s="6">
        <v>6</v>
      </c>
      <c r="B10" s="6" t="s">
        <v>2020</v>
      </c>
      <c r="C10" s="6" t="s">
        <v>1480</v>
      </c>
      <c r="D10" s="6" t="s">
        <v>51</v>
      </c>
      <c r="E10" s="6" t="s">
        <v>267</v>
      </c>
      <c r="F10" s="7" t="s">
        <v>2021</v>
      </c>
      <c r="G10" s="6">
        <v>600000</v>
      </c>
      <c r="H10" s="5" t="s">
        <v>2022</v>
      </c>
      <c r="I10" s="7">
        <v>150000</v>
      </c>
      <c r="J10" s="17" t="s">
        <v>2023</v>
      </c>
      <c r="K10" s="5"/>
      <c r="L10" s="6"/>
      <c r="M10" s="6" t="s">
        <v>2019</v>
      </c>
      <c r="N10" s="6" t="s">
        <v>2011</v>
      </c>
      <c r="O10" s="6" t="s">
        <v>2002</v>
      </c>
      <c r="P10" s="6" t="s">
        <v>2003</v>
      </c>
    </row>
  </sheetData>
  <mergeCells count="14">
    <mergeCell ref="A1:P1"/>
    <mergeCell ref="A2:F2"/>
    <mergeCell ref="M2:N2"/>
    <mergeCell ref="C3:D3"/>
    <mergeCell ref="I3:J3"/>
    <mergeCell ref="K3:L3"/>
    <mergeCell ref="M3:N3"/>
    <mergeCell ref="O3:P3"/>
    <mergeCell ref="A3:A4"/>
    <mergeCell ref="B3:B4"/>
    <mergeCell ref="E3:E4"/>
    <mergeCell ref="F3:F4"/>
    <mergeCell ref="G3:G4"/>
    <mergeCell ref="H3:H4"/>
  </mergeCells>
  <pageMargins left="0.699305555555556" right="0.699305555555556" top="0.75" bottom="0.75" header="0.3" footer="0.3"/>
  <pageSetup paperSize="9" scale="67" fitToWidth="0" fitToHeight="0" orientation="landscape"/>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P61546"/>
  <sheetViews>
    <sheetView view="pageBreakPreview" zoomScale="145" zoomScaleNormal="115" workbookViewId="0">
      <pane ySplit="5" topLeftCell="A21" activePane="bottomLeft" state="frozen"/>
      <selection/>
      <selection pane="bottomLeft" activeCell="E180" sqref="E180"/>
    </sheetView>
  </sheetViews>
  <sheetFormatPr defaultColWidth="9" defaultRowHeight="14.25"/>
  <cols>
    <col min="1" max="1" width="3.75" style="126" customWidth="1"/>
    <col min="2" max="2" width="17" style="24" customWidth="1"/>
    <col min="3" max="3" width="5.875" hidden="1" customWidth="1"/>
    <col min="4" max="4" width="7.25" style="23" customWidth="1"/>
    <col min="5" max="5" width="6.5" style="25" customWidth="1"/>
    <col min="6" max="6" width="29.125" style="26" customWidth="1"/>
    <col min="7" max="7" width="5.25" style="25" customWidth="1"/>
    <col min="8" max="8" width="8.875" style="27" customWidth="1"/>
    <col min="9" max="9" width="9.125" style="28" hidden="1" customWidth="1"/>
    <col min="10" max="10" width="17.625" style="24" hidden="1" customWidth="1"/>
    <col min="11" max="11" width="8.5" customWidth="1"/>
    <col min="12" max="12" width="17.875" style="26" customWidth="1"/>
    <col min="13" max="14" width="6.75" style="29" customWidth="1"/>
    <col min="15" max="15" width="11.125" style="24" hidden="1" customWidth="1"/>
    <col min="16" max="16" width="9" style="28" hidden="1" customWidth="1"/>
    <col min="17" max="17" width="9.875" hidden="1" customWidth="1"/>
    <col min="18" max="18" width="9" hidden="1" customWidth="1"/>
    <col min="19" max="19" width="6.75" style="265" customWidth="1"/>
    <col min="22" max="22" width="10" customWidth="1"/>
    <col min="23" max="24" width="9" style="266" customWidth="1"/>
    <col min="25" max="25" width="12.875" style="266" customWidth="1"/>
    <col min="26" max="26" width="12.375" style="266" customWidth="1"/>
  </cols>
  <sheetData>
    <row r="1" spans="1:19">
      <c r="A1" s="267" t="s">
        <v>1451</v>
      </c>
      <c r="B1" s="267"/>
      <c r="C1" s="267"/>
      <c r="D1" s="267"/>
      <c r="E1" s="267"/>
      <c r="F1" s="267"/>
      <c r="G1" s="267"/>
      <c r="H1" s="267"/>
      <c r="I1" s="267"/>
      <c r="J1" s="267"/>
      <c r="K1" s="267"/>
      <c r="L1" s="267"/>
      <c r="M1" s="267"/>
      <c r="N1" s="267"/>
      <c r="O1" s="293"/>
      <c r="P1" s="267"/>
      <c r="Q1" s="267"/>
      <c r="R1" s="267"/>
      <c r="S1" s="267"/>
    </row>
    <row r="2" spans="1:19">
      <c r="A2" s="267"/>
      <c r="B2" s="267"/>
      <c r="C2" s="267"/>
      <c r="D2" s="267"/>
      <c r="E2" s="267"/>
      <c r="F2" s="267"/>
      <c r="G2" s="267"/>
      <c r="H2" s="267"/>
      <c r="I2" s="267"/>
      <c r="J2" s="267"/>
      <c r="K2" s="267"/>
      <c r="L2" s="267"/>
      <c r="M2" s="267"/>
      <c r="N2" s="267"/>
      <c r="O2" s="293"/>
      <c r="P2" s="267"/>
      <c r="Q2" s="267"/>
      <c r="R2" s="267"/>
      <c r="S2" s="267"/>
    </row>
    <row r="3" s="18" customFormat="1" ht="35.1" customHeight="1" spans="1:26">
      <c r="A3" s="268" t="s">
        <v>1</v>
      </c>
      <c r="B3" s="31" t="s">
        <v>2</v>
      </c>
      <c r="C3" s="31" t="s">
        <v>3</v>
      </c>
      <c r="D3" s="31" t="s">
        <v>4</v>
      </c>
      <c r="E3" s="32" t="s">
        <v>1452</v>
      </c>
      <c r="F3" s="32" t="s">
        <v>6</v>
      </c>
      <c r="G3" s="32" t="s">
        <v>7</v>
      </c>
      <c r="H3" s="32" t="s">
        <v>8</v>
      </c>
      <c r="I3" s="32" t="s">
        <v>9</v>
      </c>
      <c r="J3" s="32"/>
      <c r="K3" s="31" t="s">
        <v>10</v>
      </c>
      <c r="L3" s="31"/>
      <c r="M3" s="70" t="s">
        <v>11</v>
      </c>
      <c r="N3" s="70"/>
      <c r="O3" s="198" t="s">
        <v>12</v>
      </c>
      <c r="P3" s="198"/>
      <c r="Q3" s="198" t="s">
        <v>13</v>
      </c>
      <c r="R3" s="198"/>
      <c r="S3" s="311" t="s">
        <v>14</v>
      </c>
      <c r="W3" s="312"/>
      <c r="X3" s="312"/>
      <c r="Y3" s="312"/>
      <c r="Z3" s="312"/>
    </row>
    <row r="4" s="18" customFormat="1" ht="39.95" customHeight="1" spans="1:26">
      <c r="A4" s="269"/>
      <c r="B4" s="31"/>
      <c r="C4" s="31"/>
      <c r="D4" s="31"/>
      <c r="E4" s="32"/>
      <c r="F4" s="32"/>
      <c r="G4" s="32"/>
      <c r="H4" s="32"/>
      <c r="I4" s="71" t="s">
        <v>15</v>
      </c>
      <c r="J4" s="72" t="s">
        <v>16</v>
      </c>
      <c r="K4" s="31" t="s">
        <v>17</v>
      </c>
      <c r="L4" s="73" t="s">
        <v>18</v>
      </c>
      <c r="M4" s="33" t="s">
        <v>19</v>
      </c>
      <c r="N4" s="33" t="s">
        <v>20</v>
      </c>
      <c r="O4" s="294" t="s">
        <v>21</v>
      </c>
      <c r="P4" s="198" t="s">
        <v>22</v>
      </c>
      <c r="Q4" s="198" t="s">
        <v>23</v>
      </c>
      <c r="R4" s="198" t="s">
        <v>22</v>
      </c>
      <c r="S4" s="311"/>
      <c r="W4" s="312"/>
      <c r="X4" s="312"/>
      <c r="Y4" s="312"/>
      <c r="Z4" s="312"/>
    </row>
    <row r="5" ht="24" customHeight="1" spans="1:19">
      <c r="A5" s="270"/>
      <c r="B5" s="271" t="str">
        <f>"合计"&amp;SUBTOTAL(3,A6:A400)-21&amp;"个"</f>
        <v>合计328个</v>
      </c>
      <c r="C5" s="272"/>
      <c r="D5" s="272"/>
      <c r="E5" s="273"/>
      <c r="F5" s="274"/>
      <c r="G5" s="273"/>
      <c r="H5" s="275">
        <f t="shared" ref="H5:I5" si="0">SUM(H6,H176,H267)</f>
        <v>19432798.15</v>
      </c>
      <c r="I5" s="275">
        <f t="shared" si="0"/>
        <v>1322940</v>
      </c>
      <c r="J5" s="295"/>
      <c r="K5" s="275">
        <f>SUM(K6,K176,K267)</f>
        <v>2303307</v>
      </c>
      <c r="L5" s="296"/>
      <c r="M5" s="297"/>
      <c r="N5" s="297"/>
      <c r="O5" s="295"/>
      <c r="P5" s="298"/>
      <c r="Q5" s="298"/>
      <c r="R5" s="298"/>
      <c r="S5" s="313"/>
    </row>
    <row r="6" s="260" customFormat="1" ht="24" customHeight="1" spans="1:26">
      <c r="A6" s="276" t="s">
        <v>24</v>
      </c>
      <c r="B6" s="277" t="str">
        <f>"在建项目"&amp;SUBTOTAL(3,A6:A176)-8&amp;"个"</f>
        <v>在建项目163个</v>
      </c>
      <c r="C6" s="278"/>
      <c r="D6" s="278"/>
      <c r="E6" s="279"/>
      <c r="F6" s="280"/>
      <c r="G6" s="279"/>
      <c r="H6" s="64">
        <f t="shared" ref="H6:I6" si="1">SUM(H7,H34,H52,H66,H147,H162)</f>
        <v>5613192.47</v>
      </c>
      <c r="I6" s="64">
        <f t="shared" si="1"/>
        <v>1300840</v>
      </c>
      <c r="J6" s="280"/>
      <c r="K6" s="64">
        <f>SUM(K7,K34,K52,K66,K147,K162)</f>
        <v>1261647</v>
      </c>
      <c r="L6" s="299"/>
      <c r="M6" s="300"/>
      <c r="N6" s="300"/>
      <c r="O6" s="301"/>
      <c r="P6" s="302"/>
      <c r="Q6" s="302"/>
      <c r="R6" s="302"/>
      <c r="S6" s="314"/>
      <c r="W6" s="315"/>
      <c r="X6" s="315"/>
      <c r="Y6" s="315"/>
      <c r="Z6" s="315"/>
    </row>
    <row r="7" s="260" customFormat="1" ht="21.95" customHeight="1" spans="1:26">
      <c r="A7" s="281" t="s">
        <v>1453</v>
      </c>
      <c r="B7" s="282" t="str">
        <f>"工业类"&amp;SUBTOTAL(3,A7:A34)-2&amp;"个"</f>
        <v>工业类26个</v>
      </c>
      <c r="C7" s="278"/>
      <c r="D7" s="278"/>
      <c r="E7" s="279"/>
      <c r="F7" s="280"/>
      <c r="G7" s="279"/>
      <c r="H7" s="64">
        <f t="shared" ref="H7:I7" si="2">SUM(H8:H33)</f>
        <v>519200</v>
      </c>
      <c r="I7" s="64">
        <f t="shared" si="2"/>
        <v>161400</v>
      </c>
      <c r="J7" s="280"/>
      <c r="K7" s="64">
        <f>SUM(K8:K33)</f>
        <v>195200</v>
      </c>
      <c r="L7" s="299"/>
      <c r="M7" s="300"/>
      <c r="N7" s="300"/>
      <c r="O7" s="301"/>
      <c r="P7" s="302"/>
      <c r="Q7" s="302"/>
      <c r="R7" s="302"/>
      <c r="S7" s="314"/>
      <c r="W7" s="315"/>
      <c r="X7" s="315"/>
      <c r="Y7" s="315"/>
      <c r="Z7" s="315"/>
    </row>
    <row r="8" s="105" customFormat="1" ht="22.5" spans="1:26">
      <c r="A8" s="43">
        <v>1</v>
      </c>
      <c r="B8" s="58" t="s">
        <v>1022</v>
      </c>
      <c r="C8" s="59" t="s">
        <v>858</v>
      </c>
      <c r="D8" s="52" t="s">
        <v>852</v>
      </c>
      <c r="E8" s="59" t="s">
        <v>984</v>
      </c>
      <c r="F8" s="92" t="s">
        <v>1023</v>
      </c>
      <c r="G8" s="59" t="s">
        <v>119</v>
      </c>
      <c r="H8" s="61">
        <v>32000</v>
      </c>
      <c r="I8" s="59">
        <v>20000</v>
      </c>
      <c r="J8" s="60" t="s">
        <v>451</v>
      </c>
      <c r="K8" s="59">
        <v>12000</v>
      </c>
      <c r="L8" s="60" t="s">
        <v>1024</v>
      </c>
      <c r="M8" s="59" t="s">
        <v>33</v>
      </c>
      <c r="N8" s="130" t="s">
        <v>34</v>
      </c>
      <c r="O8" s="60"/>
      <c r="P8" s="59"/>
      <c r="Q8" s="59"/>
      <c r="R8" s="59"/>
      <c r="S8" s="227" t="s">
        <v>997</v>
      </c>
      <c r="W8" s="316"/>
      <c r="X8" s="316"/>
      <c r="Y8" s="316"/>
      <c r="Z8" s="316"/>
    </row>
    <row r="9" s="21" customFormat="1" ht="22.5" spans="1:26">
      <c r="A9" s="43">
        <v>2</v>
      </c>
      <c r="B9" s="58" t="s">
        <v>1025</v>
      </c>
      <c r="C9" s="59" t="s">
        <v>103</v>
      </c>
      <c r="D9" s="59" t="s">
        <v>433</v>
      </c>
      <c r="E9" s="45" t="s">
        <v>984</v>
      </c>
      <c r="F9" s="92" t="s">
        <v>1026</v>
      </c>
      <c r="G9" s="45" t="s">
        <v>106</v>
      </c>
      <c r="H9" s="61">
        <v>5000</v>
      </c>
      <c r="I9" s="59"/>
      <c r="J9" s="60" t="s">
        <v>1018</v>
      </c>
      <c r="K9" s="59">
        <v>3500</v>
      </c>
      <c r="L9" s="60" t="s">
        <v>1027</v>
      </c>
      <c r="M9" s="59" t="s">
        <v>92</v>
      </c>
      <c r="N9" s="130" t="s">
        <v>34</v>
      </c>
      <c r="O9" s="60"/>
      <c r="P9" s="59"/>
      <c r="Q9" s="59"/>
      <c r="R9" s="59"/>
      <c r="S9" s="227" t="s">
        <v>997</v>
      </c>
      <c r="W9" s="317"/>
      <c r="X9" s="317"/>
      <c r="Y9" s="317"/>
      <c r="Z9" s="317"/>
    </row>
    <row r="10" s="29" customFormat="1" ht="22.5" spans="1:26">
      <c r="A10" s="43">
        <v>3</v>
      </c>
      <c r="B10" s="58" t="s">
        <v>1028</v>
      </c>
      <c r="C10" s="59" t="s">
        <v>103</v>
      </c>
      <c r="D10" s="59" t="s">
        <v>433</v>
      </c>
      <c r="E10" s="45" t="s">
        <v>984</v>
      </c>
      <c r="F10" s="92" t="s">
        <v>1029</v>
      </c>
      <c r="G10" s="45" t="s">
        <v>106</v>
      </c>
      <c r="H10" s="61">
        <v>5000</v>
      </c>
      <c r="I10" s="65"/>
      <c r="J10" s="134" t="s">
        <v>1030</v>
      </c>
      <c r="K10" s="65">
        <v>3000</v>
      </c>
      <c r="L10" s="60" t="s">
        <v>1031</v>
      </c>
      <c r="M10" s="59" t="s">
        <v>289</v>
      </c>
      <c r="N10" s="59" t="s">
        <v>382</v>
      </c>
      <c r="O10" s="60" t="s">
        <v>1032</v>
      </c>
      <c r="P10" s="59" t="s">
        <v>1427</v>
      </c>
      <c r="Q10" s="59" t="s">
        <v>700</v>
      </c>
      <c r="R10" s="59" t="s">
        <v>695</v>
      </c>
      <c r="S10" s="227" t="s">
        <v>997</v>
      </c>
      <c r="W10" s="318"/>
      <c r="X10" s="318"/>
      <c r="Y10" s="318"/>
      <c r="Z10" s="318"/>
    </row>
    <row r="11" s="29" customFormat="1" ht="22.5" spans="1:26">
      <c r="A11" s="43">
        <v>4</v>
      </c>
      <c r="B11" s="55" t="s">
        <v>1143</v>
      </c>
      <c r="C11" s="59" t="s">
        <v>50</v>
      </c>
      <c r="D11" s="56" t="s">
        <v>433</v>
      </c>
      <c r="E11" s="41" t="s">
        <v>1144</v>
      </c>
      <c r="F11" s="55" t="s">
        <v>1145</v>
      </c>
      <c r="G11" s="41" t="s">
        <v>60</v>
      </c>
      <c r="H11" s="57">
        <v>8000</v>
      </c>
      <c r="I11" s="56">
        <v>4000</v>
      </c>
      <c r="J11" s="81" t="s">
        <v>1146</v>
      </c>
      <c r="K11" s="59">
        <v>4000</v>
      </c>
      <c r="L11" s="60" t="s">
        <v>1147</v>
      </c>
      <c r="M11" s="59" t="s">
        <v>33</v>
      </c>
      <c r="N11" s="45" t="s">
        <v>34</v>
      </c>
      <c r="O11" s="80" t="s">
        <v>1148</v>
      </c>
      <c r="P11" s="45" t="s">
        <v>1149</v>
      </c>
      <c r="Q11" s="45" t="s">
        <v>1150</v>
      </c>
      <c r="R11" s="45" t="s">
        <v>1151</v>
      </c>
      <c r="S11" s="227" t="s">
        <v>1152</v>
      </c>
      <c r="W11" s="318"/>
      <c r="X11" s="318"/>
      <c r="Y11" s="318"/>
      <c r="Z11" s="318"/>
    </row>
    <row r="12" s="29" customFormat="1" ht="22.5" spans="1:26">
      <c r="A12" s="43">
        <v>5</v>
      </c>
      <c r="B12" s="55" t="s">
        <v>1153</v>
      </c>
      <c r="C12" s="59" t="s">
        <v>50</v>
      </c>
      <c r="D12" s="56" t="s">
        <v>433</v>
      </c>
      <c r="E12" s="41" t="s">
        <v>1144</v>
      </c>
      <c r="F12" s="55" t="s">
        <v>1154</v>
      </c>
      <c r="G12" s="41" t="s">
        <v>460</v>
      </c>
      <c r="H12" s="57">
        <v>18000</v>
      </c>
      <c r="I12" s="56">
        <v>13000</v>
      </c>
      <c r="J12" s="81" t="s">
        <v>1155</v>
      </c>
      <c r="K12" s="59">
        <v>5000</v>
      </c>
      <c r="L12" s="60" t="s">
        <v>1156</v>
      </c>
      <c r="M12" s="59" t="s">
        <v>33</v>
      </c>
      <c r="N12" s="45" t="s">
        <v>34</v>
      </c>
      <c r="O12" s="80" t="s">
        <v>1157</v>
      </c>
      <c r="P12" s="45" t="s">
        <v>1158</v>
      </c>
      <c r="Q12" s="45" t="s">
        <v>1150</v>
      </c>
      <c r="R12" s="45" t="s">
        <v>1159</v>
      </c>
      <c r="S12" s="227" t="s">
        <v>1152</v>
      </c>
      <c r="W12" s="318"/>
      <c r="X12" s="318"/>
      <c r="Y12" s="318"/>
      <c r="Z12" s="318"/>
    </row>
    <row r="13" s="29" customFormat="1" ht="22.5" spans="1:26">
      <c r="A13" s="43">
        <v>6</v>
      </c>
      <c r="B13" s="55" t="s">
        <v>1160</v>
      </c>
      <c r="C13" s="59" t="s">
        <v>50</v>
      </c>
      <c r="D13" s="56" t="s">
        <v>433</v>
      </c>
      <c r="E13" s="41" t="s">
        <v>1144</v>
      </c>
      <c r="F13" s="55" t="s">
        <v>1161</v>
      </c>
      <c r="G13" s="41" t="s">
        <v>747</v>
      </c>
      <c r="H13" s="57">
        <v>5000</v>
      </c>
      <c r="I13" s="56">
        <v>3000</v>
      </c>
      <c r="J13" s="81" t="s">
        <v>1162</v>
      </c>
      <c r="K13" s="59">
        <v>2000</v>
      </c>
      <c r="L13" s="60" t="s">
        <v>1163</v>
      </c>
      <c r="M13" s="59" t="s">
        <v>33</v>
      </c>
      <c r="N13" s="45" t="s">
        <v>34</v>
      </c>
      <c r="O13" s="80" t="s">
        <v>1164</v>
      </c>
      <c r="P13" s="45" t="s">
        <v>1165</v>
      </c>
      <c r="Q13" s="45" t="s">
        <v>1150</v>
      </c>
      <c r="R13" s="45" t="s">
        <v>1151</v>
      </c>
      <c r="S13" s="227" t="s">
        <v>1152</v>
      </c>
      <c r="W13" s="318"/>
      <c r="X13" s="318"/>
      <c r="Y13" s="318"/>
      <c r="Z13" s="318"/>
    </row>
    <row r="14" s="29" customFormat="1" ht="45" spans="1:26">
      <c r="A14" s="43">
        <v>7</v>
      </c>
      <c r="B14" s="55" t="s">
        <v>1166</v>
      </c>
      <c r="C14" s="59" t="s">
        <v>50</v>
      </c>
      <c r="D14" s="56" t="s">
        <v>433</v>
      </c>
      <c r="E14" s="41" t="s">
        <v>1144</v>
      </c>
      <c r="F14" s="55" t="s">
        <v>1167</v>
      </c>
      <c r="G14" s="41" t="s">
        <v>60</v>
      </c>
      <c r="H14" s="57">
        <v>60000</v>
      </c>
      <c r="I14" s="56">
        <v>10000</v>
      </c>
      <c r="J14" s="81" t="s">
        <v>1168</v>
      </c>
      <c r="K14" s="59">
        <v>20000</v>
      </c>
      <c r="L14" s="60" t="s">
        <v>1169</v>
      </c>
      <c r="M14" s="59" t="s">
        <v>33</v>
      </c>
      <c r="N14" s="45" t="s">
        <v>34</v>
      </c>
      <c r="O14" s="80" t="s">
        <v>1170</v>
      </c>
      <c r="P14" s="45" t="s">
        <v>1171</v>
      </c>
      <c r="Q14" s="45" t="s">
        <v>1172</v>
      </c>
      <c r="R14" s="45" t="s">
        <v>1173</v>
      </c>
      <c r="S14" s="227" t="s">
        <v>1174</v>
      </c>
      <c r="W14" s="318"/>
      <c r="X14" s="318"/>
      <c r="Y14" s="318"/>
      <c r="Z14" s="318"/>
    </row>
    <row r="15" s="29" customFormat="1" ht="33.75" spans="1:26">
      <c r="A15" s="43">
        <v>8</v>
      </c>
      <c r="B15" s="55" t="s">
        <v>1175</v>
      </c>
      <c r="C15" s="59" t="s">
        <v>50</v>
      </c>
      <c r="D15" s="56" t="s">
        <v>433</v>
      </c>
      <c r="E15" s="41" t="s">
        <v>1144</v>
      </c>
      <c r="F15" s="55" t="s">
        <v>1176</v>
      </c>
      <c r="G15" s="41" t="s">
        <v>119</v>
      </c>
      <c r="H15" s="57">
        <v>6000</v>
      </c>
      <c r="I15" s="56">
        <v>3000</v>
      </c>
      <c r="J15" s="81" t="s">
        <v>1177</v>
      </c>
      <c r="K15" s="59">
        <v>3000</v>
      </c>
      <c r="L15" s="60" t="s">
        <v>1178</v>
      </c>
      <c r="M15" s="59" t="s">
        <v>33</v>
      </c>
      <c r="N15" s="45" t="s">
        <v>34</v>
      </c>
      <c r="O15" s="80" t="s">
        <v>1179</v>
      </c>
      <c r="P15" s="45" t="s">
        <v>1180</v>
      </c>
      <c r="Q15" s="45" t="s">
        <v>1150</v>
      </c>
      <c r="R15" s="45" t="s">
        <v>1173</v>
      </c>
      <c r="S15" s="227" t="s">
        <v>1152</v>
      </c>
      <c r="W15" s="318"/>
      <c r="X15" s="318"/>
      <c r="Y15" s="318"/>
      <c r="Z15" s="318"/>
    </row>
    <row r="16" s="29" customFormat="1" ht="33.75" spans="1:26">
      <c r="A16" s="43">
        <v>9</v>
      </c>
      <c r="B16" s="55" t="s">
        <v>1181</v>
      </c>
      <c r="C16" s="59" t="s">
        <v>50</v>
      </c>
      <c r="D16" s="56" t="s">
        <v>433</v>
      </c>
      <c r="E16" s="41" t="s">
        <v>1144</v>
      </c>
      <c r="F16" s="55" t="s">
        <v>1182</v>
      </c>
      <c r="G16" s="41" t="s">
        <v>119</v>
      </c>
      <c r="H16" s="57">
        <v>5000</v>
      </c>
      <c r="I16" s="56">
        <v>2000</v>
      </c>
      <c r="J16" s="81" t="s">
        <v>1183</v>
      </c>
      <c r="K16" s="59">
        <v>3000</v>
      </c>
      <c r="L16" s="60" t="s">
        <v>1178</v>
      </c>
      <c r="M16" s="59" t="s">
        <v>33</v>
      </c>
      <c r="N16" s="45" t="s">
        <v>34</v>
      </c>
      <c r="O16" s="80" t="s">
        <v>1184</v>
      </c>
      <c r="P16" s="45" t="s">
        <v>1185</v>
      </c>
      <c r="Q16" s="45" t="s">
        <v>1150</v>
      </c>
      <c r="R16" s="45" t="s">
        <v>1186</v>
      </c>
      <c r="S16" s="227" t="s">
        <v>1152</v>
      </c>
      <c r="W16" s="318"/>
      <c r="X16" s="318"/>
      <c r="Y16" s="318"/>
      <c r="Z16" s="318"/>
    </row>
    <row r="17" s="29" customFormat="1" ht="22.5" spans="1:26">
      <c r="A17" s="43">
        <v>10</v>
      </c>
      <c r="B17" s="55" t="s">
        <v>1192</v>
      </c>
      <c r="C17" s="59" t="s">
        <v>50</v>
      </c>
      <c r="D17" s="56" t="s">
        <v>433</v>
      </c>
      <c r="E17" s="41" t="s">
        <v>1144</v>
      </c>
      <c r="F17" s="55" t="s">
        <v>1193</v>
      </c>
      <c r="G17" s="41" t="s">
        <v>89</v>
      </c>
      <c r="H17" s="57">
        <v>9000</v>
      </c>
      <c r="I17" s="56">
        <v>3000</v>
      </c>
      <c r="J17" s="81" t="s">
        <v>1183</v>
      </c>
      <c r="K17" s="59">
        <v>5000</v>
      </c>
      <c r="L17" s="60" t="s">
        <v>1178</v>
      </c>
      <c r="M17" s="59" t="s">
        <v>92</v>
      </c>
      <c r="N17" s="45" t="s">
        <v>34</v>
      </c>
      <c r="O17" s="80" t="s">
        <v>1194</v>
      </c>
      <c r="P17" s="45" t="s">
        <v>1195</v>
      </c>
      <c r="Q17" s="45" t="s">
        <v>1150</v>
      </c>
      <c r="R17" s="45" t="s">
        <v>1151</v>
      </c>
      <c r="S17" s="227" t="s">
        <v>1152</v>
      </c>
      <c r="W17" s="318"/>
      <c r="X17" s="318"/>
      <c r="Y17" s="318"/>
      <c r="Z17" s="318"/>
    </row>
    <row r="18" s="29" customFormat="1" ht="33.75" spans="1:26">
      <c r="A18" s="43">
        <v>11</v>
      </c>
      <c r="B18" s="55" t="s">
        <v>1454</v>
      </c>
      <c r="C18" s="59" t="s">
        <v>50</v>
      </c>
      <c r="D18" s="56" t="s">
        <v>433</v>
      </c>
      <c r="E18" s="41" t="s">
        <v>1144</v>
      </c>
      <c r="F18" s="55" t="s">
        <v>1197</v>
      </c>
      <c r="G18" s="41" t="s">
        <v>119</v>
      </c>
      <c r="H18" s="57">
        <v>6000</v>
      </c>
      <c r="I18" s="56">
        <v>3000</v>
      </c>
      <c r="J18" s="81" t="s">
        <v>1198</v>
      </c>
      <c r="K18" s="59">
        <v>3000</v>
      </c>
      <c r="L18" s="60" t="s">
        <v>1199</v>
      </c>
      <c r="M18" s="59" t="s">
        <v>33</v>
      </c>
      <c r="N18" s="45" t="s">
        <v>79</v>
      </c>
      <c r="O18" s="80" t="s">
        <v>1200</v>
      </c>
      <c r="P18" s="45" t="s">
        <v>1201</v>
      </c>
      <c r="Q18" s="45" t="s">
        <v>1150</v>
      </c>
      <c r="R18" s="45" t="s">
        <v>1173</v>
      </c>
      <c r="S18" s="227" t="s">
        <v>1152</v>
      </c>
      <c r="W18" s="318"/>
      <c r="X18" s="318"/>
      <c r="Y18" s="318"/>
      <c r="Z18" s="318"/>
    </row>
    <row r="19" s="29" customFormat="1" ht="33.75" spans="1:26">
      <c r="A19" s="43">
        <v>12</v>
      </c>
      <c r="B19" s="55" t="s">
        <v>1202</v>
      </c>
      <c r="C19" s="59" t="s">
        <v>50</v>
      </c>
      <c r="D19" s="56" t="s">
        <v>433</v>
      </c>
      <c r="E19" s="41" t="s">
        <v>1144</v>
      </c>
      <c r="F19" s="55" t="s">
        <v>1203</v>
      </c>
      <c r="G19" s="41" t="s">
        <v>106</v>
      </c>
      <c r="H19" s="57">
        <v>6000</v>
      </c>
      <c r="I19" s="41">
        <v>3000</v>
      </c>
      <c r="J19" s="81" t="s">
        <v>1204</v>
      </c>
      <c r="K19" s="59">
        <v>3000</v>
      </c>
      <c r="L19" s="60" t="s">
        <v>1205</v>
      </c>
      <c r="M19" s="59" t="s">
        <v>122</v>
      </c>
      <c r="N19" s="59" t="s">
        <v>33</v>
      </c>
      <c r="O19" s="80" t="s">
        <v>1206</v>
      </c>
      <c r="P19" s="45" t="s">
        <v>1207</v>
      </c>
      <c r="Q19" s="45" t="s">
        <v>1150</v>
      </c>
      <c r="R19" s="45" t="s">
        <v>1186</v>
      </c>
      <c r="S19" s="227" t="s">
        <v>1152</v>
      </c>
      <c r="W19" s="318"/>
      <c r="X19" s="318"/>
      <c r="Y19" s="318"/>
      <c r="Z19" s="318"/>
    </row>
    <row r="20" s="29" customFormat="1" ht="22.5" spans="1:26">
      <c r="A20" s="43">
        <v>13</v>
      </c>
      <c r="B20" s="55" t="s">
        <v>1208</v>
      </c>
      <c r="C20" s="59" t="s">
        <v>50</v>
      </c>
      <c r="D20" s="56" t="s">
        <v>433</v>
      </c>
      <c r="E20" s="41" t="s">
        <v>1144</v>
      </c>
      <c r="F20" s="55" t="s">
        <v>1209</v>
      </c>
      <c r="G20" s="41" t="s">
        <v>106</v>
      </c>
      <c r="H20" s="57">
        <v>5000</v>
      </c>
      <c r="I20" s="56">
        <v>2500</v>
      </c>
      <c r="J20" s="81" t="s">
        <v>1210</v>
      </c>
      <c r="K20" s="59">
        <v>2500</v>
      </c>
      <c r="L20" s="60" t="s">
        <v>1205</v>
      </c>
      <c r="M20" s="59" t="s">
        <v>122</v>
      </c>
      <c r="N20" s="59" t="s">
        <v>33</v>
      </c>
      <c r="O20" s="80" t="s">
        <v>1211</v>
      </c>
      <c r="P20" s="45" t="s">
        <v>1212</v>
      </c>
      <c r="Q20" s="45" t="s">
        <v>1150</v>
      </c>
      <c r="R20" s="45" t="s">
        <v>1186</v>
      </c>
      <c r="S20" s="227" t="s">
        <v>1152</v>
      </c>
      <c r="W20" s="318"/>
      <c r="X20" s="318"/>
      <c r="Y20" s="318"/>
      <c r="Z20" s="318"/>
    </row>
    <row r="21" s="29" customFormat="1" ht="22.5" spans="1:26">
      <c r="A21" s="43">
        <v>14</v>
      </c>
      <c r="B21" s="55" t="s">
        <v>1213</v>
      </c>
      <c r="C21" s="59" t="s">
        <v>50</v>
      </c>
      <c r="D21" s="56" t="s">
        <v>433</v>
      </c>
      <c r="E21" s="41" t="s">
        <v>1144</v>
      </c>
      <c r="F21" s="55" t="s">
        <v>1214</v>
      </c>
      <c r="G21" s="41" t="s">
        <v>119</v>
      </c>
      <c r="H21" s="57">
        <v>8000</v>
      </c>
      <c r="I21" s="56">
        <v>4000</v>
      </c>
      <c r="J21" s="81" t="s">
        <v>1215</v>
      </c>
      <c r="K21" s="59">
        <v>4000</v>
      </c>
      <c r="L21" s="60" t="s">
        <v>1178</v>
      </c>
      <c r="M21" s="59" t="s">
        <v>33</v>
      </c>
      <c r="N21" s="45" t="s">
        <v>34</v>
      </c>
      <c r="O21" s="80" t="s">
        <v>1216</v>
      </c>
      <c r="P21" s="45" t="s">
        <v>1217</v>
      </c>
      <c r="Q21" s="45" t="s">
        <v>1150</v>
      </c>
      <c r="R21" s="45" t="s">
        <v>1218</v>
      </c>
      <c r="S21" s="227" t="s">
        <v>1152</v>
      </c>
      <c r="W21" s="318"/>
      <c r="X21" s="318"/>
      <c r="Y21" s="318"/>
      <c r="Z21" s="318"/>
    </row>
    <row r="22" s="29" customFormat="1" ht="22.5" spans="1:26">
      <c r="A22" s="43">
        <v>15</v>
      </c>
      <c r="B22" s="55" t="s">
        <v>1219</v>
      </c>
      <c r="C22" s="59" t="s">
        <v>26</v>
      </c>
      <c r="D22" s="56" t="s">
        <v>433</v>
      </c>
      <c r="E22" s="41" t="s">
        <v>1144</v>
      </c>
      <c r="F22" s="55" t="s">
        <v>1220</v>
      </c>
      <c r="G22" s="41" t="s">
        <v>119</v>
      </c>
      <c r="H22" s="57">
        <v>1000</v>
      </c>
      <c r="I22" s="56">
        <v>500</v>
      </c>
      <c r="J22" s="81" t="s">
        <v>1221</v>
      </c>
      <c r="K22" s="59">
        <v>500</v>
      </c>
      <c r="L22" s="60" t="s">
        <v>1222</v>
      </c>
      <c r="M22" s="59" t="s">
        <v>33</v>
      </c>
      <c r="N22" s="45" t="s">
        <v>79</v>
      </c>
      <c r="O22" s="80" t="s">
        <v>1223</v>
      </c>
      <c r="P22" s="45" t="s">
        <v>1224</v>
      </c>
      <c r="Q22" s="45" t="s">
        <v>1150</v>
      </c>
      <c r="R22" s="45" t="s">
        <v>1218</v>
      </c>
      <c r="S22" s="227" t="s">
        <v>1152</v>
      </c>
      <c r="W22" s="318"/>
      <c r="X22" s="318"/>
      <c r="Y22" s="318"/>
      <c r="Z22" s="318"/>
    </row>
    <row r="23" s="29" customFormat="1" ht="22.5" spans="1:26">
      <c r="A23" s="43">
        <v>16</v>
      </c>
      <c r="B23" s="55" t="s">
        <v>1225</v>
      </c>
      <c r="C23" s="59" t="s">
        <v>26</v>
      </c>
      <c r="D23" s="56" t="s">
        <v>433</v>
      </c>
      <c r="E23" s="41" t="s">
        <v>1144</v>
      </c>
      <c r="F23" s="55" t="s">
        <v>1226</v>
      </c>
      <c r="G23" s="41" t="s">
        <v>119</v>
      </c>
      <c r="H23" s="57">
        <v>4500</v>
      </c>
      <c r="I23" s="56">
        <v>1500</v>
      </c>
      <c r="J23" s="81" t="s">
        <v>1227</v>
      </c>
      <c r="K23" s="59">
        <v>3000</v>
      </c>
      <c r="L23" s="60" t="s">
        <v>1178</v>
      </c>
      <c r="M23" s="59" t="s">
        <v>33</v>
      </c>
      <c r="N23" s="45" t="s">
        <v>79</v>
      </c>
      <c r="O23" s="80" t="s">
        <v>1228</v>
      </c>
      <c r="P23" s="45" t="s">
        <v>1229</v>
      </c>
      <c r="Q23" s="45" t="s">
        <v>1150</v>
      </c>
      <c r="R23" s="45" t="s">
        <v>1186</v>
      </c>
      <c r="S23" s="227" t="s">
        <v>1152</v>
      </c>
      <c r="W23" s="318"/>
      <c r="X23" s="318"/>
      <c r="Y23" s="318"/>
      <c r="Z23" s="318"/>
    </row>
    <row r="24" s="29" customFormat="1" ht="22.5" spans="1:26">
      <c r="A24" s="43">
        <v>17</v>
      </c>
      <c r="B24" s="55" t="s">
        <v>1230</v>
      </c>
      <c r="C24" s="59" t="s">
        <v>26</v>
      </c>
      <c r="D24" s="56" t="s">
        <v>433</v>
      </c>
      <c r="E24" s="41" t="s">
        <v>1144</v>
      </c>
      <c r="F24" s="55" t="s">
        <v>1231</v>
      </c>
      <c r="G24" s="41" t="s">
        <v>119</v>
      </c>
      <c r="H24" s="57">
        <v>2500</v>
      </c>
      <c r="I24" s="56">
        <v>1000</v>
      </c>
      <c r="J24" s="81" t="s">
        <v>1232</v>
      </c>
      <c r="K24" s="59">
        <v>1500</v>
      </c>
      <c r="L24" s="60" t="s">
        <v>1178</v>
      </c>
      <c r="M24" s="59" t="s">
        <v>33</v>
      </c>
      <c r="N24" s="45" t="s">
        <v>79</v>
      </c>
      <c r="O24" s="80" t="s">
        <v>1233</v>
      </c>
      <c r="P24" s="45" t="s">
        <v>1234</v>
      </c>
      <c r="Q24" s="45" t="s">
        <v>1150</v>
      </c>
      <c r="R24" s="45" t="s">
        <v>1186</v>
      </c>
      <c r="S24" s="227" t="s">
        <v>1152</v>
      </c>
      <c r="W24" s="318"/>
      <c r="X24" s="318"/>
      <c r="Y24" s="318"/>
      <c r="Z24" s="318"/>
    </row>
    <row r="25" s="106" customFormat="1" ht="22.5" spans="1:26">
      <c r="A25" s="43">
        <v>18</v>
      </c>
      <c r="B25" s="55" t="s">
        <v>1260</v>
      </c>
      <c r="C25" s="59"/>
      <c r="D25" s="56" t="s">
        <v>433</v>
      </c>
      <c r="E25" s="56" t="s">
        <v>1144</v>
      </c>
      <c r="F25" s="55" t="s">
        <v>1261</v>
      </c>
      <c r="G25" s="56" t="s">
        <v>119</v>
      </c>
      <c r="H25" s="57">
        <v>2000</v>
      </c>
      <c r="I25" s="41">
        <v>800</v>
      </c>
      <c r="J25" s="81" t="s">
        <v>1262</v>
      </c>
      <c r="K25" s="59">
        <v>1200</v>
      </c>
      <c r="L25" s="60" t="s">
        <v>1263</v>
      </c>
      <c r="M25" s="59" t="s">
        <v>33</v>
      </c>
      <c r="N25" s="45" t="s">
        <v>34</v>
      </c>
      <c r="O25" s="80"/>
      <c r="P25" s="45"/>
      <c r="Q25" s="45"/>
      <c r="R25" s="45"/>
      <c r="S25" s="227" t="s">
        <v>1152</v>
      </c>
      <c r="W25" s="319"/>
      <c r="X25" s="319"/>
      <c r="Y25" s="319"/>
      <c r="Z25" s="319"/>
    </row>
    <row r="26" s="29" customFormat="1" ht="33.75" spans="1:26">
      <c r="A26" s="43">
        <v>19</v>
      </c>
      <c r="B26" s="55" t="s">
        <v>1264</v>
      </c>
      <c r="C26" s="59" t="s">
        <v>50</v>
      </c>
      <c r="D26" s="56" t="s">
        <v>433</v>
      </c>
      <c r="E26" s="41" t="s">
        <v>1265</v>
      </c>
      <c r="F26" s="55" t="s">
        <v>1266</v>
      </c>
      <c r="G26" s="41" t="s">
        <v>53</v>
      </c>
      <c r="H26" s="57">
        <v>4000</v>
      </c>
      <c r="I26" s="56">
        <v>2000</v>
      </c>
      <c r="J26" s="81" t="s">
        <v>1267</v>
      </c>
      <c r="K26" s="59">
        <v>2000</v>
      </c>
      <c r="L26" s="60" t="s">
        <v>1268</v>
      </c>
      <c r="M26" s="59" t="s">
        <v>33</v>
      </c>
      <c r="N26" s="45" t="s">
        <v>34</v>
      </c>
      <c r="O26" s="80" t="s">
        <v>1269</v>
      </c>
      <c r="P26" s="45" t="s">
        <v>1270</v>
      </c>
      <c r="Q26" s="45" t="s">
        <v>1271</v>
      </c>
      <c r="R26" s="45" t="s">
        <v>1272</v>
      </c>
      <c r="S26" s="227" t="s">
        <v>1152</v>
      </c>
      <c r="W26" s="318"/>
      <c r="X26" s="318"/>
      <c r="Y26" s="318"/>
      <c r="Z26" s="318"/>
    </row>
    <row r="27" s="29" customFormat="1" ht="33.75" spans="1:26">
      <c r="A27" s="43">
        <v>20</v>
      </c>
      <c r="B27" s="55" t="s">
        <v>1273</v>
      </c>
      <c r="C27" s="59" t="s">
        <v>50</v>
      </c>
      <c r="D27" s="56" t="s">
        <v>433</v>
      </c>
      <c r="E27" s="41" t="s">
        <v>1265</v>
      </c>
      <c r="F27" s="55" t="s">
        <v>1274</v>
      </c>
      <c r="G27" s="41" t="s">
        <v>119</v>
      </c>
      <c r="H27" s="57">
        <v>20000</v>
      </c>
      <c r="I27" s="56">
        <v>10000</v>
      </c>
      <c r="J27" s="81" t="s">
        <v>1275</v>
      </c>
      <c r="K27" s="59">
        <v>10000</v>
      </c>
      <c r="L27" s="60" t="s">
        <v>1276</v>
      </c>
      <c r="M27" s="59" t="s">
        <v>33</v>
      </c>
      <c r="N27" s="45" t="s">
        <v>34</v>
      </c>
      <c r="O27" s="80" t="s">
        <v>1277</v>
      </c>
      <c r="P27" s="45" t="s">
        <v>1278</v>
      </c>
      <c r="Q27" s="45" t="s">
        <v>1271</v>
      </c>
      <c r="R27" s="45" t="s">
        <v>967</v>
      </c>
      <c r="S27" s="227" t="s">
        <v>1174</v>
      </c>
      <c r="W27" s="318"/>
      <c r="X27" s="318"/>
      <c r="Y27" s="318"/>
      <c r="Z27" s="318"/>
    </row>
    <row r="28" s="29" customFormat="1" ht="56.25" spans="1:26">
      <c r="A28" s="43">
        <v>21</v>
      </c>
      <c r="B28" s="55" t="s">
        <v>1279</v>
      </c>
      <c r="C28" s="59" t="s">
        <v>50</v>
      </c>
      <c r="D28" s="56" t="s">
        <v>433</v>
      </c>
      <c r="E28" s="41" t="s">
        <v>1265</v>
      </c>
      <c r="F28" s="55" t="s">
        <v>1280</v>
      </c>
      <c r="G28" s="41" t="s">
        <v>460</v>
      </c>
      <c r="H28" s="57">
        <v>82500</v>
      </c>
      <c r="I28" s="56">
        <v>30000</v>
      </c>
      <c r="J28" s="81" t="s">
        <v>1281</v>
      </c>
      <c r="K28" s="59">
        <v>30000</v>
      </c>
      <c r="L28" s="60" t="s">
        <v>1282</v>
      </c>
      <c r="M28" s="59" t="s">
        <v>33</v>
      </c>
      <c r="N28" s="45" t="s">
        <v>34</v>
      </c>
      <c r="O28" s="80" t="s">
        <v>1283</v>
      </c>
      <c r="P28" s="45" t="s">
        <v>1284</v>
      </c>
      <c r="Q28" s="45" t="s">
        <v>1271</v>
      </c>
      <c r="R28" s="45" t="s">
        <v>1066</v>
      </c>
      <c r="S28" s="227" t="s">
        <v>1174</v>
      </c>
      <c r="W28" s="318"/>
      <c r="X28" s="318"/>
      <c r="Y28" s="318"/>
      <c r="Z28" s="318"/>
    </row>
    <row r="29" s="29" customFormat="1" ht="56.25" spans="1:26">
      <c r="A29" s="43">
        <v>22</v>
      </c>
      <c r="B29" s="55" t="s">
        <v>1285</v>
      </c>
      <c r="C29" s="59" t="s">
        <v>50</v>
      </c>
      <c r="D29" s="56" t="s">
        <v>433</v>
      </c>
      <c r="E29" s="41" t="s">
        <v>1265</v>
      </c>
      <c r="F29" s="55" t="s">
        <v>1286</v>
      </c>
      <c r="G29" s="41" t="s">
        <v>449</v>
      </c>
      <c r="H29" s="57">
        <v>55600</v>
      </c>
      <c r="I29" s="56">
        <v>30000</v>
      </c>
      <c r="J29" s="81" t="s">
        <v>1281</v>
      </c>
      <c r="K29" s="59">
        <v>15000</v>
      </c>
      <c r="L29" s="60" t="s">
        <v>1287</v>
      </c>
      <c r="M29" s="59" t="s">
        <v>33</v>
      </c>
      <c r="N29" s="45" t="s">
        <v>34</v>
      </c>
      <c r="O29" s="80" t="s">
        <v>1288</v>
      </c>
      <c r="P29" s="45" t="s">
        <v>1289</v>
      </c>
      <c r="Q29" s="45" t="s">
        <v>1271</v>
      </c>
      <c r="R29" s="45" t="s">
        <v>1066</v>
      </c>
      <c r="S29" s="227" t="s">
        <v>1174</v>
      </c>
      <c r="W29" s="318"/>
      <c r="X29" s="318"/>
      <c r="Y29" s="318"/>
      <c r="Z29" s="318"/>
    </row>
    <row r="30" s="29" customFormat="1" ht="33.75" spans="1:26">
      <c r="A30" s="43">
        <v>23</v>
      </c>
      <c r="B30" s="55" t="s">
        <v>1455</v>
      </c>
      <c r="C30" s="59" t="s">
        <v>50</v>
      </c>
      <c r="D30" s="56" t="s">
        <v>433</v>
      </c>
      <c r="E30" s="41" t="s">
        <v>1265</v>
      </c>
      <c r="F30" s="55" t="s">
        <v>1291</v>
      </c>
      <c r="G30" s="41" t="s">
        <v>449</v>
      </c>
      <c r="H30" s="57">
        <v>12600</v>
      </c>
      <c r="I30" s="56">
        <v>6600</v>
      </c>
      <c r="J30" s="81" t="s">
        <v>1292</v>
      </c>
      <c r="K30" s="59">
        <v>6000</v>
      </c>
      <c r="L30" s="60" t="s">
        <v>1293</v>
      </c>
      <c r="M30" s="59" t="s">
        <v>33</v>
      </c>
      <c r="N30" s="45" t="s">
        <v>34</v>
      </c>
      <c r="O30" s="80" t="s">
        <v>1294</v>
      </c>
      <c r="P30" s="45" t="s">
        <v>1295</v>
      </c>
      <c r="Q30" s="45" t="s">
        <v>900</v>
      </c>
      <c r="R30" s="45" t="s">
        <v>967</v>
      </c>
      <c r="S30" s="227" t="s">
        <v>1152</v>
      </c>
      <c r="W30" s="318"/>
      <c r="X30" s="318"/>
      <c r="Y30" s="318"/>
      <c r="Z30" s="318"/>
    </row>
    <row r="31" s="29" customFormat="1" ht="33.75" spans="1:26">
      <c r="A31" s="43">
        <v>24</v>
      </c>
      <c r="B31" s="55" t="s">
        <v>1296</v>
      </c>
      <c r="C31" s="59" t="s">
        <v>26</v>
      </c>
      <c r="D31" s="56" t="s">
        <v>433</v>
      </c>
      <c r="E31" s="41" t="s">
        <v>1265</v>
      </c>
      <c r="F31" s="55" t="s">
        <v>1297</v>
      </c>
      <c r="G31" s="41" t="s">
        <v>60</v>
      </c>
      <c r="H31" s="57">
        <v>5000</v>
      </c>
      <c r="I31" s="56">
        <v>3000</v>
      </c>
      <c r="J31" s="81" t="s">
        <v>1281</v>
      </c>
      <c r="K31" s="59">
        <v>2000</v>
      </c>
      <c r="L31" s="60" t="s">
        <v>1298</v>
      </c>
      <c r="M31" s="59" t="s">
        <v>33</v>
      </c>
      <c r="N31" s="59" t="s">
        <v>70</v>
      </c>
      <c r="O31" s="80" t="s">
        <v>1299</v>
      </c>
      <c r="P31" s="45" t="s">
        <v>1300</v>
      </c>
      <c r="Q31" s="45" t="s">
        <v>1271</v>
      </c>
      <c r="R31" s="45" t="s">
        <v>967</v>
      </c>
      <c r="S31" s="227" t="s">
        <v>1152</v>
      </c>
      <c r="W31" s="318"/>
      <c r="X31" s="318"/>
      <c r="Y31" s="318"/>
      <c r="Z31" s="318"/>
    </row>
    <row r="32" s="29" customFormat="1" ht="33.75" spans="1:26">
      <c r="A32" s="43">
        <v>25</v>
      </c>
      <c r="B32" s="55" t="s">
        <v>1301</v>
      </c>
      <c r="C32" s="59" t="s">
        <v>26</v>
      </c>
      <c r="D32" s="56" t="s">
        <v>433</v>
      </c>
      <c r="E32" s="41" t="s">
        <v>1265</v>
      </c>
      <c r="F32" s="55" t="s">
        <v>1302</v>
      </c>
      <c r="G32" s="41" t="s">
        <v>43</v>
      </c>
      <c r="H32" s="57">
        <v>150000</v>
      </c>
      <c r="I32" s="56">
        <v>5000</v>
      </c>
      <c r="J32" s="81" t="s">
        <v>1303</v>
      </c>
      <c r="K32" s="59">
        <v>50000</v>
      </c>
      <c r="L32" s="60" t="s">
        <v>1304</v>
      </c>
      <c r="M32" s="59" t="s">
        <v>33</v>
      </c>
      <c r="N32" s="45" t="s">
        <v>34</v>
      </c>
      <c r="O32" s="80" t="s">
        <v>1269</v>
      </c>
      <c r="P32" s="45" t="s">
        <v>1270</v>
      </c>
      <c r="Q32" s="45" t="s">
        <v>1271</v>
      </c>
      <c r="R32" s="45" t="s">
        <v>1272</v>
      </c>
      <c r="S32" s="227" t="s">
        <v>1174</v>
      </c>
      <c r="W32" s="318"/>
      <c r="X32" s="318"/>
      <c r="Y32" s="318"/>
      <c r="Z32" s="318"/>
    </row>
    <row r="33" s="29" customFormat="1" ht="33.75" spans="1:26">
      <c r="A33" s="43">
        <v>26</v>
      </c>
      <c r="B33" s="55" t="s">
        <v>1305</v>
      </c>
      <c r="C33" s="59" t="s">
        <v>26</v>
      </c>
      <c r="D33" s="56" t="s">
        <v>433</v>
      </c>
      <c r="E33" s="41" t="s">
        <v>1265</v>
      </c>
      <c r="F33" s="55" t="s">
        <v>1306</v>
      </c>
      <c r="G33" s="41" t="s">
        <v>119</v>
      </c>
      <c r="H33" s="57">
        <v>1500</v>
      </c>
      <c r="I33" s="56">
        <v>500</v>
      </c>
      <c r="J33" s="81" t="s">
        <v>1307</v>
      </c>
      <c r="K33" s="59">
        <v>1000</v>
      </c>
      <c r="L33" s="60" t="s">
        <v>114</v>
      </c>
      <c r="M33" s="59" t="s">
        <v>115</v>
      </c>
      <c r="N33" s="59" t="s">
        <v>33</v>
      </c>
      <c r="O33" s="80" t="s">
        <v>1308</v>
      </c>
      <c r="P33" s="45" t="s">
        <v>1309</v>
      </c>
      <c r="Q33" s="45" t="s">
        <v>1271</v>
      </c>
      <c r="R33" s="45" t="s">
        <v>1310</v>
      </c>
      <c r="S33" s="227" t="s">
        <v>1152</v>
      </c>
      <c r="W33" s="318"/>
      <c r="X33" s="318"/>
      <c r="Y33" s="318"/>
      <c r="Z33" s="318"/>
    </row>
    <row r="34" s="22" customFormat="1" ht="20.1" customHeight="1" spans="1:26">
      <c r="A34" s="283" t="s">
        <v>1456</v>
      </c>
      <c r="B34" s="277" t="str">
        <f>"农林水利"&amp;SUBTOTAL(3,A34:A52)-2&amp;"个"</f>
        <v>农林水利17个</v>
      </c>
      <c r="C34" s="66"/>
      <c r="D34" s="66"/>
      <c r="E34" s="62"/>
      <c r="F34" s="67"/>
      <c r="G34" s="62"/>
      <c r="H34" s="64">
        <f t="shared" ref="H34:I34" si="3">SUM(H35:H51)</f>
        <v>251860</v>
      </c>
      <c r="I34" s="64">
        <f t="shared" si="3"/>
        <v>156050</v>
      </c>
      <c r="J34" s="67"/>
      <c r="K34" s="64">
        <f>SUM(K35:K51)</f>
        <v>55730</v>
      </c>
      <c r="L34" s="38"/>
      <c r="M34" s="37"/>
      <c r="N34" s="37"/>
      <c r="O34" s="83"/>
      <c r="P34" s="39"/>
      <c r="Q34" s="39"/>
      <c r="R34" s="39"/>
      <c r="S34" s="320"/>
      <c r="W34" s="321"/>
      <c r="X34" s="321"/>
      <c r="Y34" s="321"/>
      <c r="Z34" s="321"/>
    </row>
    <row r="35" s="21" customFormat="1" ht="36.75" customHeight="1" spans="1:26">
      <c r="A35" s="270">
        <v>1</v>
      </c>
      <c r="B35" s="143" t="s">
        <v>116</v>
      </c>
      <c r="C35" s="59" t="s">
        <v>103</v>
      </c>
      <c r="D35" s="59" t="s">
        <v>117</v>
      </c>
      <c r="E35" s="102" t="s">
        <v>28</v>
      </c>
      <c r="F35" s="143" t="s">
        <v>118</v>
      </c>
      <c r="G35" s="102" t="s">
        <v>119</v>
      </c>
      <c r="H35" s="220">
        <v>1000</v>
      </c>
      <c r="I35" s="59">
        <v>200</v>
      </c>
      <c r="J35" s="143" t="s">
        <v>120</v>
      </c>
      <c r="K35" s="59">
        <v>800</v>
      </c>
      <c r="L35" s="60" t="s">
        <v>121</v>
      </c>
      <c r="M35" s="59" t="s">
        <v>33</v>
      </c>
      <c r="N35" s="59" t="s">
        <v>122</v>
      </c>
      <c r="O35" s="80"/>
      <c r="P35" s="59"/>
      <c r="Q35" s="45" t="s">
        <v>37</v>
      </c>
      <c r="R35" s="45" t="s">
        <v>48</v>
      </c>
      <c r="S35" s="227" t="s">
        <v>39</v>
      </c>
      <c r="W35" s="317"/>
      <c r="X35" s="317"/>
      <c r="Y35" s="317"/>
      <c r="Z35" s="317"/>
    </row>
    <row r="36" s="21" customFormat="1" ht="33.75" spans="1:26">
      <c r="A36" s="270">
        <v>2</v>
      </c>
      <c r="B36" s="42" t="s">
        <v>128</v>
      </c>
      <c r="C36" s="59" t="s">
        <v>103</v>
      </c>
      <c r="D36" s="59" t="s">
        <v>129</v>
      </c>
      <c r="E36" s="45" t="s">
        <v>28</v>
      </c>
      <c r="F36" s="42" t="s">
        <v>130</v>
      </c>
      <c r="G36" s="48" t="s">
        <v>131</v>
      </c>
      <c r="H36" s="57">
        <v>5000</v>
      </c>
      <c r="I36" s="41"/>
      <c r="J36" s="76" t="s">
        <v>110</v>
      </c>
      <c r="K36" s="59">
        <v>3000</v>
      </c>
      <c r="L36" s="60" t="s">
        <v>127</v>
      </c>
      <c r="M36" s="59" t="s">
        <v>79</v>
      </c>
      <c r="N36" s="59" t="s">
        <v>33</v>
      </c>
      <c r="O36" s="80"/>
      <c r="P36" s="59"/>
      <c r="Q36" s="45" t="s">
        <v>37</v>
      </c>
      <c r="R36" s="45" t="s">
        <v>73</v>
      </c>
      <c r="S36" s="227" t="s">
        <v>39</v>
      </c>
      <c r="W36" s="317"/>
      <c r="X36" s="317"/>
      <c r="Y36" s="317"/>
      <c r="Z36" s="317"/>
    </row>
    <row r="37" s="21" customFormat="1" ht="23.25" customHeight="1" spans="1:26">
      <c r="A37" s="270">
        <v>3</v>
      </c>
      <c r="B37" s="42" t="s">
        <v>162</v>
      </c>
      <c r="C37" s="59"/>
      <c r="D37" s="59" t="s">
        <v>117</v>
      </c>
      <c r="E37" s="45" t="s">
        <v>28</v>
      </c>
      <c r="F37" s="78" t="s">
        <v>163</v>
      </c>
      <c r="G37" s="48" t="s">
        <v>53</v>
      </c>
      <c r="H37" s="53">
        <v>1500</v>
      </c>
      <c r="I37" s="59">
        <v>300</v>
      </c>
      <c r="J37" s="78" t="s">
        <v>164</v>
      </c>
      <c r="K37" s="59">
        <v>800</v>
      </c>
      <c r="L37" s="46" t="s">
        <v>165</v>
      </c>
      <c r="M37" s="59" t="s">
        <v>33</v>
      </c>
      <c r="N37" s="59" t="s">
        <v>141</v>
      </c>
      <c r="O37" s="80"/>
      <c r="P37" s="59"/>
      <c r="Q37" s="45"/>
      <c r="R37" s="45"/>
      <c r="S37" s="227" t="s">
        <v>39</v>
      </c>
      <c r="W37" s="317"/>
      <c r="X37" s="317"/>
      <c r="Y37" s="317"/>
      <c r="Z37" s="317"/>
    </row>
    <row r="38" s="21" customFormat="1" ht="45" spans="1:26">
      <c r="A38" s="270">
        <v>4</v>
      </c>
      <c r="B38" s="46" t="s">
        <v>650</v>
      </c>
      <c r="C38" s="47" t="s">
        <v>50</v>
      </c>
      <c r="D38" s="47" t="s">
        <v>129</v>
      </c>
      <c r="E38" s="41" t="s">
        <v>642</v>
      </c>
      <c r="F38" s="46" t="s">
        <v>651</v>
      </c>
      <c r="G38" s="48" t="s">
        <v>460</v>
      </c>
      <c r="H38" s="53">
        <v>40000</v>
      </c>
      <c r="I38" s="48">
        <v>36000</v>
      </c>
      <c r="J38" s="78" t="s">
        <v>652</v>
      </c>
      <c r="K38" s="48">
        <v>1500</v>
      </c>
      <c r="L38" s="79" t="s">
        <v>653</v>
      </c>
      <c r="M38" s="45" t="s">
        <v>33</v>
      </c>
      <c r="N38" s="47" t="s">
        <v>34</v>
      </c>
      <c r="O38" s="46" t="s">
        <v>654</v>
      </c>
      <c r="P38" s="47" t="s">
        <v>655</v>
      </c>
      <c r="Q38" s="47" t="s">
        <v>648</v>
      </c>
      <c r="R38" s="47" t="s">
        <v>656</v>
      </c>
      <c r="S38" s="227" t="s">
        <v>657</v>
      </c>
      <c r="W38" s="317"/>
      <c r="X38" s="317"/>
      <c r="Y38" s="317"/>
      <c r="Z38" s="317"/>
    </row>
    <row r="39" s="123" customFormat="1" ht="22.5" spans="1:171">
      <c r="A39" s="270">
        <v>5</v>
      </c>
      <c r="B39" s="46" t="s">
        <v>658</v>
      </c>
      <c r="C39" s="47" t="s">
        <v>103</v>
      </c>
      <c r="D39" s="47" t="s">
        <v>117</v>
      </c>
      <c r="E39" s="48" t="s">
        <v>642</v>
      </c>
      <c r="F39" s="46" t="s">
        <v>659</v>
      </c>
      <c r="G39" s="49">
        <v>2016</v>
      </c>
      <c r="H39" s="50">
        <v>1000</v>
      </c>
      <c r="I39" s="48"/>
      <c r="J39" s="78" t="s">
        <v>660</v>
      </c>
      <c r="K39" s="48">
        <v>1000</v>
      </c>
      <c r="L39" s="46" t="s">
        <v>661</v>
      </c>
      <c r="M39" s="47" t="s">
        <v>92</v>
      </c>
      <c r="N39" s="47" t="s">
        <v>79</v>
      </c>
      <c r="O39" s="46" t="s">
        <v>648</v>
      </c>
      <c r="P39" s="52" t="s">
        <v>662</v>
      </c>
      <c r="Q39" s="47" t="s">
        <v>648</v>
      </c>
      <c r="R39" s="52" t="s">
        <v>662</v>
      </c>
      <c r="S39" s="232" t="s">
        <v>551</v>
      </c>
      <c r="T39" s="115"/>
      <c r="U39" s="115"/>
      <c r="V39" s="115"/>
      <c r="W39" s="322"/>
      <c r="X39" s="322"/>
      <c r="Y39" s="322"/>
      <c r="Z39" s="322"/>
      <c r="AA39" s="115"/>
      <c r="AB39" s="115"/>
      <c r="AC39" s="115"/>
      <c r="AD39" s="115"/>
      <c r="AE39" s="115"/>
      <c r="AF39" s="115"/>
      <c r="AG39" s="115"/>
      <c r="AH39" s="115"/>
      <c r="AI39" s="115"/>
      <c r="AJ39" s="115"/>
      <c r="AK39" s="115"/>
      <c r="AL39" s="115"/>
      <c r="AM39" s="115"/>
      <c r="AN39" s="115"/>
      <c r="AO39" s="115"/>
      <c r="AP39" s="115"/>
      <c r="AQ39" s="115"/>
      <c r="AR39" s="115"/>
      <c r="AS39" s="115"/>
      <c r="AT39" s="115"/>
      <c r="AU39" s="115"/>
      <c r="AV39" s="115"/>
      <c r="AW39" s="115"/>
      <c r="AX39" s="115"/>
      <c r="AY39" s="115"/>
      <c r="AZ39" s="115"/>
      <c r="BA39" s="115"/>
      <c r="BB39" s="115"/>
      <c r="BC39" s="115"/>
      <c r="BD39" s="115"/>
      <c r="BE39" s="115"/>
      <c r="BF39" s="115"/>
      <c r="BG39" s="115"/>
      <c r="BH39" s="115"/>
      <c r="BI39" s="115"/>
      <c r="BJ39" s="115"/>
      <c r="BK39" s="115"/>
      <c r="BL39" s="115"/>
      <c r="BM39" s="115"/>
      <c r="BN39" s="115"/>
      <c r="BO39" s="115"/>
      <c r="BP39" s="115"/>
      <c r="BQ39" s="115"/>
      <c r="BR39" s="115"/>
      <c r="BS39" s="115"/>
      <c r="BT39" s="115"/>
      <c r="BU39" s="115"/>
      <c r="BV39" s="115"/>
      <c r="BW39" s="115"/>
      <c r="BX39" s="115"/>
      <c r="BY39" s="115"/>
      <c r="BZ39" s="115"/>
      <c r="CA39" s="115"/>
      <c r="CB39" s="115"/>
      <c r="CC39" s="115"/>
      <c r="CD39" s="115"/>
      <c r="CE39" s="115"/>
      <c r="CF39" s="115"/>
      <c r="CG39" s="115"/>
      <c r="CH39" s="115"/>
      <c r="CI39" s="115"/>
      <c r="CJ39" s="115"/>
      <c r="CK39" s="115"/>
      <c r="CL39" s="115"/>
      <c r="CM39" s="115"/>
      <c r="CN39" s="115"/>
      <c r="CO39" s="115"/>
      <c r="CP39" s="115"/>
      <c r="CQ39" s="115"/>
      <c r="CR39" s="115"/>
      <c r="CS39" s="115"/>
      <c r="CT39" s="115"/>
      <c r="CU39" s="115"/>
      <c r="CV39" s="115"/>
      <c r="CW39" s="115"/>
      <c r="CX39" s="115"/>
      <c r="CY39" s="115"/>
      <c r="CZ39" s="115"/>
      <c r="DA39" s="115"/>
      <c r="DB39" s="115"/>
      <c r="DC39" s="115"/>
      <c r="DD39" s="115"/>
      <c r="DE39" s="115"/>
      <c r="DF39" s="115"/>
      <c r="DG39" s="115"/>
      <c r="DH39" s="115"/>
      <c r="DI39" s="115"/>
      <c r="DJ39" s="115"/>
      <c r="DK39" s="115"/>
      <c r="DL39" s="115"/>
      <c r="DM39" s="115"/>
      <c r="DN39" s="115"/>
      <c r="DO39" s="115"/>
      <c r="DP39" s="115"/>
      <c r="DQ39" s="115"/>
      <c r="DR39" s="115"/>
      <c r="DS39" s="115"/>
      <c r="DT39" s="115"/>
      <c r="DU39" s="115"/>
      <c r="DV39" s="115"/>
      <c r="DW39" s="115"/>
      <c r="DX39" s="115"/>
      <c r="DY39" s="115"/>
      <c r="DZ39" s="115"/>
      <c r="EA39" s="115"/>
      <c r="EB39" s="115"/>
      <c r="EC39" s="115"/>
      <c r="ED39" s="115"/>
      <c r="EE39" s="115"/>
      <c r="EF39" s="115"/>
      <c r="EG39" s="115"/>
      <c r="EH39" s="115"/>
      <c r="EI39" s="115"/>
      <c r="EJ39" s="115"/>
      <c r="EK39" s="115"/>
      <c r="EL39" s="115"/>
      <c r="EM39" s="115"/>
      <c r="EN39" s="115"/>
      <c r="EO39" s="115"/>
      <c r="EP39" s="115"/>
      <c r="EQ39" s="115"/>
      <c r="ER39" s="115"/>
      <c r="ES39" s="115"/>
      <c r="ET39" s="115"/>
      <c r="EU39" s="115"/>
      <c r="EV39" s="115"/>
      <c r="EW39" s="115"/>
      <c r="EX39" s="115"/>
      <c r="EY39" s="115"/>
      <c r="EZ39" s="115"/>
      <c r="FA39" s="115"/>
      <c r="FB39" s="115"/>
      <c r="FC39" s="115"/>
      <c r="FD39" s="115"/>
      <c r="FE39" s="115"/>
      <c r="FF39" s="115"/>
      <c r="FG39" s="115"/>
      <c r="FH39" s="115"/>
      <c r="FI39" s="115"/>
      <c r="FJ39" s="115"/>
      <c r="FK39" s="115"/>
      <c r="FL39" s="115"/>
      <c r="FM39" s="115"/>
      <c r="FN39" s="115"/>
      <c r="FO39" s="115"/>
    </row>
    <row r="40" s="123" customFormat="1" ht="22.5" spans="1:171">
      <c r="A40" s="270">
        <v>6</v>
      </c>
      <c r="B40" s="46" t="s">
        <v>663</v>
      </c>
      <c r="C40" s="47" t="s">
        <v>103</v>
      </c>
      <c r="D40" s="47" t="s">
        <v>117</v>
      </c>
      <c r="E40" s="47" t="s">
        <v>642</v>
      </c>
      <c r="F40" s="46" t="s">
        <v>664</v>
      </c>
      <c r="G40" s="49">
        <v>2016</v>
      </c>
      <c r="H40" s="50">
        <v>1500</v>
      </c>
      <c r="I40" s="48"/>
      <c r="J40" s="78" t="s">
        <v>660</v>
      </c>
      <c r="K40" s="48">
        <v>1500</v>
      </c>
      <c r="L40" s="46" t="s">
        <v>661</v>
      </c>
      <c r="M40" s="52" t="s">
        <v>92</v>
      </c>
      <c r="N40" s="47" t="s">
        <v>34</v>
      </c>
      <c r="O40" s="46" t="s">
        <v>648</v>
      </c>
      <c r="P40" s="52" t="s">
        <v>662</v>
      </c>
      <c r="Q40" s="47" t="s">
        <v>648</v>
      </c>
      <c r="R40" s="52" t="s">
        <v>662</v>
      </c>
      <c r="S40" s="232" t="s">
        <v>551</v>
      </c>
      <c r="T40" s="115"/>
      <c r="U40" s="115"/>
      <c r="V40" s="115"/>
      <c r="W40" s="322"/>
      <c r="X40" s="322"/>
      <c r="Y40" s="322"/>
      <c r="Z40" s="322"/>
      <c r="AA40" s="115"/>
      <c r="AB40" s="115"/>
      <c r="AC40" s="115"/>
      <c r="AD40" s="115"/>
      <c r="AE40" s="115"/>
      <c r="AF40" s="115"/>
      <c r="AG40" s="115"/>
      <c r="AH40" s="115"/>
      <c r="AI40" s="115"/>
      <c r="AJ40" s="115"/>
      <c r="AK40" s="115"/>
      <c r="AL40" s="115"/>
      <c r="AM40" s="115"/>
      <c r="AN40" s="115"/>
      <c r="AO40" s="115"/>
      <c r="AP40" s="115"/>
      <c r="AQ40" s="115"/>
      <c r="AR40" s="115"/>
      <c r="AS40" s="115"/>
      <c r="AT40" s="115"/>
      <c r="AU40" s="115"/>
      <c r="AV40" s="115"/>
      <c r="AW40" s="115"/>
      <c r="AX40" s="115"/>
      <c r="AY40" s="115"/>
      <c r="AZ40" s="115"/>
      <c r="BA40" s="115"/>
      <c r="BB40" s="115"/>
      <c r="BC40" s="115"/>
      <c r="BD40" s="115"/>
      <c r="BE40" s="115"/>
      <c r="BF40" s="115"/>
      <c r="BG40" s="115"/>
      <c r="BH40" s="115"/>
      <c r="BI40" s="115"/>
      <c r="BJ40" s="115"/>
      <c r="BK40" s="115"/>
      <c r="BL40" s="115"/>
      <c r="BM40" s="115"/>
      <c r="BN40" s="115"/>
      <c r="BO40" s="115"/>
      <c r="BP40" s="115"/>
      <c r="BQ40" s="115"/>
      <c r="BR40" s="115"/>
      <c r="BS40" s="115"/>
      <c r="BT40" s="115"/>
      <c r="BU40" s="115"/>
      <c r="BV40" s="115"/>
      <c r="BW40" s="115"/>
      <c r="BX40" s="115"/>
      <c r="BY40" s="115"/>
      <c r="BZ40" s="115"/>
      <c r="CA40" s="115"/>
      <c r="CB40" s="115"/>
      <c r="CC40" s="115"/>
      <c r="CD40" s="115"/>
      <c r="CE40" s="115"/>
      <c r="CF40" s="115"/>
      <c r="CG40" s="115"/>
      <c r="CH40" s="115"/>
      <c r="CI40" s="115"/>
      <c r="CJ40" s="115"/>
      <c r="CK40" s="115"/>
      <c r="CL40" s="115"/>
      <c r="CM40" s="115"/>
      <c r="CN40" s="115"/>
      <c r="CO40" s="115"/>
      <c r="CP40" s="115"/>
      <c r="CQ40" s="115"/>
      <c r="CR40" s="115"/>
      <c r="CS40" s="115"/>
      <c r="CT40" s="115"/>
      <c r="CU40" s="115"/>
      <c r="CV40" s="115"/>
      <c r="CW40" s="115"/>
      <c r="CX40" s="115"/>
      <c r="CY40" s="115"/>
      <c r="CZ40" s="115"/>
      <c r="DA40" s="115"/>
      <c r="DB40" s="115"/>
      <c r="DC40" s="115"/>
      <c r="DD40" s="115"/>
      <c r="DE40" s="115"/>
      <c r="DF40" s="115"/>
      <c r="DG40" s="115"/>
      <c r="DH40" s="115"/>
      <c r="DI40" s="115"/>
      <c r="DJ40" s="115"/>
      <c r="DK40" s="115"/>
      <c r="DL40" s="115"/>
      <c r="DM40" s="115"/>
      <c r="DN40" s="115"/>
      <c r="DO40" s="115"/>
      <c r="DP40" s="115"/>
      <c r="DQ40" s="115"/>
      <c r="DR40" s="115"/>
      <c r="DS40" s="115"/>
      <c r="DT40" s="115"/>
      <c r="DU40" s="115"/>
      <c r="DV40" s="115"/>
      <c r="DW40" s="115"/>
      <c r="DX40" s="115"/>
      <c r="DY40" s="115"/>
      <c r="DZ40" s="115"/>
      <c r="EA40" s="115"/>
      <c r="EB40" s="115"/>
      <c r="EC40" s="115"/>
      <c r="ED40" s="115"/>
      <c r="EE40" s="115"/>
      <c r="EF40" s="115"/>
      <c r="EG40" s="115"/>
      <c r="EH40" s="115"/>
      <c r="EI40" s="115"/>
      <c r="EJ40" s="115"/>
      <c r="EK40" s="115"/>
      <c r="EL40" s="115"/>
      <c r="EM40" s="115"/>
      <c r="EN40" s="115"/>
      <c r="EO40" s="115"/>
      <c r="EP40" s="115"/>
      <c r="EQ40" s="115"/>
      <c r="ER40" s="115"/>
      <c r="ES40" s="115"/>
      <c r="ET40" s="115"/>
      <c r="EU40" s="115"/>
      <c r="EV40" s="115"/>
      <c r="EW40" s="115"/>
      <c r="EX40" s="115"/>
      <c r="EY40" s="115"/>
      <c r="EZ40" s="115"/>
      <c r="FA40" s="115"/>
      <c r="FB40" s="115"/>
      <c r="FC40" s="115"/>
      <c r="FD40" s="115"/>
      <c r="FE40" s="115"/>
      <c r="FF40" s="115"/>
      <c r="FG40" s="115"/>
      <c r="FH40" s="115"/>
      <c r="FI40" s="115"/>
      <c r="FJ40" s="115"/>
      <c r="FK40" s="115"/>
      <c r="FL40" s="115"/>
      <c r="FM40" s="115"/>
      <c r="FN40" s="115"/>
      <c r="FO40" s="115"/>
    </row>
    <row r="41" s="123" customFormat="1" ht="33.75" spans="1:171">
      <c r="A41" s="270">
        <v>7</v>
      </c>
      <c r="B41" s="51" t="s">
        <v>667</v>
      </c>
      <c r="C41" s="47" t="s">
        <v>50</v>
      </c>
      <c r="D41" s="47" t="s">
        <v>117</v>
      </c>
      <c r="E41" s="41" t="s">
        <v>642</v>
      </c>
      <c r="F41" s="55" t="s">
        <v>668</v>
      </c>
      <c r="G41" s="48" t="s">
        <v>460</v>
      </c>
      <c r="H41" s="57">
        <v>40500</v>
      </c>
      <c r="I41" s="48">
        <v>30000</v>
      </c>
      <c r="J41" s="78" t="s">
        <v>669</v>
      </c>
      <c r="K41" s="41">
        <v>10000</v>
      </c>
      <c r="L41" s="46" t="s">
        <v>670</v>
      </c>
      <c r="M41" s="45" t="s">
        <v>33</v>
      </c>
      <c r="N41" s="47" t="s">
        <v>34</v>
      </c>
      <c r="O41" s="51" t="s">
        <v>671</v>
      </c>
      <c r="P41" s="52" t="s">
        <v>672</v>
      </c>
      <c r="Q41" s="47" t="s">
        <v>648</v>
      </c>
      <c r="R41" s="52" t="s">
        <v>662</v>
      </c>
      <c r="S41" s="232" t="s">
        <v>551</v>
      </c>
      <c r="T41" s="218"/>
      <c r="U41" s="218"/>
      <c r="V41" s="218"/>
      <c r="W41" s="323"/>
      <c r="X41" s="323"/>
      <c r="Y41" s="323"/>
      <c r="Z41" s="323"/>
      <c r="AA41" s="218"/>
      <c r="AB41" s="218"/>
      <c r="AC41" s="218"/>
      <c r="AD41" s="218"/>
      <c r="AE41" s="218"/>
      <c r="AF41" s="218"/>
      <c r="AG41" s="218"/>
      <c r="AH41" s="218"/>
      <c r="AI41" s="218"/>
      <c r="AJ41" s="218"/>
      <c r="AK41" s="218"/>
      <c r="AL41" s="218"/>
      <c r="AM41" s="218"/>
      <c r="AN41" s="218"/>
      <c r="AO41" s="218"/>
      <c r="AP41" s="218"/>
      <c r="AQ41" s="218"/>
      <c r="AR41" s="218"/>
      <c r="AS41" s="218"/>
      <c r="AT41" s="218"/>
      <c r="AU41" s="218"/>
      <c r="AV41" s="218"/>
      <c r="AW41" s="218"/>
      <c r="AX41" s="218"/>
      <c r="AY41" s="218"/>
      <c r="AZ41" s="218"/>
      <c r="BA41" s="218"/>
      <c r="BB41" s="218"/>
      <c r="BC41" s="218"/>
      <c r="BD41" s="218"/>
      <c r="BE41" s="218"/>
      <c r="BF41" s="218"/>
      <c r="BG41" s="218"/>
      <c r="BH41" s="218"/>
      <c r="BI41" s="218"/>
      <c r="BJ41" s="218"/>
      <c r="BK41" s="218"/>
      <c r="BL41" s="218"/>
      <c r="BM41" s="218"/>
      <c r="BN41" s="218"/>
      <c r="BO41" s="218"/>
      <c r="BP41" s="218"/>
      <c r="BQ41" s="218"/>
      <c r="BR41" s="218"/>
      <c r="BS41" s="218"/>
      <c r="BT41" s="218"/>
      <c r="BU41" s="218"/>
      <c r="BV41" s="218"/>
      <c r="BW41" s="218"/>
      <c r="BX41" s="218"/>
      <c r="BY41" s="218"/>
      <c r="BZ41" s="218"/>
      <c r="CA41" s="218"/>
      <c r="CB41" s="218"/>
      <c r="CC41" s="218"/>
      <c r="CD41" s="218"/>
      <c r="CE41" s="218"/>
      <c r="CF41" s="218"/>
      <c r="CG41" s="218"/>
      <c r="CH41" s="218"/>
      <c r="CI41" s="218"/>
      <c r="CJ41" s="218"/>
      <c r="CK41" s="218"/>
      <c r="CL41" s="218"/>
      <c r="CM41" s="218"/>
      <c r="CN41" s="218"/>
      <c r="CO41" s="218"/>
      <c r="CP41" s="218"/>
      <c r="CQ41" s="218"/>
      <c r="CR41" s="218"/>
      <c r="CS41" s="218"/>
      <c r="CT41" s="218"/>
      <c r="CU41" s="218"/>
      <c r="CV41" s="218"/>
      <c r="CW41" s="218"/>
      <c r="CX41" s="218"/>
      <c r="CY41" s="218"/>
      <c r="CZ41" s="218"/>
      <c r="DA41" s="218"/>
      <c r="DB41" s="218"/>
      <c r="DC41" s="218"/>
      <c r="DD41" s="218"/>
      <c r="DE41" s="218"/>
      <c r="DF41" s="218"/>
      <c r="DG41" s="218"/>
      <c r="DH41" s="218"/>
      <c r="DI41" s="218"/>
      <c r="DJ41" s="218"/>
      <c r="DK41" s="218"/>
      <c r="DL41" s="218"/>
      <c r="DM41" s="218"/>
      <c r="DN41" s="218"/>
      <c r="DO41" s="218"/>
      <c r="DP41" s="218"/>
      <c r="DQ41" s="218"/>
      <c r="DR41" s="218"/>
      <c r="DS41" s="218"/>
      <c r="DT41" s="218"/>
      <c r="DU41" s="218"/>
      <c r="DV41" s="218"/>
      <c r="DW41" s="218"/>
      <c r="DX41" s="218"/>
      <c r="DY41" s="218"/>
      <c r="DZ41" s="218"/>
      <c r="EA41" s="218"/>
      <c r="EB41" s="218"/>
      <c r="EC41" s="218"/>
      <c r="ED41" s="218"/>
      <c r="EE41" s="218"/>
      <c r="EF41" s="218"/>
      <c r="EG41" s="218"/>
      <c r="EH41" s="218"/>
      <c r="EI41" s="218"/>
      <c r="EJ41" s="218"/>
      <c r="EK41" s="218"/>
      <c r="EL41" s="218"/>
      <c r="EM41" s="218"/>
      <c r="EN41" s="218"/>
      <c r="EO41" s="218"/>
      <c r="EP41" s="218"/>
      <c r="EQ41" s="218"/>
      <c r="ER41" s="218"/>
      <c r="ES41" s="218"/>
      <c r="ET41" s="218"/>
      <c r="EU41" s="218"/>
      <c r="EV41" s="218"/>
      <c r="EW41" s="218"/>
      <c r="EX41" s="218"/>
      <c r="EY41" s="218"/>
      <c r="EZ41" s="218"/>
      <c r="FA41" s="218"/>
      <c r="FB41" s="218"/>
      <c r="FC41" s="218"/>
      <c r="FD41" s="218"/>
      <c r="FE41" s="218"/>
      <c r="FF41" s="218"/>
      <c r="FG41" s="218"/>
      <c r="FH41" s="218"/>
      <c r="FI41" s="218"/>
      <c r="FJ41" s="218"/>
      <c r="FK41" s="218"/>
      <c r="FL41" s="218"/>
      <c r="FM41" s="218"/>
      <c r="FN41" s="218"/>
      <c r="FO41" s="218"/>
    </row>
    <row r="42" s="123" customFormat="1" ht="27.95" customHeight="1" spans="1:26">
      <c r="A42" s="284">
        <v>8</v>
      </c>
      <c r="B42" s="285" t="s">
        <v>785</v>
      </c>
      <c r="C42" s="286" t="s">
        <v>188</v>
      </c>
      <c r="D42" s="286" t="s">
        <v>129</v>
      </c>
      <c r="E42" s="287" t="s">
        <v>642</v>
      </c>
      <c r="F42" s="288" t="s">
        <v>786</v>
      </c>
      <c r="G42" s="289" t="s">
        <v>106</v>
      </c>
      <c r="H42" s="290">
        <v>10000</v>
      </c>
      <c r="I42" s="287"/>
      <c r="J42" s="303" t="s">
        <v>787</v>
      </c>
      <c r="K42" s="290">
        <v>2300</v>
      </c>
      <c r="L42" s="304" t="s">
        <v>284</v>
      </c>
      <c r="M42" s="305" t="s">
        <v>79</v>
      </c>
      <c r="N42" s="306" t="s">
        <v>33</v>
      </c>
      <c r="O42" s="285" t="s">
        <v>646</v>
      </c>
      <c r="P42" s="307" t="s">
        <v>647</v>
      </c>
      <c r="Q42" s="307" t="s">
        <v>648</v>
      </c>
      <c r="R42" s="307" t="s">
        <v>647</v>
      </c>
      <c r="S42" s="232" t="s">
        <v>551</v>
      </c>
      <c r="W42" s="324"/>
      <c r="X42" s="324"/>
      <c r="Y42" s="324"/>
      <c r="Z42" s="324"/>
    </row>
    <row r="43" s="261" customFormat="1" ht="45" spans="1:26">
      <c r="A43" s="270">
        <v>9</v>
      </c>
      <c r="B43" s="46" t="s">
        <v>795</v>
      </c>
      <c r="C43" s="46" t="s">
        <v>26</v>
      </c>
      <c r="D43" s="47" t="s">
        <v>117</v>
      </c>
      <c r="E43" s="48" t="s">
        <v>642</v>
      </c>
      <c r="F43" s="46" t="s">
        <v>796</v>
      </c>
      <c r="G43" s="48" t="s">
        <v>89</v>
      </c>
      <c r="H43" s="53">
        <v>51000</v>
      </c>
      <c r="I43" s="47"/>
      <c r="J43" s="46" t="s">
        <v>579</v>
      </c>
      <c r="K43" s="47">
        <v>7200</v>
      </c>
      <c r="L43" s="46" t="s">
        <v>797</v>
      </c>
      <c r="M43" s="47" t="s">
        <v>115</v>
      </c>
      <c r="N43" s="45" t="s">
        <v>33</v>
      </c>
      <c r="O43" s="46" t="s">
        <v>671</v>
      </c>
      <c r="P43" s="47" t="s">
        <v>672</v>
      </c>
      <c r="Q43" s="46" t="s">
        <v>648</v>
      </c>
      <c r="R43" s="46" t="s">
        <v>662</v>
      </c>
      <c r="S43" s="232" t="s">
        <v>551</v>
      </c>
      <c r="W43" s="325"/>
      <c r="X43" s="325"/>
      <c r="Y43" s="325"/>
      <c r="Z43" s="325"/>
    </row>
    <row r="44" s="29" customFormat="1" ht="22.5" spans="1:26">
      <c r="A44" s="291">
        <v>10</v>
      </c>
      <c r="B44" s="46" t="s">
        <v>938</v>
      </c>
      <c r="C44" s="272" t="s">
        <v>50</v>
      </c>
      <c r="D44" s="272" t="s">
        <v>117</v>
      </c>
      <c r="E44" s="272" t="s">
        <v>894</v>
      </c>
      <c r="F44" s="274" t="s">
        <v>939</v>
      </c>
      <c r="G44" s="273" t="s">
        <v>119</v>
      </c>
      <c r="H44" s="292">
        <v>5000</v>
      </c>
      <c r="I44" s="297">
        <v>4200</v>
      </c>
      <c r="J44" s="274" t="s">
        <v>940</v>
      </c>
      <c r="K44" s="297">
        <v>800</v>
      </c>
      <c r="L44" s="295" t="s">
        <v>941</v>
      </c>
      <c r="M44" s="297" t="s">
        <v>33</v>
      </c>
      <c r="N44" s="298" t="s">
        <v>70</v>
      </c>
      <c r="O44" s="295" t="s">
        <v>942</v>
      </c>
      <c r="P44" s="298" t="s">
        <v>943</v>
      </c>
      <c r="Q44" s="298" t="s">
        <v>900</v>
      </c>
      <c r="R44" s="298"/>
      <c r="S44" s="326" t="s">
        <v>944</v>
      </c>
      <c r="W44" s="318"/>
      <c r="X44" s="318"/>
      <c r="Y44" s="318"/>
      <c r="Z44" s="318"/>
    </row>
    <row r="45" s="105" customFormat="1" ht="22.5" spans="1:26">
      <c r="A45" s="270">
        <v>11</v>
      </c>
      <c r="B45" s="46" t="s">
        <v>945</v>
      </c>
      <c r="C45" s="59" t="s">
        <v>26</v>
      </c>
      <c r="D45" s="59" t="s">
        <v>117</v>
      </c>
      <c r="E45" s="59" t="s">
        <v>894</v>
      </c>
      <c r="F45" s="92" t="s">
        <v>946</v>
      </c>
      <c r="G45" s="45">
        <v>2016</v>
      </c>
      <c r="H45" s="61">
        <v>700</v>
      </c>
      <c r="I45" s="59"/>
      <c r="J45" s="60" t="s">
        <v>579</v>
      </c>
      <c r="K45" s="59">
        <v>700</v>
      </c>
      <c r="L45" s="60" t="s">
        <v>947</v>
      </c>
      <c r="M45" s="59" t="s">
        <v>115</v>
      </c>
      <c r="N45" s="130" t="s">
        <v>79</v>
      </c>
      <c r="O45" s="80" t="s">
        <v>900</v>
      </c>
      <c r="P45" s="59" t="s">
        <v>948</v>
      </c>
      <c r="Q45" s="59"/>
      <c r="R45" s="59"/>
      <c r="S45" s="227" t="s">
        <v>905</v>
      </c>
      <c r="W45" s="316"/>
      <c r="X45" s="316"/>
      <c r="Y45" s="316"/>
      <c r="Z45" s="316"/>
    </row>
    <row r="46" s="21" customFormat="1" ht="33.75" spans="1:26">
      <c r="A46" s="270">
        <v>12</v>
      </c>
      <c r="B46" s="46" t="s">
        <v>1019</v>
      </c>
      <c r="C46" s="59" t="s">
        <v>103</v>
      </c>
      <c r="D46" s="59" t="s">
        <v>129</v>
      </c>
      <c r="E46" s="45" t="s">
        <v>984</v>
      </c>
      <c r="F46" s="92" t="s">
        <v>1020</v>
      </c>
      <c r="G46" s="45" t="s">
        <v>106</v>
      </c>
      <c r="H46" s="61">
        <v>5000</v>
      </c>
      <c r="I46" s="59"/>
      <c r="J46" s="60" t="s">
        <v>1018</v>
      </c>
      <c r="K46" s="59">
        <v>1800</v>
      </c>
      <c r="L46" s="60" t="s">
        <v>1021</v>
      </c>
      <c r="M46" s="59" t="s">
        <v>79</v>
      </c>
      <c r="N46" s="130" t="s">
        <v>34</v>
      </c>
      <c r="O46" s="60" t="s">
        <v>290</v>
      </c>
      <c r="P46" s="59" t="s">
        <v>291</v>
      </c>
      <c r="Q46" s="59" t="s">
        <v>700</v>
      </c>
      <c r="R46" s="59" t="s">
        <v>695</v>
      </c>
      <c r="S46" s="227" t="s">
        <v>997</v>
      </c>
      <c r="W46" s="317"/>
      <c r="X46" s="317"/>
      <c r="Y46" s="317"/>
      <c r="Z46" s="317"/>
    </row>
    <row r="47" s="107" customFormat="1" ht="22.5" spans="1:26">
      <c r="A47" s="270">
        <v>13</v>
      </c>
      <c r="B47" s="46" t="s">
        <v>1035</v>
      </c>
      <c r="C47" s="47" t="s">
        <v>188</v>
      </c>
      <c r="D47" s="47" t="s">
        <v>117</v>
      </c>
      <c r="E47" s="47" t="s">
        <v>984</v>
      </c>
      <c r="F47" s="158" t="s">
        <v>1036</v>
      </c>
      <c r="G47" s="48" t="s">
        <v>119</v>
      </c>
      <c r="H47" s="53">
        <v>1800</v>
      </c>
      <c r="I47" s="96">
        <v>300</v>
      </c>
      <c r="J47" s="159" t="s">
        <v>1037</v>
      </c>
      <c r="K47" s="96">
        <v>1500</v>
      </c>
      <c r="L47" s="46" t="s">
        <v>995</v>
      </c>
      <c r="M47" s="47" t="s">
        <v>33</v>
      </c>
      <c r="N47" s="47" t="s">
        <v>79</v>
      </c>
      <c r="O47" s="78" t="s">
        <v>989</v>
      </c>
      <c r="P47" s="48" t="s">
        <v>1038</v>
      </c>
      <c r="Q47" s="47"/>
      <c r="R47" s="47"/>
      <c r="S47" s="227" t="s">
        <v>997</v>
      </c>
      <c r="W47" s="327"/>
      <c r="X47" s="327"/>
      <c r="Y47" s="327"/>
      <c r="Z47" s="327"/>
    </row>
    <row r="48" s="127" customFormat="1" ht="22.5" spans="1:26">
      <c r="A48" s="270">
        <v>14</v>
      </c>
      <c r="B48" s="46" t="s">
        <v>1039</v>
      </c>
      <c r="C48" s="59" t="s">
        <v>103</v>
      </c>
      <c r="D48" s="59" t="s">
        <v>117</v>
      </c>
      <c r="E48" s="45" t="s">
        <v>984</v>
      </c>
      <c r="F48" s="60" t="s">
        <v>1040</v>
      </c>
      <c r="G48" s="45">
        <v>2016</v>
      </c>
      <c r="H48" s="61">
        <v>700</v>
      </c>
      <c r="I48" s="59"/>
      <c r="J48" s="159" t="s">
        <v>579</v>
      </c>
      <c r="K48" s="59">
        <v>700</v>
      </c>
      <c r="L48" s="60" t="s">
        <v>1041</v>
      </c>
      <c r="M48" s="59" t="s">
        <v>115</v>
      </c>
      <c r="N48" s="59" t="s">
        <v>79</v>
      </c>
      <c r="O48" s="80" t="s">
        <v>989</v>
      </c>
      <c r="P48" s="45" t="s">
        <v>1038</v>
      </c>
      <c r="Q48" s="208"/>
      <c r="R48" s="149"/>
      <c r="S48" s="227" t="s">
        <v>997</v>
      </c>
      <c r="W48" s="328"/>
      <c r="X48" s="328"/>
      <c r="Y48" s="328"/>
      <c r="Z48" s="328"/>
    </row>
    <row r="49" s="29" customFormat="1" ht="33.75" spans="1:26">
      <c r="A49" s="270">
        <v>15</v>
      </c>
      <c r="B49" s="46" t="s">
        <v>1113</v>
      </c>
      <c r="C49" s="59" t="s">
        <v>103</v>
      </c>
      <c r="D49" s="56" t="s">
        <v>129</v>
      </c>
      <c r="E49" s="41" t="s">
        <v>1072</v>
      </c>
      <c r="F49" s="55" t="s">
        <v>1114</v>
      </c>
      <c r="G49" s="41">
        <v>2016</v>
      </c>
      <c r="H49" s="57">
        <v>560</v>
      </c>
      <c r="I49" s="56">
        <v>30</v>
      </c>
      <c r="J49" s="81" t="s">
        <v>1112</v>
      </c>
      <c r="K49" s="59">
        <v>530</v>
      </c>
      <c r="L49" s="60" t="s">
        <v>114</v>
      </c>
      <c r="M49" s="59" t="s">
        <v>115</v>
      </c>
      <c r="N49" s="45" t="s">
        <v>34</v>
      </c>
      <c r="O49" s="80" t="s">
        <v>1077</v>
      </c>
      <c r="P49" s="45" t="s">
        <v>1105</v>
      </c>
      <c r="Q49" s="45" t="s">
        <v>1077</v>
      </c>
      <c r="R49" s="45" t="s">
        <v>1115</v>
      </c>
      <c r="S49" s="227" t="s">
        <v>1095</v>
      </c>
      <c r="W49" s="318"/>
      <c r="X49" s="318"/>
      <c r="Y49" s="318"/>
      <c r="Z49" s="318"/>
    </row>
    <row r="50" s="29" customFormat="1" ht="33.75" spans="1:26">
      <c r="A50" s="270">
        <v>16</v>
      </c>
      <c r="B50" s="46" t="s">
        <v>1116</v>
      </c>
      <c r="C50" s="59" t="s">
        <v>103</v>
      </c>
      <c r="D50" s="56" t="s">
        <v>117</v>
      </c>
      <c r="E50" s="41" t="s">
        <v>1072</v>
      </c>
      <c r="F50" s="55" t="s">
        <v>1117</v>
      </c>
      <c r="G50" s="41" t="s">
        <v>119</v>
      </c>
      <c r="H50" s="57">
        <v>1600</v>
      </c>
      <c r="I50" s="56">
        <v>20</v>
      </c>
      <c r="J50" s="81" t="s">
        <v>1112</v>
      </c>
      <c r="K50" s="59">
        <v>1600</v>
      </c>
      <c r="L50" s="60" t="s">
        <v>1118</v>
      </c>
      <c r="M50" s="59" t="s">
        <v>115</v>
      </c>
      <c r="N50" s="45" t="s">
        <v>34</v>
      </c>
      <c r="O50" s="80" t="s">
        <v>1077</v>
      </c>
      <c r="P50" s="45" t="s">
        <v>1105</v>
      </c>
      <c r="Q50" s="45" t="s">
        <v>1077</v>
      </c>
      <c r="R50" s="45" t="s">
        <v>1115</v>
      </c>
      <c r="S50" s="227" t="s">
        <v>1095</v>
      </c>
      <c r="W50" s="318"/>
      <c r="X50" s="318"/>
      <c r="Y50" s="318"/>
      <c r="Z50" s="318"/>
    </row>
    <row r="51" s="181" customFormat="1" ht="78.75" spans="1:26">
      <c r="A51" s="270">
        <v>17</v>
      </c>
      <c r="B51" s="55" t="s">
        <v>1128</v>
      </c>
      <c r="C51" s="59"/>
      <c r="D51" s="68" t="s">
        <v>117</v>
      </c>
      <c r="E51" s="47" t="s">
        <v>1072</v>
      </c>
      <c r="F51" s="60" t="s">
        <v>1129</v>
      </c>
      <c r="G51" s="45" t="s">
        <v>43</v>
      </c>
      <c r="H51" s="61">
        <v>85000</v>
      </c>
      <c r="I51" s="59">
        <v>85000</v>
      </c>
      <c r="J51" s="80" t="s">
        <v>1130</v>
      </c>
      <c r="K51" s="59">
        <v>20000</v>
      </c>
      <c r="L51" s="60" t="s">
        <v>1131</v>
      </c>
      <c r="M51" s="59" t="s">
        <v>33</v>
      </c>
      <c r="N51" s="59" t="s">
        <v>33</v>
      </c>
      <c r="O51" s="80"/>
      <c r="P51" s="45"/>
      <c r="Q51" s="208"/>
      <c r="R51" s="149"/>
      <c r="S51" s="227" t="s">
        <v>1095</v>
      </c>
      <c r="W51" s="329"/>
      <c r="X51" s="329"/>
      <c r="Y51" s="329"/>
      <c r="Z51" s="329"/>
    </row>
    <row r="52" s="260" customFormat="1" spans="1:26">
      <c r="A52" s="283" t="s">
        <v>1457</v>
      </c>
      <c r="B52" s="277" t="str">
        <f>"交通路网类"&amp;SUBTOTAL(3,A52:A66)-2&amp;"个"</f>
        <v>交通路网类13个</v>
      </c>
      <c r="C52" s="278"/>
      <c r="D52" s="278"/>
      <c r="E52" s="279"/>
      <c r="F52" s="280"/>
      <c r="G52" s="279"/>
      <c r="H52" s="64">
        <f t="shared" ref="H52:I52" si="4">SUM(H53:H65)</f>
        <v>1040171.47</v>
      </c>
      <c r="I52" s="64">
        <f t="shared" si="4"/>
        <v>62550</v>
      </c>
      <c r="J52" s="280"/>
      <c r="K52" s="308">
        <f>SUM(K53:K65)</f>
        <v>140250</v>
      </c>
      <c r="L52" s="299"/>
      <c r="M52" s="300"/>
      <c r="N52" s="300"/>
      <c r="O52" s="301"/>
      <c r="P52" s="302"/>
      <c r="Q52" s="302"/>
      <c r="R52" s="302"/>
      <c r="S52" s="314"/>
      <c r="W52" s="315"/>
      <c r="X52" s="315"/>
      <c r="Y52" s="315"/>
      <c r="Z52" s="315"/>
    </row>
    <row r="53" s="21" customFormat="1" ht="36.75" customHeight="1" spans="1:26">
      <c r="A53" s="270">
        <v>1</v>
      </c>
      <c r="B53" s="80" t="s">
        <v>123</v>
      </c>
      <c r="C53" s="59" t="s">
        <v>103</v>
      </c>
      <c r="D53" s="45" t="s">
        <v>124</v>
      </c>
      <c r="E53" s="45" t="s">
        <v>28</v>
      </c>
      <c r="F53" s="42" t="s">
        <v>125</v>
      </c>
      <c r="G53" s="41" t="s">
        <v>89</v>
      </c>
      <c r="H53" s="61">
        <v>5000</v>
      </c>
      <c r="I53" s="61"/>
      <c r="J53" s="61" t="s">
        <v>126</v>
      </c>
      <c r="K53" s="61">
        <v>2000</v>
      </c>
      <c r="L53" s="60" t="s">
        <v>127</v>
      </c>
      <c r="M53" s="59" t="s">
        <v>79</v>
      </c>
      <c r="N53" s="59" t="s">
        <v>33</v>
      </c>
      <c r="O53" s="80"/>
      <c r="P53" s="45"/>
      <c r="Q53" s="45" t="s">
        <v>37</v>
      </c>
      <c r="R53" s="45" t="s">
        <v>48</v>
      </c>
      <c r="S53" s="227" t="s">
        <v>39</v>
      </c>
      <c r="W53" s="317"/>
      <c r="X53" s="317"/>
      <c r="Y53" s="317"/>
      <c r="Z53" s="317"/>
    </row>
    <row r="54" s="99" customFormat="1" ht="36" spans="1:26">
      <c r="A54" s="270">
        <v>2</v>
      </c>
      <c r="B54" s="42" t="s">
        <v>286</v>
      </c>
      <c r="C54" s="44"/>
      <c r="D54" s="44" t="s">
        <v>124</v>
      </c>
      <c r="E54" s="45" t="s">
        <v>267</v>
      </c>
      <c r="F54" s="60" t="s">
        <v>287</v>
      </c>
      <c r="G54" s="41" t="s">
        <v>106</v>
      </c>
      <c r="H54" s="61">
        <v>7000</v>
      </c>
      <c r="I54" s="61"/>
      <c r="J54" s="61" t="s">
        <v>191</v>
      </c>
      <c r="K54" s="61">
        <v>5000</v>
      </c>
      <c r="L54" s="76" t="s">
        <v>288</v>
      </c>
      <c r="M54" s="49" t="s">
        <v>289</v>
      </c>
      <c r="N54" s="45" t="s">
        <v>33</v>
      </c>
      <c r="O54" s="309" t="s">
        <v>290</v>
      </c>
      <c r="P54" s="310" t="s">
        <v>291</v>
      </c>
      <c r="Q54" s="330" t="s">
        <v>292</v>
      </c>
      <c r="R54" s="331" t="s">
        <v>293</v>
      </c>
      <c r="S54" s="232" t="s">
        <v>39</v>
      </c>
      <c r="W54" s="332"/>
      <c r="X54" s="332"/>
      <c r="Y54" s="332"/>
      <c r="Z54" s="332"/>
    </row>
    <row r="55" s="126" customFormat="1" ht="22.5" spans="1:26">
      <c r="A55" s="270">
        <v>3</v>
      </c>
      <c r="B55" s="42" t="s">
        <v>320</v>
      </c>
      <c r="C55" s="43"/>
      <c r="D55" s="44" t="s">
        <v>124</v>
      </c>
      <c r="E55" s="45" t="s">
        <v>267</v>
      </c>
      <c r="F55" s="46" t="s">
        <v>321</v>
      </c>
      <c r="G55" s="41" t="s">
        <v>89</v>
      </c>
      <c r="H55" s="61">
        <v>10000</v>
      </c>
      <c r="I55" s="61"/>
      <c r="J55" s="61" t="s">
        <v>191</v>
      </c>
      <c r="K55" s="61">
        <v>5000</v>
      </c>
      <c r="L55" s="76" t="s">
        <v>284</v>
      </c>
      <c r="M55" s="77" t="s">
        <v>79</v>
      </c>
      <c r="N55" s="45" t="s">
        <v>33</v>
      </c>
      <c r="O55" s="75"/>
      <c r="P55" s="43"/>
      <c r="Q55" s="43"/>
      <c r="R55" s="43"/>
      <c r="S55" s="227" t="s">
        <v>39</v>
      </c>
      <c r="W55" s="333"/>
      <c r="X55" s="333"/>
      <c r="Y55" s="333"/>
      <c r="Z55" s="333"/>
    </row>
    <row r="56" s="115" customFormat="1" ht="67.5" spans="1:171">
      <c r="A56" s="270">
        <v>4</v>
      </c>
      <c r="B56" s="51" t="s">
        <v>1458</v>
      </c>
      <c r="C56" s="52" t="s">
        <v>50</v>
      </c>
      <c r="D56" s="47" t="s">
        <v>124</v>
      </c>
      <c r="E56" s="48" t="s">
        <v>642</v>
      </c>
      <c r="F56" s="46" t="s">
        <v>680</v>
      </c>
      <c r="G56" s="41" t="s">
        <v>43</v>
      </c>
      <c r="H56" s="61">
        <v>187000</v>
      </c>
      <c r="I56" s="61">
        <v>40000</v>
      </c>
      <c r="J56" s="61" t="s">
        <v>681</v>
      </c>
      <c r="K56" s="61">
        <v>20000</v>
      </c>
      <c r="L56" s="79" t="s">
        <v>682</v>
      </c>
      <c r="M56" s="45" t="s">
        <v>33</v>
      </c>
      <c r="N56" s="47" t="s">
        <v>34</v>
      </c>
      <c r="O56" s="51" t="s">
        <v>683</v>
      </c>
      <c r="P56" s="52" t="s">
        <v>684</v>
      </c>
      <c r="Q56" s="52" t="s">
        <v>648</v>
      </c>
      <c r="R56" s="52" t="s">
        <v>685</v>
      </c>
      <c r="S56" s="232" t="s">
        <v>551</v>
      </c>
      <c r="T56" s="123"/>
      <c r="U56" s="123"/>
      <c r="V56" s="123"/>
      <c r="W56" s="324"/>
      <c r="X56" s="324"/>
      <c r="Y56" s="324"/>
      <c r="Z56" s="324"/>
      <c r="AA56" s="123"/>
      <c r="AB56" s="123"/>
      <c r="AC56" s="123"/>
      <c r="AD56" s="123"/>
      <c r="AE56" s="123"/>
      <c r="AF56" s="123"/>
      <c r="AG56" s="123"/>
      <c r="AH56" s="123"/>
      <c r="AI56" s="123"/>
      <c r="AJ56" s="123"/>
      <c r="AK56" s="123"/>
      <c r="AL56" s="123"/>
      <c r="AM56" s="123"/>
      <c r="AN56" s="123"/>
      <c r="AO56" s="123"/>
      <c r="AP56" s="123"/>
      <c r="AQ56" s="123"/>
      <c r="AR56" s="123"/>
      <c r="AS56" s="123"/>
      <c r="AT56" s="123"/>
      <c r="AU56" s="123"/>
      <c r="AV56" s="123"/>
      <c r="AW56" s="123"/>
      <c r="AX56" s="123"/>
      <c r="AY56" s="123"/>
      <c r="AZ56" s="123"/>
      <c r="BA56" s="123"/>
      <c r="BB56" s="123"/>
      <c r="BC56" s="123"/>
      <c r="BD56" s="123"/>
      <c r="BE56" s="123"/>
      <c r="BF56" s="123"/>
      <c r="BG56" s="123"/>
      <c r="BH56" s="123"/>
      <c r="BI56" s="123"/>
      <c r="BJ56" s="123"/>
      <c r="BK56" s="123"/>
      <c r="BL56" s="123"/>
      <c r="BM56" s="123"/>
      <c r="BN56" s="123"/>
      <c r="BO56" s="123"/>
      <c r="BP56" s="123"/>
      <c r="BQ56" s="123"/>
      <c r="BR56" s="123"/>
      <c r="BS56" s="123"/>
      <c r="BT56" s="123"/>
      <c r="BU56" s="123"/>
      <c r="BV56" s="123"/>
      <c r="BW56" s="123"/>
      <c r="BX56" s="123"/>
      <c r="BY56" s="123"/>
      <c r="BZ56" s="123"/>
      <c r="CA56" s="123"/>
      <c r="CB56" s="123"/>
      <c r="CC56" s="123"/>
      <c r="CD56" s="123"/>
      <c r="CE56" s="123"/>
      <c r="CF56" s="123"/>
      <c r="CG56" s="123"/>
      <c r="CH56" s="123"/>
      <c r="CI56" s="123"/>
      <c r="CJ56" s="123"/>
      <c r="CK56" s="123"/>
      <c r="CL56" s="123"/>
      <c r="CM56" s="123"/>
      <c r="CN56" s="123"/>
      <c r="CO56" s="123"/>
      <c r="CP56" s="123"/>
      <c r="CQ56" s="123"/>
      <c r="CR56" s="123"/>
      <c r="CS56" s="123"/>
      <c r="CT56" s="123"/>
      <c r="CU56" s="123"/>
      <c r="CV56" s="123"/>
      <c r="CW56" s="123"/>
      <c r="CX56" s="123"/>
      <c r="CY56" s="123"/>
      <c r="CZ56" s="123"/>
      <c r="DA56" s="123"/>
      <c r="DB56" s="123"/>
      <c r="DC56" s="123"/>
      <c r="DD56" s="123"/>
      <c r="DE56" s="123"/>
      <c r="DF56" s="123"/>
      <c r="DG56" s="123"/>
      <c r="DH56" s="123"/>
      <c r="DI56" s="123"/>
      <c r="DJ56" s="123"/>
      <c r="DK56" s="123"/>
      <c r="DL56" s="123"/>
      <c r="DM56" s="123"/>
      <c r="DN56" s="123"/>
      <c r="DO56" s="123"/>
      <c r="DP56" s="123"/>
      <c r="DQ56" s="123"/>
      <c r="DR56" s="123"/>
      <c r="DS56" s="123"/>
      <c r="DT56" s="123"/>
      <c r="DU56" s="123"/>
      <c r="DV56" s="123"/>
      <c r="DW56" s="123"/>
      <c r="DX56" s="123"/>
      <c r="DY56" s="123"/>
      <c r="DZ56" s="123"/>
      <c r="EA56" s="123"/>
      <c r="EB56" s="123"/>
      <c r="EC56" s="123"/>
      <c r="ED56" s="123"/>
      <c r="EE56" s="123"/>
      <c r="EF56" s="123"/>
      <c r="EG56" s="123"/>
      <c r="EH56" s="123"/>
      <c r="EI56" s="123"/>
      <c r="EJ56" s="123"/>
      <c r="EK56" s="123"/>
      <c r="EL56" s="123"/>
      <c r="EM56" s="123"/>
      <c r="EN56" s="123"/>
      <c r="EO56" s="123"/>
      <c r="EP56" s="123"/>
      <c r="EQ56" s="123"/>
      <c r="ER56" s="123"/>
      <c r="ES56" s="123"/>
      <c r="ET56" s="123"/>
      <c r="EU56" s="123"/>
      <c r="EV56" s="123"/>
      <c r="EW56" s="123"/>
      <c r="EX56" s="123"/>
      <c r="EY56" s="123"/>
      <c r="EZ56" s="123"/>
      <c r="FA56" s="123"/>
      <c r="FB56" s="123"/>
      <c r="FC56" s="123"/>
      <c r="FD56" s="123"/>
      <c r="FE56" s="123"/>
      <c r="FF56" s="123"/>
      <c r="FG56" s="123"/>
      <c r="FH56" s="123"/>
      <c r="FI56" s="123"/>
      <c r="FJ56" s="123"/>
      <c r="FK56" s="123"/>
      <c r="FL56" s="123"/>
      <c r="FM56" s="123"/>
      <c r="FN56" s="123"/>
      <c r="FO56" s="123"/>
    </row>
    <row r="57" s="115" customFormat="1" ht="45" spans="1:171">
      <c r="A57" s="270">
        <v>5</v>
      </c>
      <c r="B57" s="51" t="s">
        <v>688</v>
      </c>
      <c r="C57" s="47" t="s">
        <v>50</v>
      </c>
      <c r="D57" s="47" t="s">
        <v>124</v>
      </c>
      <c r="E57" s="48" t="s">
        <v>642</v>
      </c>
      <c r="F57" s="55" t="s">
        <v>689</v>
      </c>
      <c r="G57" s="41" t="s">
        <v>53</v>
      </c>
      <c r="H57" s="61">
        <v>6100</v>
      </c>
      <c r="I57" s="61">
        <v>4200</v>
      </c>
      <c r="J57" s="61" t="s">
        <v>690</v>
      </c>
      <c r="K57" s="61">
        <v>1900</v>
      </c>
      <c r="L57" s="79" t="s">
        <v>691</v>
      </c>
      <c r="M57" s="45" t="s">
        <v>33</v>
      </c>
      <c r="N57" s="47" t="s">
        <v>34</v>
      </c>
      <c r="O57" s="46" t="s">
        <v>692</v>
      </c>
      <c r="P57" s="52" t="s">
        <v>693</v>
      </c>
      <c r="Q57" s="52" t="s">
        <v>694</v>
      </c>
      <c r="R57" s="52" t="s">
        <v>695</v>
      </c>
      <c r="S57" s="232" t="s">
        <v>551</v>
      </c>
      <c r="T57" s="123"/>
      <c r="U57" s="123"/>
      <c r="V57" s="123"/>
      <c r="W57" s="324"/>
      <c r="X57" s="324"/>
      <c r="Y57" s="324"/>
      <c r="Z57" s="324"/>
      <c r="AA57" s="123"/>
      <c r="AB57" s="123"/>
      <c r="AC57" s="123"/>
      <c r="AD57" s="123"/>
      <c r="AE57" s="123"/>
      <c r="AF57" s="123"/>
      <c r="AG57" s="123"/>
      <c r="AH57" s="123"/>
      <c r="AI57" s="123"/>
      <c r="AJ57" s="123"/>
      <c r="AK57" s="123"/>
      <c r="AL57" s="123"/>
      <c r="AM57" s="123"/>
      <c r="AN57" s="123"/>
      <c r="AO57" s="123"/>
      <c r="AP57" s="123"/>
      <c r="AQ57" s="123"/>
      <c r="AR57" s="123"/>
      <c r="AS57" s="123"/>
      <c r="AT57" s="123"/>
      <c r="AU57" s="123"/>
      <c r="AV57" s="123"/>
      <c r="AW57" s="123"/>
      <c r="AX57" s="123"/>
      <c r="AY57" s="123"/>
      <c r="AZ57" s="123"/>
      <c r="BA57" s="123"/>
      <c r="BB57" s="123"/>
      <c r="BC57" s="123"/>
      <c r="BD57" s="123"/>
      <c r="BE57" s="123"/>
      <c r="BF57" s="123"/>
      <c r="BG57" s="123"/>
      <c r="BH57" s="123"/>
      <c r="BI57" s="123"/>
      <c r="BJ57" s="123"/>
      <c r="BK57" s="123"/>
      <c r="BL57" s="123"/>
      <c r="BM57" s="123"/>
      <c r="BN57" s="123"/>
      <c r="BO57" s="123"/>
      <c r="BP57" s="123"/>
      <c r="BQ57" s="123"/>
      <c r="BR57" s="123"/>
      <c r="BS57" s="123"/>
      <c r="BT57" s="123"/>
      <c r="BU57" s="123"/>
      <c r="BV57" s="123"/>
      <c r="BW57" s="123"/>
      <c r="BX57" s="123"/>
      <c r="BY57" s="123"/>
      <c r="BZ57" s="123"/>
      <c r="CA57" s="123"/>
      <c r="CB57" s="123"/>
      <c r="CC57" s="123"/>
      <c r="CD57" s="123"/>
      <c r="CE57" s="123"/>
      <c r="CF57" s="123"/>
      <c r="CG57" s="123"/>
      <c r="CH57" s="123"/>
      <c r="CI57" s="123"/>
      <c r="CJ57" s="123"/>
      <c r="CK57" s="123"/>
      <c r="CL57" s="123"/>
      <c r="CM57" s="123"/>
      <c r="CN57" s="123"/>
      <c r="CO57" s="123"/>
      <c r="CP57" s="123"/>
      <c r="CQ57" s="123"/>
      <c r="CR57" s="123"/>
      <c r="CS57" s="123"/>
      <c r="CT57" s="123"/>
      <c r="CU57" s="123"/>
      <c r="CV57" s="123"/>
      <c r="CW57" s="123"/>
      <c r="CX57" s="123"/>
      <c r="CY57" s="123"/>
      <c r="CZ57" s="123"/>
      <c r="DA57" s="123"/>
      <c r="DB57" s="123"/>
      <c r="DC57" s="123"/>
      <c r="DD57" s="123"/>
      <c r="DE57" s="123"/>
      <c r="DF57" s="123"/>
      <c r="DG57" s="123"/>
      <c r="DH57" s="123"/>
      <c r="DI57" s="123"/>
      <c r="DJ57" s="123"/>
      <c r="DK57" s="123"/>
      <c r="DL57" s="123"/>
      <c r="DM57" s="123"/>
      <c r="DN57" s="123"/>
      <c r="DO57" s="123"/>
      <c r="DP57" s="123"/>
      <c r="DQ57" s="123"/>
      <c r="DR57" s="123"/>
      <c r="DS57" s="123"/>
      <c r="DT57" s="123"/>
      <c r="DU57" s="123"/>
      <c r="DV57" s="123"/>
      <c r="DW57" s="123"/>
      <c r="DX57" s="123"/>
      <c r="DY57" s="123"/>
      <c r="DZ57" s="123"/>
      <c r="EA57" s="123"/>
      <c r="EB57" s="123"/>
      <c r="EC57" s="123"/>
      <c r="ED57" s="123"/>
      <c r="EE57" s="123"/>
      <c r="EF57" s="123"/>
      <c r="EG57" s="123"/>
      <c r="EH57" s="123"/>
      <c r="EI57" s="123"/>
      <c r="EJ57" s="123"/>
      <c r="EK57" s="123"/>
      <c r="EL57" s="123"/>
      <c r="EM57" s="123"/>
      <c r="EN57" s="123"/>
      <c r="EO57" s="123"/>
      <c r="EP57" s="123"/>
      <c r="EQ57" s="123"/>
      <c r="ER57" s="123"/>
      <c r="ES57" s="123"/>
      <c r="ET57" s="123"/>
      <c r="EU57" s="123"/>
      <c r="EV57" s="123"/>
      <c r="EW57" s="123"/>
      <c r="EX57" s="123"/>
      <c r="EY57" s="123"/>
      <c r="EZ57" s="123"/>
      <c r="FA57" s="123"/>
      <c r="FB57" s="123"/>
      <c r="FC57" s="123"/>
      <c r="FD57" s="123"/>
      <c r="FE57" s="123"/>
      <c r="FF57" s="123"/>
      <c r="FG57" s="123"/>
      <c r="FH57" s="123"/>
      <c r="FI57" s="123"/>
      <c r="FJ57" s="123"/>
      <c r="FK57" s="123"/>
      <c r="FL57" s="123"/>
      <c r="FM57" s="123"/>
      <c r="FN57" s="123"/>
      <c r="FO57" s="123"/>
    </row>
    <row r="58" s="29" customFormat="1" ht="45" spans="1:26">
      <c r="A58" s="270">
        <v>6</v>
      </c>
      <c r="B58" s="46" t="s">
        <v>696</v>
      </c>
      <c r="C58" s="59" t="s">
        <v>188</v>
      </c>
      <c r="D58" s="59" t="s">
        <v>124</v>
      </c>
      <c r="E58" s="48" t="s">
        <v>642</v>
      </c>
      <c r="F58" s="92" t="s">
        <v>697</v>
      </c>
      <c r="G58" s="45" t="s">
        <v>89</v>
      </c>
      <c r="H58" s="61">
        <v>22571.47</v>
      </c>
      <c r="I58" s="61">
        <v>1000</v>
      </c>
      <c r="J58" s="61" t="s">
        <v>698</v>
      </c>
      <c r="K58" s="61">
        <v>10000</v>
      </c>
      <c r="L58" s="60" t="s">
        <v>699</v>
      </c>
      <c r="M58" s="59" t="s">
        <v>79</v>
      </c>
      <c r="N58" s="45" t="s">
        <v>33</v>
      </c>
      <c r="O58" s="60" t="s">
        <v>290</v>
      </c>
      <c r="P58" s="59" t="s">
        <v>291</v>
      </c>
      <c r="Q58" s="59" t="s">
        <v>700</v>
      </c>
      <c r="R58" s="59" t="s">
        <v>701</v>
      </c>
      <c r="S58" s="227" t="s">
        <v>551</v>
      </c>
      <c r="W58" s="318"/>
      <c r="X58" s="318"/>
      <c r="Y58" s="318"/>
      <c r="Z58" s="318"/>
    </row>
    <row r="59" s="29" customFormat="1" ht="67.5" spans="1:26">
      <c r="A59" s="270">
        <v>7</v>
      </c>
      <c r="B59" s="55" t="s">
        <v>909</v>
      </c>
      <c r="C59" s="56" t="s">
        <v>50</v>
      </c>
      <c r="D59" s="56" t="s">
        <v>124</v>
      </c>
      <c r="E59" s="56" t="s">
        <v>894</v>
      </c>
      <c r="F59" s="55" t="s">
        <v>910</v>
      </c>
      <c r="G59" s="41" t="s">
        <v>131</v>
      </c>
      <c r="H59" s="61">
        <v>570000</v>
      </c>
      <c r="I59" s="61">
        <v>10000</v>
      </c>
      <c r="J59" s="61" t="s">
        <v>911</v>
      </c>
      <c r="K59" s="61">
        <v>40000</v>
      </c>
      <c r="L59" s="80" t="s">
        <v>912</v>
      </c>
      <c r="M59" s="59" t="s">
        <v>33</v>
      </c>
      <c r="N59" s="45" t="s">
        <v>34</v>
      </c>
      <c r="O59" s="80"/>
      <c r="P59" s="45"/>
      <c r="Q59" s="45"/>
      <c r="R59" s="45"/>
      <c r="S59" s="227" t="s">
        <v>905</v>
      </c>
      <c r="W59" s="318"/>
      <c r="X59" s="318"/>
      <c r="Y59" s="318"/>
      <c r="Z59" s="318"/>
    </row>
    <row r="60" s="127" customFormat="1" ht="33.75" spans="1:26">
      <c r="A60" s="270">
        <v>8</v>
      </c>
      <c r="B60" s="55" t="s">
        <v>1006</v>
      </c>
      <c r="C60" s="59" t="s">
        <v>103</v>
      </c>
      <c r="D60" s="59" t="s">
        <v>124</v>
      </c>
      <c r="E60" s="45" t="s">
        <v>984</v>
      </c>
      <c r="F60" s="60" t="s">
        <v>1007</v>
      </c>
      <c r="G60" s="45">
        <v>2016</v>
      </c>
      <c r="H60" s="61">
        <v>1000</v>
      </c>
      <c r="I60" s="61">
        <v>200</v>
      </c>
      <c r="J60" s="61" t="s">
        <v>1008</v>
      </c>
      <c r="K60" s="61">
        <v>800</v>
      </c>
      <c r="L60" s="60" t="s">
        <v>995</v>
      </c>
      <c r="M60" s="59" t="s">
        <v>115</v>
      </c>
      <c r="N60" s="59" t="s">
        <v>988</v>
      </c>
      <c r="O60" s="80" t="s">
        <v>989</v>
      </c>
      <c r="P60" s="45" t="s">
        <v>990</v>
      </c>
      <c r="Q60" s="208"/>
      <c r="R60" s="149"/>
      <c r="S60" s="334" t="s">
        <v>997</v>
      </c>
      <c r="W60" s="328"/>
      <c r="X60" s="328"/>
      <c r="Y60" s="328"/>
      <c r="Z60" s="328"/>
    </row>
    <row r="61" s="127" customFormat="1" ht="22.5" spans="1:26">
      <c r="A61" s="270">
        <v>9</v>
      </c>
      <c r="B61" s="55" t="s">
        <v>1009</v>
      </c>
      <c r="C61" s="59" t="s">
        <v>26</v>
      </c>
      <c r="D61" s="59" t="s">
        <v>124</v>
      </c>
      <c r="E61" s="45" t="s">
        <v>984</v>
      </c>
      <c r="F61" s="60" t="s">
        <v>1010</v>
      </c>
      <c r="G61" s="45">
        <v>2016</v>
      </c>
      <c r="H61" s="61">
        <v>1800</v>
      </c>
      <c r="I61" s="61">
        <v>100</v>
      </c>
      <c r="J61" s="61" t="s">
        <v>1011</v>
      </c>
      <c r="K61" s="61">
        <v>900</v>
      </c>
      <c r="L61" s="60" t="s">
        <v>995</v>
      </c>
      <c r="M61" s="59" t="s">
        <v>289</v>
      </c>
      <c r="N61" s="59" t="s">
        <v>173</v>
      </c>
      <c r="O61" s="80" t="s">
        <v>989</v>
      </c>
      <c r="P61" s="45" t="s">
        <v>1012</v>
      </c>
      <c r="Q61" s="208"/>
      <c r="R61" s="149"/>
      <c r="S61" s="334" t="s">
        <v>997</v>
      </c>
      <c r="W61" s="328"/>
      <c r="X61" s="328"/>
      <c r="Y61" s="328"/>
      <c r="Z61" s="328"/>
    </row>
    <row r="62" s="127" customFormat="1" ht="45" spans="1:26">
      <c r="A62" s="270">
        <v>10</v>
      </c>
      <c r="B62" s="55" t="s">
        <v>1013</v>
      </c>
      <c r="C62" s="59" t="s">
        <v>26</v>
      </c>
      <c r="D62" s="59" t="s">
        <v>124</v>
      </c>
      <c r="E62" s="45" t="s">
        <v>984</v>
      </c>
      <c r="F62" s="60" t="s">
        <v>1014</v>
      </c>
      <c r="G62" s="45">
        <v>2016</v>
      </c>
      <c r="H62" s="61">
        <v>2000</v>
      </c>
      <c r="I62" s="61">
        <v>50</v>
      </c>
      <c r="J62" s="61" t="s">
        <v>1015</v>
      </c>
      <c r="K62" s="61">
        <v>1950</v>
      </c>
      <c r="L62" s="60" t="s">
        <v>995</v>
      </c>
      <c r="M62" s="59" t="s">
        <v>289</v>
      </c>
      <c r="N62" s="59" t="s">
        <v>173</v>
      </c>
      <c r="O62" s="80" t="s">
        <v>989</v>
      </c>
      <c r="P62" s="45" t="s">
        <v>990</v>
      </c>
      <c r="Q62" s="208"/>
      <c r="R62" s="149"/>
      <c r="S62" s="334" t="s">
        <v>997</v>
      </c>
      <c r="W62" s="328"/>
      <c r="X62" s="328"/>
      <c r="Y62" s="328"/>
      <c r="Z62" s="328"/>
    </row>
    <row r="63" s="29" customFormat="1" ht="33.75" spans="1:26">
      <c r="A63" s="270">
        <v>11</v>
      </c>
      <c r="B63" s="55" t="s">
        <v>1080</v>
      </c>
      <c r="C63" s="59" t="s">
        <v>103</v>
      </c>
      <c r="D63" s="56" t="s">
        <v>124</v>
      </c>
      <c r="E63" s="41" t="s">
        <v>1072</v>
      </c>
      <c r="F63" s="55" t="s">
        <v>1081</v>
      </c>
      <c r="G63" s="41">
        <v>2016</v>
      </c>
      <c r="H63" s="57">
        <v>700</v>
      </c>
      <c r="I63" s="56"/>
      <c r="J63" s="81" t="s">
        <v>1082</v>
      </c>
      <c r="K63" s="59">
        <v>700</v>
      </c>
      <c r="L63" s="60" t="s">
        <v>114</v>
      </c>
      <c r="M63" s="59" t="s">
        <v>115</v>
      </c>
      <c r="N63" s="45" t="s">
        <v>79</v>
      </c>
      <c r="O63" s="80" t="s">
        <v>1083</v>
      </c>
      <c r="P63" s="45" t="s">
        <v>1084</v>
      </c>
      <c r="Q63" s="45" t="s">
        <v>1077</v>
      </c>
      <c r="R63" s="45" t="s">
        <v>1085</v>
      </c>
      <c r="S63" s="227" t="s">
        <v>1079</v>
      </c>
      <c r="W63" s="318"/>
      <c r="X63" s="318"/>
      <c r="Y63" s="318"/>
      <c r="Z63" s="318"/>
    </row>
    <row r="64" s="127" customFormat="1" ht="33.75" spans="1:26">
      <c r="A64" s="270">
        <v>12</v>
      </c>
      <c r="B64" s="55" t="s">
        <v>1459</v>
      </c>
      <c r="C64" s="59" t="s">
        <v>50</v>
      </c>
      <c r="D64" s="59" t="s">
        <v>124</v>
      </c>
      <c r="E64" s="45" t="s">
        <v>1402</v>
      </c>
      <c r="F64" s="60" t="s">
        <v>1403</v>
      </c>
      <c r="G64" s="45" t="s">
        <v>89</v>
      </c>
      <c r="H64" s="61">
        <v>190000</v>
      </c>
      <c r="I64" s="59"/>
      <c r="J64" s="80" t="s">
        <v>1404</v>
      </c>
      <c r="K64" s="59">
        <v>37000</v>
      </c>
      <c r="L64" s="60" t="s">
        <v>1405</v>
      </c>
      <c r="M64" s="59" t="s">
        <v>33</v>
      </c>
      <c r="N64" s="59" t="s">
        <v>33</v>
      </c>
      <c r="O64" s="80" t="s">
        <v>989</v>
      </c>
      <c r="P64" s="45" t="s">
        <v>1038</v>
      </c>
      <c r="Q64" s="208"/>
      <c r="R64" s="149"/>
      <c r="S64" s="227" t="s">
        <v>905</v>
      </c>
      <c r="W64" s="328"/>
      <c r="X64" s="328"/>
      <c r="Y64" s="328"/>
      <c r="Z64" s="328"/>
    </row>
    <row r="65" s="21" customFormat="1" ht="56.25" spans="1:26">
      <c r="A65" s="270">
        <v>13</v>
      </c>
      <c r="B65" s="46" t="s">
        <v>1395</v>
      </c>
      <c r="C65" s="59" t="s">
        <v>26</v>
      </c>
      <c r="D65" s="59" t="s">
        <v>124</v>
      </c>
      <c r="E65" s="56" t="s">
        <v>1396</v>
      </c>
      <c r="F65" s="92" t="s">
        <v>1397</v>
      </c>
      <c r="G65" s="45" t="s">
        <v>106</v>
      </c>
      <c r="H65" s="61">
        <v>37000</v>
      </c>
      <c r="I65" s="59">
        <v>7000</v>
      </c>
      <c r="J65" s="60" t="s">
        <v>1398</v>
      </c>
      <c r="K65" s="59">
        <v>15000</v>
      </c>
      <c r="L65" s="60" t="s">
        <v>1399</v>
      </c>
      <c r="M65" s="59" t="s">
        <v>115</v>
      </c>
      <c r="N65" s="45" t="s">
        <v>34</v>
      </c>
      <c r="O65" s="60" t="s">
        <v>290</v>
      </c>
      <c r="P65" s="59" t="s">
        <v>291</v>
      </c>
      <c r="Q65" s="59" t="s">
        <v>700</v>
      </c>
      <c r="R65" s="59" t="s">
        <v>695</v>
      </c>
      <c r="S65" s="334" t="s">
        <v>905</v>
      </c>
      <c r="W65" s="317"/>
      <c r="X65" s="317"/>
      <c r="Y65" s="317"/>
      <c r="Z65" s="317"/>
    </row>
    <row r="66" s="260" customFormat="1" ht="18.75" customHeight="1" spans="1:26">
      <c r="A66" s="283" t="s">
        <v>1460</v>
      </c>
      <c r="B66" s="277" t="str">
        <f>"城建环保"&amp;SUBTOTAL(3,A66:A147)-2&amp;"个"</f>
        <v>城建环保80个</v>
      </c>
      <c r="C66" s="278"/>
      <c r="D66" s="278"/>
      <c r="E66" s="279"/>
      <c r="F66" s="280"/>
      <c r="G66" s="279"/>
      <c r="H66" s="64">
        <f t="shared" ref="H66:I66" si="5">SUM(H67:H146)</f>
        <v>3234117</v>
      </c>
      <c r="I66" s="64">
        <f t="shared" si="5"/>
        <v>792440</v>
      </c>
      <c r="J66" s="280"/>
      <c r="K66" s="64">
        <f>SUM(K67:K146)</f>
        <v>715660</v>
      </c>
      <c r="L66" s="299"/>
      <c r="M66" s="300"/>
      <c r="N66" s="300"/>
      <c r="O66" s="301"/>
      <c r="P66" s="302"/>
      <c r="Q66" s="302"/>
      <c r="R66" s="302"/>
      <c r="S66" s="314"/>
      <c r="W66" s="315"/>
      <c r="X66" s="315"/>
      <c r="Y66" s="315"/>
      <c r="Z66" s="315"/>
    </row>
    <row r="67" s="21" customFormat="1" ht="78.75" spans="1:26">
      <c r="A67" s="270">
        <v>1</v>
      </c>
      <c r="B67" s="55" t="s">
        <v>25</v>
      </c>
      <c r="C67" s="56" t="s">
        <v>26</v>
      </c>
      <c r="D67" s="56" t="s">
        <v>27</v>
      </c>
      <c r="E67" s="41" t="s">
        <v>28</v>
      </c>
      <c r="F67" s="55" t="s">
        <v>29</v>
      </c>
      <c r="G67" s="41" t="s">
        <v>30</v>
      </c>
      <c r="H67" s="57">
        <v>270000</v>
      </c>
      <c r="I67" s="59">
        <v>160000</v>
      </c>
      <c r="J67" s="55" t="s">
        <v>31</v>
      </c>
      <c r="K67" s="59">
        <v>100000</v>
      </c>
      <c r="L67" s="60" t="s">
        <v>32</v>
      </c>
      <c r="M67" s="59" t="s">
        <v>33</v>
      </c>
      <c r="N67" s="45" t="s">
        <v>34</v>
      </c>
      <c r="O67" s="80" t="s">
        <v>35</v>
      </c>
      <c r="P67" s="45" t="s">
        <v>36</v>
      </c>
      <c r="Q67" s="45" t="s">
        <v>37</v>
      </c>
      <c r="R67" s="45" t="s">
        <v>38</v>
      </c>
      <c r="S67" s="227" t="s">
        <v>39</v>
      </c>
      <c r="W67" s="317"/>
      <c r="X67" s="317"/>
      <c r="Y67" s="317"/>
      <c r="Z67" s="317"/>
    </row>
    <row r="68" s="21" customFormat="1" ht="33.75" spans="1:26">
      <c r="A68" s="270">
        <v>2</v>
      </c>
      <c r="B68" s="55" t="s">
        <v>58</v>
      </c>
      <c r="C68" s="56" t="s">
        <v>50</v>
      </c>
      <c r="D68" s="56" t="s">
        <v>27</v>
      </c>
      <c r="E68" s="41" t="s">
        <v>28</v>
      </c>
      <c r="F68" s="55" t="s">
        <v>59</v>
      </c>
      <c r="G68" s="41" t="s">
        <v>60</v>
      </c>
      <c r="H68" s="57">
        <v>140000</v>
      </c>
      <c r="I68" s="59">
        <v>110000</v>
      </c>
      <c r="J68" s="143" t="s">
        <v>61</v>
      </c>
      <c r="K68" s="59">
        <v>30000</v>
      </c>
      <c r="L68" s="80" t="s">
        <v>1461</v>
      </c>
      <c r="M68" s="59" t="s">
        <v>33</v>
      </c>
      <c r="N68" s="59" t="s">
        <v>34</v>
      </c>
      <c r="O68" s="80" t="s">
        <v>63</v>
      </c>
      <c r="P68" s="45" t="s">
        <v>64</v>
      </c>
      <c r="Q68" s="45" t="s">
        <v>37</v>
      </c>
      <c r="R68" s="45" t="s">
        <v>65</v>
      </c>
      <c r="S68" s="227" t="s">
        <v>39</v>
      </c>
      <c r="W68" s="317"/>
      <c r="X68" s="317"/>
      <c r="Y68" s="317"/>
      <c r="Z68" s="317"/>
    </row>
    <row r="69" s="21" customFormat="1" ht="45" spans="1:26">
      <c r="A69" s="270">
        <v>3</v>
      </c>
      <c r="B69" s="55" t="s">
        <v>66</v>
      </c>
      <c r="C69" s="56" t="s">
        <v>50</v>
      </c>
      <c r="D69" s="56" t="s">
        <v>27</v>
      </c>
      <c r="E69" s="41" t="s">
        <v>28</v>
      </c>
      <c r="F69" s="55" t="s">
        <v>67</v>
      </c>
      <c r="G69" s="41" t="s">
        <v>60</v>
      </c>
      <c r="H69" s="57">
        <v>87000</v>
      </c>
      <c r="I69" s="41">
        <v>82000</v>
      </c>
      <c r="J69" s="81" t="s">
        <v>68</v>
      </c>
      <c r="K69" s="59">
        <v>5000</v>
      </c>
      <c r="L69" s="60" t="s">
        <v>69</v>
      </c>
      <c r="M69" s="59" t="s">
        <v>33</v>
      </c>
      <c r="N69" s="59" t="s">
        <v>70</v>
      </c>
      <c r="O69" s="80" t="s">
        <v>71</v>
      </c>
      <c r="P69" s="45" t="s">
        <v>72</v>
      </c>
      <c r="Q69" s="45" t="s">
        <v>37</v>
      </c>
      <c r="R69" s="45" t="s">
        <v>73</v>
      </c>
      <c r="S69" s="227" t="s">
        <v>39</v>
      </c>
      <c r="W69" s="317"/>
      <c r="X69" s="317"/>
      <c r="Y69" s="317"/>
      <c r="Z69" s="317"/>
    </row>
    <row r="70" s="21" customFormat="1" ht="22.5" spans="1:26">
      <c r="A70" s="270">
        <v>4</v>
      </c>
      <c r="B70" s="55" t="s">
        <v>96</v>
      </c>
      <c r="C70" s="59" t="s">
        <v>50</v>
      </c>
      <c r="D70" s="56" t="s">
        <v>27</v>
      </c>
      <c r="E70" s="41" t="s">
        <v>28</v>
      </c>
      <c r="F70" s="55" t="s">
        <v>97</v>
      </c>
      <c r="G70" s="41" t="s">
        <v>83</v>
      </c>
      <c r="H70" s="57">
        <v>36720</v>
      </c>
      <c r="I70" s="56">
        <v>25000</v>
      </c>
      <c r="J70" s="81" t="s">
        <v>98</v>
      </c>
      <c r="K70" s="59">
        <v>5000</v>
      </c>
      <c r="L70" s="60" t="s">
        <v>99</v>
      </c>
      <c r="M70" s="59" t="s">
        <v>79</v>
      </c>
      <c r="N70" s="45" t="s">
        <v>33</v>
      </c>
      <c r="O70" s="80" t="s">
        <v>100</v>
      </c>
      <c r="P70" s="45" t="s">
        <v>101</v>
      </c>
      <c r="Q70" s="45" t="s">
        <v>37</v>
      </c>
      <c r="R70" s="45" t="s">
        <v>73</v>
      </c>
      <c r="S70" s="227" t="s">
        <v>39</v>
      </c>
      <c r="W70" s="317"/>
      <c r="X70" s="317"/>
      <c r="Y70" s="317"/>
      <c r="Z70" s="317"/>
    </row>
    <row r="71" s="29" customFormat="1" ht="33.75" spans="1:26">
      <c r="A71" s="270">
        <v>5</v>
      </c>
      <c r="B71" s="55" t="s">
        <v>152</v>
      </c>
      <c r="C71" s="59" t="s">
        <v>26</v>
      </c>
      <c r="D71" s="56" t="s">
        <v>27</v>
      </c>
      <c r="E71" s="41" t="s">
        <v>28</v>
      </c>
      <c r="F71" s="55" t="s">
        <v>153</v>
      </c>
      <c r="G71" s="41" t="s">
        <v>83</v>
      </c>
      <c r="H71" s="57">
        <v>160000</v>
      </c>
      <c r="I71" s="56">
        <v>63000</v>
      </c>
      <c r="J71" s="81" t="s">
        <v>154</v>
      </c>
      <c r="K71" s="59">
        <v>10000</v>
      </c>
      <c r="L71" s="80" t="s">
        <v>127</v>
      </c>
      <c r="M71" s="59" t="s">
        <v>79</v>
      </c>
      <c r="N71" s="45" t="s">
        <v>33</v>
      </c>
      <c r="O71" s="80" t="s">
        <v>155</v>
      </c>
      <c r="P71" s="45" t="s">
        <v>156</v>
      </c>
      <c r="Q71" s="45" t="s">
        <v>37</v>
      </c>
      <c r="R71" s="45" t="s">
        <v>157</v>
      </c>
      <c r="S71" s="227" t="s">
        <v>39</v>
      </c>
      <c r="W71" s="318"/>
      <c r="X71" s="318"/>
      <c r="Y71" s="318"/>
      <c r="Z71" s="318"/>
    </row>
    <row r="72" s="21" customFormat="1" ht="22.5" spans="1:26">
      <c r="A72" s="270">
        <v>17</v>
      </c>
      <c r="B72" s="55" t="s">
        <v>49</v>
      </c>
      <c r="C72" s="56" t="s">
        <v>50</v>
      </c>
      <c r="D72" s="56" t="s">
        <v>51</v>
      </c>
      <c r="E72" s="41" t="s">
        <v>28</v>
      </c>
      <c r="F72" s="55" t="s">
        <v>52</v>
      </c>
      <c r="G72" s="41" t="s">
        <v>53</v>
      </c>
      <c r="H72" s="57">
        <v>200000</v>
      </c>
      <c r="I72" s="41">
        <v>110000</v>
      </c>
      <c r="J72" s="80" t="s">
        <v>54</v>
      </c>
      <c r="K72" s="59">
        <v>80000</v>
      </c>
      <c r="L72" s="60" t="s">
        <v>55</v>
      </c>
      <c r="M72" s="59" t="s">
        <v>33</v>
      </c>
      <c r="N72" s="59" t="s">
        <v>34</v>
      </c>
      <c r="O72" s="80" t="s">
        <v>56</v>
      </c>
      <c r="P72" s="45" t="s">
        <v>57</v>
      </c>
      <c r="Q72" s="45" t="s">
        <v>37</v>
      </c>
      <c r="R72" s="45" t="s">
        <v>38</v>
      </c>
      <c r="S72" s="227" t="s">
        <v>39</v>
      </c>
      <c r="W72" s="317"/>
      <c r="X72" s="317"/>
      <c r="Y72" s="317"/>
      <c r="Z72" s="317"/>
    </row>
    <row r="73" s="21" customFormat="1" ht="22.5" spans="1:26">
      <c r="A73" s="270">
        <v>18</v>
      </c>
      <c r="B73" s="55" t="s">
        <v>81</v>
      </c>
      <c r="C73" s="56" t="s">
        <v>26</v>
      </c>
      <c r="D73" s="56" t="s">
        <v>51</v>
      </c>
      <c r="E73" s="41" t="s">
        <v>28</v>
      </c>
      <c r="F73" s="55" t="s">
        <v>82</v>
      </c>
      <c r="G73" s="41" t="s">
        <v>83</v>
      </c>
      <c r="H73" s="57">
        <v>150000</v>
      </c>
      <c r="I73" s="41"/>
      <c r="J73" s="143" t="s">
        <v>84</v>
      </c>
      <c r="K73" s="59">
        <v>80000</v>
      </c>
      <c r="L73" s="60" t="s">
        <v>78</v>
      </c>
      <c r="M73" s="59" t="s">
        <v>79</v>
      </c>
      <c r="N73" s="59" t="s">
        <v>33</v>
      </c>
      <c r="O73" s="80" t="s">
        <v>85</v>
      </c>
      <c r="P73" s="45" t="s">
        <v>86</v>
      </c>
      <c r="Q73" s="45" t="s">
        <v>37</v>
      </c>
      <c r="R73" s="45" t="s">
        <v>48</v>
      </c>
      <c r="S73" s="227" t="s">
        <v>39</v>
      </c>
      <c r="W73" s="317"/>
      <c r="X73" s="317"/>
      <c r="Y73" s="317"/>
      <c r="Z73" s="317"/>
    </row>
    <row r="74" s="21" customFormat="1" ht="67.5" spans="1:26">
      <c r="A74" s="270">
        <v>35</v>
      </c>
      <c r="B74" s="76" t="s">
        <v>102</v>
      </c>
      <c r="C74" s="59" t="s">
        <v>103</v>
      </c>
      <c r="D74" s="45" t="s">
        <v>104</v>
      </c>
      <c r="E74" s="48" t="s">
        <v>28</v>
      </c>
      <c r="F74" s="42" t="s">
        <v>105</v>
      </c>
      <c r="G74" s="49" t="s">
        <v>106</v>
      </c>
      <c r="H74" s="139">
        <v>10000</v>
      </c>
      <c r="I74" s="41"/>
      <c r="J74" s="76" t="s">
        <v>107</v>
      </c>
      <c r="K74" s="45">
        <v>5000</v>
      </c>
      <c r="L74" s="80" t="s">
        <v>91</v>
      </c>
      <c r="M74" s="59" t="s">
        <v>92</v>
      </c>
      <c r="N74" s="59" t="s">
        <v>33</v>
      </c>
      <c r="O74" s="337"/>
      <c r="P74" s="104"/>
      <c r="Q74" s="45" t="s">
        <v>37</v>
      </c>
      <c r="R74" s="45" t="s">
        <v>48</v>
      </c>
      <c r="S74" s="227" t="s">
        <v>39</v>
      </c>
      <c r="W74" s="317"/>
      <c r="X74" s="317"/>
      <c r="Y74" s="317"/>
      <c r="Z74" s="317"/>
    </row>
    <row r="75" s="21" customFormat="1" ht="56.25" spans="1:26">
      <c r="A75" s="270">
        <v>36</v>
      </c>
      <c r="B75" s="76" t="s">
        <v>108</v>
      </c>
      <c r="C75" s="59" t="s">
        <v>103</v>
      </c>
      <c r="D75" s="56" t="s">
        <v>104</v>
      </c>
      <c r="E75" s="48" t="s">
        <v>28</v>
      </c>
      <c r="F75" s="76" t="s">
        <v>109</v>
      </c>
      <c r="G75" s="49" t="s">
        <v>106</v>
      </c>
      <c r="H75" s="139">
        <v>10000</v>
      </c>
      <c r="I75" s="41"/>
      <c r="J75" s="76" t="s">
        <v>110</v>
      </c>
      <c r="K75" s="45">
        <v>3000</v>
      </c>
      <c r="L75" s="80" t="s">
        <v>91</v>
      </c>
      <c r="M75" s="59" t="s">
        <v>92</v>
      </c>
      <c r="N75" s="59" t="s">
        <v>33</v>
      </c>
      <c r="O75" s="337"/>
      <c r="P75" s="104"/>
      <c r="Q75" s="45" t="s">
        <v>37</v>
      </c>
      <c r="R75" s="45" t="s">
        <v>111</v>
      </c>
      <c r="S75" s="227" t="s">
        <v>39</v>
      </c>
      <c r="W75" s="317"/>
      <c r="X75" s="317"/>
      <c r="Y75" s="317"/>
      <c r="Z75" s="317"/>
    </row>
    <row r="76" s="21" customFormat="1" ht="67.5" spans="1:26">
      <c r="A76" s="270">
        <v>37</v>
      </c>
      <c r="B76" s="76" t="s">
        <v>112</v>
      </c>
      <c r="C76" s="59" t="s">
        <v>103</v>
      </c>
      <c r="D76" s="45" t="s">
        <v>104</v>
      </c>
      <c r="E76" s="48" t="s">
        <v>28</v>
      </c>
      <c r="F76" s="42" t="s">
        <v>113</v>
      </c>
      <c r="G76" s="49" t="s">
        <v>106</v>
      </c>
      <c r="H76" s="139">
        <v>3000</v>
      </c>
      <c r="I76" s="41"/>
      <c r="J76" s="76" t="s">
        <v>107</v>
      </c>
      <c r="K76" s="45">
        <v>3000</v>
      </c>
      <c r="L76" s="80" t="s">
        <v>114</v>
      </c>
      <c r="M76" s="59" t="s">
        <v>115</v>
      </c>
      <c r="N76" s="59" t="s">
        <v>33</v>
      </c>
      <c r="O76" s="337"/>
      <c r="P76" s="104"/>
      <c r="Q76" s="45" t="s">
        <v>37</v>
      </c>
      <c r="R76" s="45" t="s">
        <v>38</v>
      </c>
      <c r="S76" s="227" t="s">
        <v>39</v>
      </c>
      <c r="W76" s="317"/>
      <c r="X76" s="317"/>
      <c r="Y76" s="317"/>
      <c r="Z76" s="317"/>
    </row>
    <row r="77" s="29" customFormat="1" ht="22.5" spans="1:26">
      <c r="A77" s="270">
        <v>38</v>
      </c>
      <c r="B77" s="42" t="s">
        <v>158</v>
      </c>
      <c r="C77" s="335" t="s">
        <v>103</v>
      </c>
      <c r="D77" s="59" t="s">
        <v>104</v>
      </c>
      <c r="E77" s="45" t="s">
        <v>28</v>
      </c>
      <c r="F77" s="42" t="s">
        <v>159</v>
      </c>
      <c r="G77" s="48" t="s">
        <v>160</v>
      </c>
      <c r="H77" s="57">
        <v>2000</v>
      </c>
      <c r="I77" s="59"/>
      <c r="J77" s="81" t="s">
        <v>161</v>
      </c>
      <c r="K77" s="59">
        <v>500</v>
      </c>
      <c r="L77" s="60" t="s">
        <v>127</v>
      </c>
      <c r="M77" s="59" t="s">
        <v>79</v>
      </c>
      <c r="N77" s="59" t="s">
        <v>33</v>
      </c>
      <c r="O77" s="80"/>
      <c r="P77" s="59"/>
      <c r="Q77" s="45" t="s">
        <v>37</v>
      </c>
      <c r="R77" s="45" t="s">
        <v>48</v>
      </c>
      <c r="S77" s="227" t="s">
        <v>39</v>
      </c>
      <c r="W77" s="318"/>
      <c r="X77" s="318"/>
      <c r="Y77" s="318"/>
      <c r="Z77" s="318"/>
    </row>
    <row r="78" s="100" customFormat="1" ht="36" spans="1:26">
      <c r="A78" s="270">
        <v>6</v>
      </c>
      <c r="B78" s="42" t="s">
        <v>275</v>
      </c>
      <c r="C78" s="68" t="s">
        <v>265</v>
      </c>
      <c r="D78" s="44" t="s">
        <v>27</v>
      </c>
      <c r="E78" s="45" t="s">
        <v>267</v>
      </c>
      <c r="F78" s="46" t="s">
        <v>276</v>
      </c>
      <c r="G78" s="41" t="s">
        <v>60</v>
      </c>
      <c r="H78" s="48">
        <v>52797</v>
      </c>
      <c r="I78" s="59">
        <v>25000</v>
      </c>
      <c r="J78" s="46" t="s">
        <v>277</v>
      </c>
      <c r="K78" s="59">
        <v>28000</v>
      </c>
      <c r="L78" s="60" t="s">
        <v>278</v>
      </c>
      <c r="M78" s="45" t="s">
        <v>33</v>
      </c>
      <c r="N78" s="59" t="s">
        <v>34</v>
      </c>
      <c r="O78" s="338" t="s">
        <v>279</v>
      </c>
      <c r="P78" s="229" t="s">
        <v>280</v>
      </c>
      <c r="Q78" s="221"/>
      <c r="R78" s="68"/>
      <c r="S78" s="227" t="s">
        <v>274</v>
      </c>
      <c r="W78" s="346"/>
      <c r="X78" s="346"/>
      <c r="Y78" s="346"/>
      <c r="Z78" s="346"/>
    </row>
    <row r="79" s="100" customFormat="1" ht="33.75" spans="1:26">
      <c r="A79" s="270">
        <v>19</v>
      </c>
      <c r="B79" s="42" t="s">
        <v>281</v>
      </c>
      <c r="C79" s="68" t="s">
        <v>265</v>
      </c>
      <c r="D79" s="44" t="s">
        <v>51</v>
      </c>
      <c r="E79" s="45" t="s">
        <v>267</v>
      </c>
      <c r="F79" s="46" t="s">
        <v>282</v>
      </c>
      <c r="G79" s="41" t="s">
        <v>83</v>
      </c>
      <c r="H79" s="59">
        <v>35000</v>
      </c>
      <c r="I79" s="59"/>
      <c r="J79" s="79" t="s">
        <v>283</v>
      </c>
      <c r="K79" s="59">
        <v>15000</v>
      </c>
      <c r="L79" s="60" t="s">
        <v>284</v>
      </c>
      <c r="M79" s="45" t="s">
        <v>79</v>
      </c>
      <c r="N79" s="45" t="s">
        <v>33</v>
      </c>
      <c r="O79" s="339"/>
      <c r="P79" s="207"/>
      <c r="Q79" s="207"/>
      <c r="R79" s="68"/>
      <c r="S79" s="227" t="s">
        <v>285</v>
      </c>
      <c r="W79" s="346"/>
      <c r="X79" s="346"/>
      <c r="Y79" s="346"/>
      <c r="Z79" s="346"/>
    </row>
    <row r="80" s="99" customFormat="1" ht="22.5" spans="1:26">
      <c r="A80" s="270">
        <v>39</v>
      </c>
      <c r="B80" s="336" t="s">
        <v>294</v>
      </c>
      <c r="C80" s="44"/>
      <c r="D80" s="44" t="s">
        <v>104</v>
      </c>
      <c r="E80" s="45" t="s">
        <v>267</v>
      </c>
      <c r="F80" s="46" t="s">
        <v>295</v>
      </c>
      <c r="G80" s="41" t="s">
        <v>89</v>
      </c>
      <c r="H80" s="47">
        <v>9800</v>
      </c>
      <c r="I80" s="86"/>
      <c r="J80" s="79" t="s">
        <v>191</v>
      </c>
      <c r="K80" s="340">
        <v>6000</v>
      </c>
      <c r="L80" s="76" t="s">
        <v>91</v>
      </c>
      <c r="M80" s="49" t="s">
        <v>92</v>
      </c>
      <c r="N80" s="45" t="s">
        <v>33</v>
      </c>
      <c r="O80" s="339"/>
      <c r="P80" s="207"/>
      <c r="Q80" s="207"/>
      <c r="R80" s="201"/>
      <c r="S80" s="227" t="s">
        <v>274</v>
      </c>
      <c r="W80" s="332"/>
      <c r="X80" s="332"/>
      <c r="Y80" s="332"/>
      <c r="Z80" s="332"/>
    </row>
    <row r="81" s="99" customFormat="1" ht="22.5" spans="1:26">
      <c r="A81" s="270">
        <v>40</v>
      </c>
      <c r="B81" s="336" t="s">
        <v>296</v>
      </c>
      <c r="C81" s="31"/>
      <c r="D81" s="44" t="s">
        <v>104</v>
      </c>
      <c r="E81" s="45" t="s">
        <v>267</v>
      </c>
      <c r="F81" s="46" t="s">
        <v>297</v>
      </c>
      <c r="G81" s="41" t="s">
        <v>106</v>
      </c>
      <c r="H81" s="47">
        <v>8000</v>
      </c>
      <c r="I81" s="86"/>
      <c r="J81" s="79" t="s">
        <v>191</v>
      </c>
      <c r="K81" s="47">
        <v>3000</v>
      </c>
      <c r="L81" s="76" t="s">
        <v>284</v>
      </c>
      <c r="M81" s="49" t="s">
        <v>79</v>
      </c>
      <c r="N81" s="45" t="s">
        <v>33</v>
      </c>
      <c r="O81" s="341"/>
      <c r="P81" s="195"/>
      <c r="Q81" s="195"/>
      <c r="R81" s="201"/>
      <c r="S81" s="227" t="s">
        <v>274</v>
      </c>
      <c r="W81" s="332"/>
      <c r="X81" s="332"/>
      <c r="Y81" s="332"/>
      <c r="Z81" s="332"/>
    </row>
    <row r="82" s="177" customFormat="1" ht="22.5" spans="1:26">
      <c r="A82" s="270">
        <v>41</v>
      </c>
      <c r="B82" s="336" t="s">
        <v>298</v>
      </c>
      <c r="C82" s="31"/>
      <c r="D82" s="44" t="s">
        <v>104</v>
      </c>
      <c r="E82" s="45" t="s">
        <v>267</v>
      </c>
      <c r="F82" s="60" t="s">
        <v>299</v>
      </c>
      <c r="G82" s="41" t="s">
        <v>300</v>
      </c>
      <c r="H82" s="47">
        <v>3000</v>
      </c>
      <c r="I82" s="342"/>
      <c r="J82" s="79" t="s">
        <v>191</v>
      </c>
      <c r="K82" s="48">
        <v>3000</v>
      </c>
      <c r="L82" s="46" t="s">
        <v>114</v>
      </c>
      <c r="M82" s="48" t="s">
        <v>115</v>
      </c>
      <c r="N82" s="48" t="s">
        <v>34</v>
      </c>
      <c r="O82" s="341"/>
      <c r="P82" s="233"/>
      <c r="Q82" s="233"/>
      <c r="R82" s="231"/>
      <c r="S82" s="232" t="s">
        <v>285</v>
      </c>
      <c r="W82" s="347"/>
      <c r="X82" s="347"/>
      <c r="Y82" s="347"/>
      <c r="Z82" s="347"/>
    </row>
    <row r="83" s="111" customFormat="1" ht="36" spans="1:26">
      <c r="A83" s="270">
        <v>42</v>
      </c>
      <c r="B83" s="336" t="s">
        <v>304</v>
      </c>
      <c r="C83" s="44"/>
      <c r="D83" s="44" t="s">
        <v>104</v>
      </c>
      <c r="E83" s="45" t="s">
        <v>267</v>
      </c>
      <c r="F83" s="46" t="s">
        <v>305</v>
      </c>
      <c r="G83" s="41" t="s">
        <v>106</v>
      </c>
      <c r="H83" s="47">
        <v>10000</v>
      </c>
      <c r="I83" s="343"/>
      <c r="J83" s="79" t="s">
        <v>191</v>
      </c>
      <c r="K83" s="340">
        <v>4000</v>
      </c>
      <c r="L83" s="46" t="s">
        <v>306</v>
      </c>
      <c r="M83" s="48" t="s">
        <v>122</v>
      </c>
      <c r="N83" s="45" t="s">
        <v>33</v>
      </c>
      <c r="O83" s="344" t="s">
        <v>307</v>
      </c>
      <c r="P83" s="235" t="s">
        <v>308</v>
      </c>
      <c r="Q83" s="207" t="s">
        <v>309</v>
      </c>
      <c r="R83" s="223"/>
      <c r="S83" s="227" t="s">
        <v>274</v>
      </c>
      <c r="W83" s="348"/>
      <c r="X83" s="348"/>
      <c r="Y83" s="348"/>
      <c r="Z83" s="348"/>
    </row>
    <row r="84" s="111" customFormat="1" ht="22.5" spans="1:26">
      <c r="A84" s="270">
        <v>43</v>
      </c>
      <c r="B84" s="336" t="s">
        <v>310</v>
      </c>
      <c r="C84" s="169"/>
      <c r="D84" s="44" t="s">
        <v>104</v>
      </c>
      <c r="E84" s="45" t="s">
        <v>267</v>
      </c>
      <c r="F84" s="46" t="s">
        <v>311</v>
      </c>
      <c r="G84" s="41" t="s">
        <v>106</v>
      </c>
      <c r="H84" s="96">
        <v>2000</v>
      </c>
      <c r="I84" s="343"/>
      <c r="J84" s="79" t="s">
        <v>191</v>
      </c>
      <c r="K84" s="345">
        <v>1000</v>
      </c>
      <c r="L84" s="76" t="s">
        <v>284</v>
      </c>
      <c r="M84" s="48" t="s">
        <v>79</v>
      </c>
      <c r="N84" s="45" t="s">
        <v>33</v>
      </c>
      <c r="O84" s="339"/>
      <c r="P84" s="223"/>
      <c r="Q84" s="193"/>
      <c r="R84" s="223"/>
      <c r="S84" s="227" t="s">
        <v>274</v>
      </c>
      <c r="W84" s="348"/>
      <c r="X84" s="348"/>
      <c r="Y84" s="348"/>
      <c r="Z84" s="348"/>
    </row>
    <row r="85" ht="22.5" spans="1:19">
      <c r="A85" s="270">
        <v>7</v>
      </c>
      <c r="B85" s="55" t="s">
        <v>483</v>
      </c>
      <c r="C85" s="59" t="s">
        <v>50</v>
      </c>
      <c r="D85" s="56" t="s">
        <v>27</v>
      </c>
      <c r="E85" s="56" t="s">
        <v>439</v>
      </c>
      <c r="F85" s="55" t="s">
        <v>484</v>
      </c>
      <c r="G85" s="41" t="s">
        <v>449</v>
      </c>
      <c r="H85" s="57">
        <v>35000</v>
      </c>
      <c r="I85" s="59"/>
      <c r="J85" s="55" t="s">
        <v>485</v>
      </c>
      <c r="K85" s="59">
        <v>5000</v>
      </c>
      <c r="L85" s="80" t="s">
        <v>486</v>
      </c>
      <c r="M85" s="59" t="s">
        <v>33</v>
      </c>
      <c r="N85" s="45" t="s">
        <v>34</v>
      </c>
      <c r="O85" s="80" t="s">
        <v>100</v>
      </c>
      <c r="P85" s="45" t="s">
        <v>101</v>
      </c>
      <c r="Q85" s="45" t="s">
        <v>444</v>
      </c>
      <c r="R85" s="45" t="s">
        <v>464</v>
      </c>
      <c r="S85" s="227" t="s">
        <v>487</v>
      </c>
    </row>
    <row r="86" ht="33.75" spans="1:19">
      <c r="A86" s="270">
        <v>8</v>
      </c>
      <c r="B86" s="55" t="s">
        <v>488</v>
      </c>
      <c r="C86" s="59" t="s">
        <v>50</v>
      </c>
      <c r="D86" s="56" t="s">
        <v>27</v>
      </c>
      <c r="E86" s="56" t="s">
        <v>439</v>
      </c>
      <c r="F86" s="55" t="s">
        <v>489</v>
      </c>
      <c r="G86" s="41" t="s">
        <v>490</v>
      </c>
      <c r="H86" s="57">
        <v>105400</v>
      </c>
      <c r="I86" s="59"/>
      <c r="J86" s="55" t="s">
        <v>491</v>
      </c>
      <c r="K86" s="59">
        <v>15000</v>
      </c>
      <c r="L86" s="80" t="s">
        <v>492</v>
      </c>
      <c r="M86" s="59" t="s">
        <v>33</v>
      </c>
      <c r="N86" s="45" t="s">
        <v>34</v>
      </c>
      <c r="O86" s="80" t="s">
        <v>493</v>
      </c>
      <c r="P86" s="45" t="s">
        <v>494</v>
      </c>
      <c r="Q86" s="45" t="s">
        <v>444</v>
      </c>
      <c r="R86" s="45" t="s">
        <v>495</v>
      </c>
      <c r="S86" s="227" t="s">
        <v>487</v>
      </c>
    </row>
    <row r="87" ht="33.75" spans="1:19">
      <c r="A87" s="270">
        <v>9</v>
      </c>
      <c r="B87" s="55" t="s">
        <v>496</v>
      </c>
      <c r="C87" s="59" t="s">
        <v>50</v>
      </c>
      <c r="D87" s="56" t="s">
        <v>27</v>
      </c>
      <c r="E87" s="56" t="s">
        <v>439</v>
      </c>
      <c r="F87" s="55" t="s">
        <v>497</v>
      </c>
      <c r="G87" s="41" t="s">
        <v>449</v>
      </c>
      <c r="H87" s="57">
        <v>100000</v>
      </c>
      <c r="I87" s="59"/>
      <c r="J87" s="55" t="s">
        <v>498</v>
      </c>
      <c r="K87" s="59">
        <v>35000</v>
      </c>
      <c r="L87" s="80" t="s">
        <v>451</v>
      </c>
      <c r="M87" s="59" t="s">
        <v>33</v>
      </c>
      <c r="N87" s="59" t="s">
        <v>33</v>
      </c>
      <c r="O87" s="80" t="s">
        <v>499</v>
      </c>
      <c r="P87" s="45" t="s">
        <v>500</v>
      </c>
      <c r="Q87" s="45" t="s">
        <v>444</v>
      </c>
      <c r="R87" s="45" t="s">
        <v>501</v>
      </c>
      <c r="S87" s="227" t="s">
        <v>487</v>
      </c>
    </row>
    <row r="88" ht="22.5" spans="1:19">
      <c r="A88" s="270">
        <v>10</v>
      </c>
      <c r="B88" s="55" t="s">
        <v>502</v>
      </c>
      <c r="C88" s="59" t="s">
        <v>50</v>
      </c>
      <c r="D88" s="56" t="s">
        <v>27</v>
      </c>
      <c r="E88" s="56" t="s">
        <v>439</v>
      </c>
      <c r="F88" s="55" t="s">
        <v>503</v>
      </c>
      <c r="G88" s="41" t="s">
        <v>60</v>
      </c>
      <c r="H88" s="57">
        <v>10000</v>
      </c>
      <c r="I88" s="59"/>
      <c r="J88" s="55" t="s">
        <v>504</v>
      </c>
      <c r="K88" s="59">
        <v>1000</v>
      </c>
      <c r="L88" s="80" t="s">
        <v>505</v>
      </c>
      <c r="M88" s="59" t="s">
        <v>33</v>
      </c>
      <c r="N88" s="45" t="s">
        <v>34</v>
      </c>
      <c r="O88" s="80" t="s">
        <v>506</v>
      </c>
      <c r="P88" s="45" t="s">
        <v>101</v>
      </c>
      <c r="Q88" s="45" t="s">
        <v>444</v>
      </c>
      <c r="R88" s="45" t="s">
        <v>507</v>
      </c>
      <c r="S88" s="227" t="s">
        <v>487</v>
      </c>
    </row>
    <row r="89" ht="56.25" spans="1:19">
      <c r="A89" s="270">
        <v>11</v>
      </c>
      <c r="B89" s="55" t="s">
        <v>508</v>
      </c>
      <c r="C89" s="59" t="s">
        <v>50</v>
      </c>
      <c r="D89" s="56" t="s">
        <v>27</v>
      </c>
      <c r="E89" s="56" t="s">
        <v>439</v>
      </c>
      <c r="F89" s="55" t="s">
        <v>509</v>
      </c>
      <c r="G89" s="41" t="s">
        <v>449</v>
      </c>
      <c r="H89" s="57">
        <v>242000</v>
      </c>
      <c r="I89" s="59"/>
      <c r="J89" s="55" t="s">
        <v>510</v>
      </c>
      <c r="K89" s="59">
        <v>5000</v>
      </c>
      <c r="L89" s="80" t="s">
        <v>451</v>
      </c>
      <c r="M89" s="59" t="s">
        <v>33</v>
      </c>
      <c r="N89" s="45" t="s">
        <v>34</v>
      </c>
      <c r="O89" s="80" t="s">
        <v>511</v>
      </c>
      <c r="P89" s="45" t="s">
        <v>512</v>
      </c>
      <c r="Q89" s="45" t="s">
        <v>444</v>
      </c>
      <c r="R89" s="45" t="s">
        <v>452</v>
      </c>
      <c r="S89" s="227" t="s">
        <v>446</v>
      </c>
    </row>
    <row r="90" ht="45" spans="1:19">
      <c r="A90" s="270">
        <v>12</v>
      </c>
      <c r="B90" s="55" t="s">
        <v>513</v>
      </c>
      <c r="C90" s="59" t="s">
        <v>50</v>
      </c>
      <c r="D90" s="56" t="s">
        <v>27</v>
      </c>
      <c r="E90" s="56" t="s">
        <v>439</v>
      </c>
      <c r="F90" s="55" t="s">
        <v>514</v>
      </c>
      <c r="G90" s="41" t="s">
        <v>449</v>
      </c>
      <c r="H90" s="57">
        <v>315000</v>
      </c>
      <c r="I90" s="59"/>
      <c r="J90" s="55" t="s">
        <v>515</v>
      </c>
      <c r="K90" s="59">
        <v>50000</v>
      </c>
      <c r="L90" s="80" t="s">
        <v>516</v>
      </c>
      <c r="M90" s="59" t="s">
        <v>33</v>
      </c>
      <c r="N90" s="45" t="s">
        <v>34</v>
      </c>
      <c r="O90" s="80" t="s">
        <v>517</v>
      </c>
      <c r="P90" s="45" t="s">
        <v>518</v>
      </c>
      <c r="Q90" s="45" t="s">
        <v>471</v>
      </c>
      <c r="R90" s="45" t="s">
        <v>519</v>
      </c>
      <c r="S90" s="227" t="s">
        <v>446</v>
      </c>
    </row>
    <row r="91" ht="45" spans="1:19">
      <c r="A91" s="270">
        <v>20</v>
      </c>
      <c r="B91" s="55" t="s">
        <v>438</v>
      </c>
      <c r="C91" s="59" t="s">
        <v>50</v>
      </c>
      <c r="D91" s="56" t="s">
        <v>51</v>
      </c>
      <c r="E91" s="56" t="s">
        <v>439</v>
      </c>
      <c r="F91" s="55" t="s">
        <v>440</v>
      </c>
      <c r="G91" s="41" t="s">
        <v>60</v>
      </c>
      <c r="H91" s="57">
        <v>60000</v>
      </c>
      <c r="I91" s="59"/>
      <c r="J91" s="55" t="s">
        <v>441</v>
      </c>
      <c r="K91" s="59">
        <v>5000</v>
      </c>
      <c r="L91" s="80" t="s">
        <v>442</v>
      </c>
      <c r="M91" s="59" t="s">
        <v>33</v>
      </c>
      <c r="N91" s="45" t="s">
        <v>34</v>
      </c>
      <c r="O91" s="80" t="s">
        <v>443</v>
      </c>
      <c r="P91" s="45" t="s">
        <v>194</v>
      </c>
      <c r="Q91" s="45" t="s">
        <v>444</v>
      </c>
      <c r="R91" s="45" t="s">
        <v>445</v>
      </c>
      <c r="S91" s="227" t="s">
        <v>446</v>
      </c>
    </row>
    <row r="92" ht="33.75" spans="1:19">
      <c r="A92" s="270">
        <v>21</v>
      </c>
      <c r="B92" s="55" t="s">
        <v>447</v>
      </c>
      <c r="C92" s="59" t="s">
        <v>50</v>
      </c>
      <c r="D92" s="56" t="s">
        <v>51</v>
      </c>
      <c r="E92" s="56" t="s">
        <v>439</v>
      </c>
      <c r="F92" s="55" t="s">
        <v>448</v>
      </c>
      <c r="G92" s="41" t="s">
        <v>449</v>
      </c>
      <c r="H92" s="57">
        <v>30200</v>
      </c>
      <c r="I92" s="59"/>
      <c r="J92" s="55" t="s">
        <v>450</v>
      </c>
      <c r="K92" s="59">
        <v>1000</v>
      </c>
      <c r="L92" s="80" t="s">
        <v>451</v>
      </c>
      <c r="M92" s="59" t="s">
        <v>33</v>
      </c>
      <c r="N92" s="59" t="s">
        <v>33</v>
      </c>
      <c r="O92" s="80" t="s">
        <v>443</v>
      </c>
      <c r="P92" s="45" t="s">
        <v>194</v>
      </c>
      <c r="Q92" s="45" t="s">
        <v>444</v>
      </c>
      <c r="R92" s="45" t="s">
        <v>452</v>
      </c>
      <c r="S92" s="227" t="s">
        <v>446</v>
      </c>
    </row>
    <row r="93" ht="22.5" spans="1:19">
      <c r="A93" s="270">
        <v>22</v>
      </c>
      <c r="B93" s="55" t="s">
        <v>453</v>
      </c>
      <c r="C93" s="59" t="s">
        <v>50</v>
      </c>
      <c r="D93" s="56" t="s">
        <v>51</v>
      </c>
      <c r="E93" s="56" t="s">
        <v>439</v>
      </c>
      <c r="F93" s="55" t="s">
        <v>454</v>
      </c>
      <c r="G93" s="41" t="s">
        <v>455</v>
      </c>
      <c r="H93" s="57">
        <v>10000</v>
      </c>
      <c r="I93" s="59"/>
      <c r="J93" s="55" t="s">
        <v>456</v>
      </c>
      <c r="K93" s="59">
        <v>3000</v>
      </c>
      <c r="L93" s="80" t="s">
        <v>442</v>
      </c>
      <c r="M93" s="59" t="s">
        <v>33</v>
      </c>
      <c r="N93" s="45" t="s">
        <v>34</v>
      </c>
      <c r="O93" s="80" t="s">
        <v>443</v>
      </c>
      <c r="P93" s="45" t="s">
        <v>194</v>
      </c>
      <c r="Q93" s="45" t="s">
        <v>444</v>
      </c>
      <c r="R93" s="45" t="s">
        <v>457</v>
      </c>
      <c r="S93" s="227" t="s">
        <v>446</v>
      </c>
    </row>
    <row r="94" ht="33.75" spans="1:19">
      <c r="A94" s="270">
        <v>23</v>
      </c>
      <c r="B94" s="55" t="s">
        <v>458</v>
      </c>
      <c r="C94" s="59" t="s">
        <v>50</v>
      </c>
      <c r="D94" s="56" t="s">
        <v>51</v>
      </c>
      <c r="E94" s="56" t="s">
        <v>439</v>
      </c>
      <c r="F94" s="55" t="s">
        <v>459</v>
      </c>
      <c r="G94" s="41" t="s">
        <v>460</v>
      </c>
      <c r="H94" s="57">
        <v>320000</v>
      </c>
      <c r="I94" s="59"/>
      <c r="J94" s="55" t="s">
        <v>461</v>
      </c>
      <c r="K94" s="59">
        <v>60000</v>
      </c>
      <c r="L94" s="80" t="s">
        <v>451</v>
      </c>
      <c r="M94" s="59" t="s">
        <v>33</v>
      </c>
      <c r="N94" s="59" t="s">
        <v>33</v>
      </c>
      <c r="O94" s="80" t="s">
        <v>462</v>
      </c>
      <c r="P94" s="45" t="s">
        <v>463</v>
      </c>
      <c r="Q94" s="45" t="s">
        <v>444</v>
      </c>
      <c r="R94" s="45" t="s">
        <v>464</v>
      </c>
      <c r="S94" s="227" t="s">
        <v>446</v>
      </c>
    </row>
    <row r="95" ht="45" spans="1:19">
      <c r="A95" s="270">
        <v>24</v>
      </c>
      <c r="B95" s="55" t="s">
        <v>465</v>
      </c>
      <c r="C95" s="59" t="s">
        <v>50</v>
      </c>
      <c r="D95" s="56" t="s">
        <v>51</v>
      </c>
      <c r="E95" s="56" t="s">
        <v>439</v>
      </c>
      <c r="F95" s="55" t="s">
        <v>466</v>
      </c>
      <c r="G95" s="41" t="s">
        <v>60</v>
      </c>
      <c r="H95" s="57">
        <v>8000</v>
      </c>
      <c r="I95" s="59"/>
      <c r="J95" s="55" t="s">
        <v>467</v>
      </c>
      <c r="K95" s="59">
        <v>2000</v>
      </c>
      <c r="L95" s="80" t="s">
        <v>468</v>
      </c>
      <c r="M95" s="59" t="s">
        <v>33</v>
      </c>
      <c r="N95" s="45" t="s">
        <v>34</v>
      </c>
      <c r="O95" s="80" t="s">
        <v>469</v>
      </c>
      <c r="P95" s="45" t="s">
        <v>470</v>
      </c>
      <c r="Q95" s="45" t="s">
        <v>471</v>
      </c>
      <c r="R95" s="45" t="s">
        <v>472</v>
      </c>
      <c r="S95" s="227" t="s">
        <v>446</v>
      </c>
    </row>
    <row r="96" ht="33.75" spans="1:19">
      <c r="A96" s="270">
        <v>25</v>
      </c>
      <c r="B96" s="55" t="s">
        <v>531</v>
      </c>
      <c r="C96" s="56" t="s">
        <v>26</v>
      </c>
      <c r="D96" s="56" t="s">
        <v>51</v>
      </c>
      <c r="E96" s="56" t="s">
        <v>439</v>
      </c>
      <c r="F96" s="55" t="s">
        <v>532</v>
      </c>
      <c r="G96" s="41" t="s">
        <v>83</v>
      </c>
      <c r="H96" s="57">
        <v>15000</v>
      </c>
      <c r="I96" s="59"/>
      <c r="J96" s="55" t="s">
        <v>533</v>
      </c>
      <c r="K96" s="59">
        <v>5000</v>
      </c>
      <c r="L96" s="80" t="s">
        <v>451</v>
      </c>
      <c r="M96" s="59" t="s">
        <v>79</v>
      </c>
      <c r="N96" s="59" t="s">
        <v>33</v>
      </c>
      <c r="O96" s="80" t="s">
        <v>307</v>
      </c>
      <c r="P96" s="45" t="s">
        <v>534</v>
      </c>
      <c r="Q96" s="45" t="s">
        <v>471</v>
      </c>
      <c r="R96" s="45" t="s">
        <v>535</v>
      </c>
      <c r="S96" s="227" t="s">
        <v>446</v>
      </c>
    </row>
    <row r="97" ht="22.5" spans="1:19">
      <c r="A97" s="270">
        <v>44</v>
      </c>
      <c r="B97" s="55" t="s">
        <v>473</v>
      </c>
      <c r="C97" s="297" t="s">
        <v>50</v>
      </c>
      <c r="D97" s="56" t="s">
        <v>104</v>
      </c>
      <c r="E97" s="56" t="s">
        <v>439</v>
      </c>
      <c r="F97" s="55" t="s">
        <v>474</v>
      </c>
      <c r="G97" s="41" t="s">
        <v>119</v>
      </c>
      <c r="H97" s="57">
        <v>2000</v>
      </c>
      <c r="I97" s="59"/>
      <c r="J97" s="55" t="s">
        <v>475</v>
      </c>
      <c r="K97" s="59">
        <v>500</v>
      </c>
      <c r="L97" s="80" t="s">
        <v>476</v>
      </c>
      <c r="M97" s="59" t="s">
        <v>33</v>
      </c>
      <c r="N97" s="45" t="s">
        <v>34</v>
      </c>
      <c r="O97" s="80" t="s">
        <v>477</v>
      </c>
      <c r="P97" s="45" t="s">
        <v>478</v>
      </c>
      <c r="Q97" s="45" t="s">
        <v>444</v>
      </c>
      <c r="R97" s="45" t="s">
        <v>479</v>
      </c>
      <c r="S97" s="227" t="s">
        <v>446</v>
      </c>
    </row>
    <row r="98" ht="30" customHeight="1" spans="1:19">
      <c r="A98" s="270">
        <v>45</v>
      </c>
      <c r="B98" s="55" t="s">
        <v>520</v>
      </c>
      <c r="C98" s="59" t="s">
        <v>50</v>
      </c>
      <c r="D98" s="56" t="s">
        <v>104</v>
      </c>
      <c r="E98" s="56" t="s">
        <v>439</v>
      </c>
      <c r="F98" s="55" t="s">
        <v>521</v>
      </c>
      <c r="G98" s="41" t="s">
        <v>89</v>
      </c>
      <c r="H98" s="57">
        <v>5000</v>
      </c>
      <c r="I98" s="59"/>
      <c r="J98" s="55" t="s">
        <v>522</v>
      </c>
      <c r="K98" s="59">
        <v>4500</v>
      </c>
      <c r="L98" s="80" t="s">
        <v>505</v>
      </c>
      <c r="M98" s="59" t="s">
        <v>79</v>
      </c>
      <c r="N98" s="59" t="s">
        <v>33</v>
      </c>
      <c r="O98" s="80"/>
      <c r="P98" s="45"/>
      <c r="Q98" s="45"/>
      <c r="R98" s="45"/>
      <c r="S98" s="227" t="s">
        <v>446</v>
      </c>
    </row>
    <row r="99" ht="30" customHeight="1" spans="1:19">
      <c r="A99" s="270">
        <v>46</v>
      </c>
      <c r="B99" s="55" t="s">
        <v>523</v>
      </c>
      <c r="C99" s="59" t="s">
        <v>50</v>
      </c>
      <c r="D99" s="56" t="s">
        <v>104</v>
      </c>
      <c r="E99" s="56" t="s">
        <v>439</v>
      </c>
      <c r="F99" s="55" t="s">
        <v>521</v>
      </c>
      <c r="G99" s="41" t="s">
        <v>89</v>
      </c>
      <c r="H99" s="57">
        <v>4500</v>
      </c>
      <c r="I99" s="59"/>
      <c r="J99" s="55" t="s">
        <v>522</v>
      </c>
      <c r="K99" s="59">
        <v>3000</v>
      </c>
      <c r="L99" s="80" t="s">
        <v>505</v>
      </c>
      <c r="M99" s="59" t="s">
        <v>79</v>
      </c>
      <c r="N99" s="59" t="s">
        <v>33</v>
      </c>
      <c r="O99" s="80" t="s">
        <v>85</v>
      </c>
      <c r="P99" s="45" t="s">
        <v>179</v>
      </c>
      <c r="Q99" s="45" t="s">
        <v>444</v>
      </c>
      <c r="R99" s="45" t="s">
        <v>495</v>
      </c>
      <c r="S99" s="227" t="s">
        <v>446</v>
      </c>
    </row>
    <row r="100" ht="67.5" spans="1:19">
      <c r="A100" s="270">
        <v>47</v>
      </c>
      <c r="B100" s="55" t="s">
        <v>536</v>
      </c>
      <c r="C100" s="56" t="s">
        <v>26</v>
      </c>
      <c r="D100" s="56" t="s">
        <v>104</v>
      </c>
      <c r="E100" s="56" t="s">
        <v>439</v>
      </c>
      <c r="F100" s="55" t="s">
        <v>537</v>
      </c>
      <c r="G100" s="41" t="s">
        <v>89</v>
      </c>
      <c r="H100" s="57">
        <v>5500</v>
      </c>
      <c r="I100" s="59"/>
      <c r="J100" s="55" t="s">
        <v>538</v>
      </c>
      <c r="K100" s="59">
        <v>5500</v>
      </c>
      <c r="L100" s="80" t="s">
        <v>284</v>
      </c>
      <c r="M100" s="59" t="s">
        <v>79</v>
      </c>
      <c r="N100" s="59" t="s">
        <v>33</v>
      </c>
      <c r="O100" s="80" t="s">
        <v>539</v>
      </c>
      <c r="P100" s="45" t="s">
        <v>518</v>
      </c>
      <c r="Q100" s="45" t="s">
        <v>471</v>
      </c>
      <c r="R100" s="45" t="s">
        <v>535</v>
      </c>
      <c r="S100" s="227" t="s">
        <v>487</v>
      </c>
    </row>
    <row r="101" ht="56.25" spans="1:19">
      <c r="A101" s="270">
        <v>48</v>
      </c>
      <c r="B101" s="55" t="s">
        <v>540</v>
      </c>
      <c r="C101" s="56" t="s">
        <v>26</v>
      </c>
      <c r="D101" s="56" t="s">
        <v>104</v>
      </c>
      <c r="E101" s="56" t="s">
        <v>439</v>
      </c>
      <c r="F101" s="55" t="s">
        <v>541</v>
      </c>
      <c r="G101" s="41" t="s">
        <v>89</v>
      </c>
      <c r="H101" s="57">
        <v>3200</v>
      </c>
      <c r="I101" s="59"/>
      <c r="J101" s="55" t="s">
        <v>538</v>
      </c>
      <c r="K101" s="59">
        <v>3200</v>
      </c>
      <c r="L101" s="80" t="s">
        <v>284</v>
      </c>
      <c r="M101" s="59" t="s">
        <v>79</v>
      </c>
      <c r="N101" s="59" t="s">
        <v>33</v>
      </c>
      <c r="O101" s="80" t="s">
        <v>307</v>
      </c>
      <c r="P101" s="45" t="s">
        <v>534</v>
      </c>
      <c r="Q101" s="45" t="s">
        <v>444</v>
      </c>
      <c r="R101" s="45" t="s">
        <v>445</v>
      </c>
      <c r="S101" s="227" t="s">
        <v>487</v>
      </c>
    </row>
    <row r="102" ht="33.75" spans="1:19">
      <c r="A102" s="270">
        <v>49</v>
      </c>
      <c r="B102" s="55" t="s">
        <v>542</v>
      </c>
      <c r="C102" s="56" t="s">
        <v>26</v>
      </c>
      <c r="D102" s="56" t="s">
        <v>104</v>
      </c>
      <c r="E102" s="56" t="s">
        <v>439</v>
      </c>
      <c r="F102" s="55" t="s">
        <v>543</v>
      </c>
      <c r="G102" s="41" t="s">
        <v>89</v>
      </c>
      <c r="H102" s="57">
        <v>32000</v>
      </c>
      <c r="I102" s="59"/>
      <c r="J102" s="55" t="s">
        <v>544</v>
      </c>
      <c r="K102" s="59">
        <v>6000</v>
      </c>
      <c r="L102" s="80" t="s">
        <v>284</v>
      </c>
      <c r="M102" s="59" t="s">
        <v>79</v>
      </c>
      <c r="N102" s="45" t="s">
        <v>33</v>
      </c>
      <c r="O102" s="80" t="s">
        <v>539</v>
      </c>
      <c r="P102" s="45" t="s">
        <v>518</v>
      </c>
      <c r="Q102" s="45" t="s">
        <v>444</v>
      </c>
      <c r="R102" s="45" t="s">
        <v>452</v>
      </c>
      <c r="S102" s="227" t="s">
        <v>446</v>
      </c>
    </row>
    <row r="103" ht="22.5" spans="1:19">
      <c r="A103" s="270">
        <v>50</v>
      </c>
      <c r="B103" s="55" t="s">
        <v>545</v>
      </c>
      <c r="C103" s="56" t="s">
        <v>26</v>
      </c>
      <c r="D103" s="56" t="s">
        <v>104</v>
      </c>
      <c r="E103" s="56" t="s">
        <v>439</v>
      </c>
      <c r="F103" s="55" t="s">
        <v>546</v>
      </c>
      <c r="G103" s="41" t="s">
        <v>89</v>
      </c>
      <c r="H103" s="57">
        <v>2500</v>
      </c>
      <c r="I103" s="59"/>
      <c r="J103" s="55" t="s">
        <v>547</v>
      </c>
      <c r="K103" s="59">
        <v>2500</v>
      </c>
      <c r="L103" s="80" t="s">
        <v>284</v>
      </c>
      <c r="M103" s="59" t="s">
        <v>79</v>
      </c>
      <c r="N103" s="45" t="s">
        <v>34</v>
      </c>
      <c r="O103" s="80" t="s">
        <v>307</v>
      </c>
      <c r="P103" s="45" t="s">
        <v>534</v>
      </c>
      <c r="Q103" s="45" t="s">
        <v>444</v>
      </c>
      <c r="R103" s="45" t="s">
        <v>457</v>
      </c>
      <c r="S103" s="227" t="s">
        <v>487</v>
      </c>
    </row>
    <row r="104" ht="45" spans="1:19">
      <c r="A104" s="270">
        <v>51</v>
      </c>
      <c r="B104" s="55" t="s">
        <v>562</v>
      </c>
      <c r="C104" s="56"/>
      <c r="D104" s="56" t="s">
        <v>104</v>
      </c>
      <c r="E104" s="56" t="s">
        <v>439</v>
      </c>
      <c r="F104" s="55" t="s">
        <v>563</v>
      </c>
      <c r="G104" s="41">
        <v>2016</v>
      </c>
      <c r="H104" s="57">
        <v>1000</v>
      </c>
      <c r="I104" s="59"/>
      <c r="J104" s="55" t="s">
        <v>564</v>
      </c>
      <c r="K104" s="59">
        <v>1000</v>
      </c>
      <c r="L104" s="80" t="s">
        <v>565</v>
      </c>
      <c r="M104" s="59" t="s">
        <v>122</v>
      </c>
      <c r="N104" s="45" t="s">
        <v>34</v>
      </c>
      <c r="O104" s="80" t="s">
        <v>539</v>
      </c>
      <c r="P104" s="45" t="s">
        <v>518</v>
      </c>
      <c r="Q104" s="45" t="s">
        <v>566</v>
      </c>
      <c r="R104" s="45" t="s">
        <v>567</v>
      </c>
      <c r="S104" s="227" t="s">
        <v>446</v>
      </c>
    </row>
    <row r="105" s="123" customFormat="1" ht="45" spans="1:26">
      <c r="A105" s="270">
        <v>13</v>
      </c>
      <c r="B105" s="46" t="s">
        <v>745</v>
      </c>
      <c r="C105" s="47" t="s">
        <v>50</v>
      </c>
      <c r="D105" s="47" t="s">
        <v>27</v>
      </c>
      <c r="E105" s="48" t="s">
        <v>642</v>
      </c>
      <c r="F105" s="46" t="s">
        <v>746</v>
      </c>
      <c r="G105" s="41" t="s">
        <v>747</v>
      </c>
      <c r="H105" s="53">
        <v>20000</v>
      </c>
      <c r="I105" s="48">
        <v>19800</v>
      </c>
      <c r="J105" s="78" t="s">
        <v>748</v>
      </c>
      <c r="K105" s="53">
        <v>200</v>
      </c>
      <c r="L105" s="46" t="s">
        <v>749</v>
      </c>
      <c r="M105" s="45" t="s">
        <v>33</v>
      </c>
      <c r="N105" s="52" t="s">
        <v>79</v>
      </c>
      <c r="O105" s="46" t="s">
        <v>750</v>
      </c>
      <c r="P105" s="47" t="s">
        <v>751</v>
      </c>
      <c r="Q105" s="52" t="s">
        <v>648</v>
      </c>
      <c r="R105" s="47" t="s">
        <v>752</v>
      </c>
      <c r="S105" s="349" t="s">
        <v>649</v>
      </c>
      <c r="W105" s="324"/>
      <c r="X105" s="324"/>
      <c r="Y105" s="324"/>
      <c r="Z105" s="324"/>
    </row>
    <row r="106" s="123" customFormat="1" ht="22.5" spans="1:26">
      <c r="A106" s="270">
        <v>14</v>
      </c>
      <c r="B106" s="46" t="s">
        <v>753</v>
      </c>
      <c r="C106" s="47" t="s">
        <v>50</v>
      </c>
      <c r="D106" s="47" t="s">
        <v>27</v>
      </c>
      <c r="E106" s="48" t="s">
        <v>642</v>
      </c>
      <c r="F106" s="46" t="s">
        <v>754</v>
      </c>
      <c r="G106" s="48" t="s">
        <v>60</v>
      </c>
      <c r="H106" s="53">
        <v>15000</v>
      </c>
      <c r="I106" s="48">
        <v>14800</v>
      </c>
      <c r="J106" s="78" t="s">
        <v>755</v>
      </c>
      <c r="K106" s="48">
        <v>200</v>
      </c>
      <c r="L106" s="46" t="s">
        <v>756</v>
      </c>
      <c r="M106" s="45" t="s">
        <v>33</v>
      </c>
      <c r="N106" s="52" t="s">
        <v>79</v>
      </c>
      <c r="O106" s="46" t="s">
        <v>757</v>
      </c>
      <c r="P106" s="52" t="s">
        <v>758</v>
      </c>
      <c r="Q106" s="52" t="s">
        <v>648</v>
      </c>
      <c r="R106" s="52" t="s">
        <v>647</v>
      </c>
      <c r="S106" s="239" t="s">
        <v>657</v>
      </c>
      <c r="W106" s="324"/>
      <c r="X106" s="324"/>
      <c r="Y106" s="324"/>
      <c r="Z106" s="324"/>
    </row>
    <row r="107" s="123" customFormat="1" ht="22.5" spans="1:171">
      <c r="A107" s="270">
        <v>15</v>
      </c>
      <c r="B107" s="46" t="s">
        <v>759</v>
      </c>
      <c r="C107" s="47" t="s">
        <v>26</v>
      </c>
      <c r="D107" s="47" t="s">
        <v>27</v>
      </c>
      <c r="E107" s="48" t="s">
        <v>642</v>
      </c>
      <c r="F107" s="46" t="s">
        <v>760</v>
      </c>
      <c r="G107" s="41" t="s">
        <v>761</v>
      </c>
      <c r="H107" s="53">
        <v>86000</v>
      </c>
      <c r="I107" s="48">
        <v>85800</v>
      </c>
      <c r="J107" s="78" t="s">
        <v>762</v>
      </c>
      <c r="K107" s="53">
        <v>200</v>
      </c>
      <c r="L107" s="46" t="s">
        <v>763</v>
      </c>
      <c r="M107" s="45" t="s">
        <v>33</v>
      </c>
      <c r="N107" s="52" t="s">
        <v>34</v>
      </c>
      <c r="O107" s="46" t="s">
        <v>764</v>
      </c>
      <c r="P107" s="47" t="s">
        <v>765</v>
      </c>
      <c r="Q107" s="52" t="s">
        <v>648</v>
      </c>
      <c r="R107" s="47" t="s">
        <v>752</v>
      </c>
      <c r="S107" s="334" t="s">
        <v>657</v>
      </c>
      <c r="T107" s="115"/>
      <c r="U107" s="115"/>
      <c r="V107" s="115"/>
      <c r="W107" s="322"/>
      <c r="X107" s="322"/>
      <c r="Y107" s="322"/>
      <c r="Z107" s="322"/>
      <c r="AA107" s="115"/>
      <c r="AB107" s="115"/>
      <c r="AC107" s="115"/>
      <c r="AD107" s="115"/>
      <c r="AE107" s="115"/>
      <c r="AF107" s="115"/>
      <c r="AG107" s="115"/>
      <c r="AH107" s="115"/>
      <c r="AI107" s="115"/>
      <c r="AJ107" s="115"/>
      <c r="AK107" s="115"/>
      <c r="AL107" s="115"/>
      <c r="AM107" s="115"/>
      <c r="AN107" s="115"/>
      <c r="AO107" s="115"/>
      <c r="AP107" s="115"/>
      <c r="AQ107" s="115"/>
      <c r="AR107" s="115"/>
      <c r="AS107" s="115"/>
      <c r="AT107" s="115"/>
      <c r="AU107" s="115"/>
      <c r="AV107" s="115"/>
      <c r="AW107" s="115"/>
      <c r="AX107" s="115"/>
      <c r="AY107" s="115"/>
      <c r="AZ107" s="115"/>
      <c r="BA107" s="115"/>
      <c r="BB107" s="115"/>
      <c r="BC107" s="115"/>
      <c r="BD107" s="115"/>
      <c r="BE107" s="115"/>
      <c r="BF107" s="115"/>
      <c r="BG107" s="115"/>
      <c r="BH107" s="115"/>
      <c r="BI107" s="115"/>
      <c r="BJ107" s="115"/>
      <c r="BK107" s="115"/>
      <c r="BL107" s="115"/>
      <c r="BM107" s="115"/>
      <c r="BN107" s="115"/>
      <c r="BO107" s="115"/>
      <c r="BP107" s="115"/>
      <c r="BQ107" s="115"/>
      <c r="BR107" s="115"/>
      <c r="BS107" s="115"/>
      <c r="BT107" s="115"/>
      <c r="BU107" s="115"/>
      <c r="BV107" s="115"/>
      <c r="BW107" s="115"/>
      <c r="BX107" s="115"/>
      <c r="BY107" s="115"/>
      <c r="BZ107" s="115"/>
      <c r="CA107" s="115"/>
      <c r="CB107" s="115"/>
      <c r="CC107" s="115"/>
      <c r="CD107" s="115"/>
      <c r="CE107" s="115"/>
      <c r="CF107" s="115"/>
      <c r="CG107" s="115"/>
      <c r="CH107" s="115"/>
      <c r="CI107" s="115"/>
      <c r="CJ107" s="115"/>
      <c r="CK107" s="115"/>
      <c r="CL107" s="115"/>
      <c r="CM107" s="115"/>
      <c r="CN107" s="115"/>
      <c r="CO107" s="115"/>
      <c r="CP107" s="115"/>
      <c r="CQ107" s="115"/>
      <c r="CR107" s="115"/>
      <c r="CS107" s="115"/>
      <c r="CT107" s="115"/>
      <c r="CU107" s="115"/>
      <c r="CV107" s="115"/>
      <c r="CW107" s="115"/>
      <c r="CX107" s="115"/>
      <c r="CY107" s="115"/>
      <c r="CZ107" s="115"/>
      <c r="DA107" s="115"/>
      <c r="DB107" s="115"/>
      <c r="DC107" s="115"/>
      <c r="DD107" s="115"/>
      <c r="DE107" s="115"/>
      <c r="DF107" s="115"/>
      <c r="DG107" s="115"/>
      <c r="DH107" s="115"/>
      <c r="DI107" s="115"/>
      <c r="DJ107" s="115"/>
      <c r="DK107" s="115"/>
      <c r="DL107" s="115"/>
      <c r="DM107" s="115"/>
      <c r="DN107" s="115"/>
      <c r="DO107" s="115"/>
      <c r="DP107" s="115"/>
      <c r="DQ107" s="115"/>
      <c r="DR107" s="115"/>
      <c r="DS107" s="115"/>
      <c r="DT107" s="115"/>
      <c r="DU107" s="115"/>
      <c r="DV107" s="115"/>
      <c r="DW107" s="115"/>
      <c r="DX107" s="115"/>
      <c r="DY107" s="115"/>
      <c r="DZ107" s="115"/>
      <c r="EA107" s="115"/>
      <c r="EB107" s="115"/>
      <c r="EC107" s="115"/>
      <c r="ED107" s="115"/>
      <c r="EE107" s="115"/>
      <c r="EF107" s="115"/>
      <c r="EG107" s="115"/>
      <c r="EH107" s="115"/>
      <c r="EI107" s="115"/>
      <c r="EJ107" s="115"/>
      <c r="EK107" s="115"/>
      <c r="EL107" s="115"/>
      <c r="EM107" s="115"/>
      <c r="EN107" s="115"/>
      <c r="EO107" s="115"/>
      <c r="EP107" s="115"/>
      <c r="EQ107" s="115"/>
      <c r="ER107" s="115"/>
      <c r="ES107" s="115"/>
      <c r="ET107" s="115"/>
      <c r="EU107" s="115"/>
      <c r="EV107" s="115"/>
      <c r="EW107" s="115"/>
      <c r="EX107" s="115"/>
      <c r="EY107" s="115"/>
      <c r="EZ107" s="115"/>
      <c r="FA107" s="115"/>
      <c r="FB107" s="115"/>
      <c r="FC107" s="115"/>
      <c r="FD107" s="115"/>
      <c r="FE107" s="115"/>
      <c r="FF107" s="115"/>
      <c r="FG107" s="115"/>
      <c r="FH107" s="115"/>
      <c r="FI107" s="115"/>
      <c r="FJ107" s="115"/>
      <c r="FK107" s="115"/>
      <c r="FL107" s="115"/>
      <c r="FM107" s="115"/>
      <c r="FN107" s="115"/>
      <c r="FO107" s="115"/>
    </row>
    <row r="108" s="127" customFormat="1" ht="22.5" spans="1:26">
      <c r="A108" s="270">
        <v>16</v>
      </c>
      <c r="B108" s="46" t="s">
        <v>1002</v>
      </c>
      <c r="C108" s="59"/>
      <c r="D108" s="59" t="s">
        <v>27</v>
      </c>
      <c r="E108" s="45" t="s">
        <v>984</v>
      </c>
      <c r="F108" s="60" t="s">
        <v>1003</v>
      </c>
      <c r="G108" s="45" t="s">
        <v>60</v>
      </c>
      <c r="H108" s="61">
        <v>50000</v>
      </c>
      <c r="I108" s="59">
        <v>37000</v>
      </c>
      <c r="J108" s="80" t="s">
        <v>1004</v>
      </c>
      <c r="K108" s="59">
        <v>13000</v>
      </c>
      <c r="L108" s="60" t="s">
        <v>1005</v>
      </c>
      <c r="M108" s="59" t="s">
        <v>33</v>
      </c>
      <c r="N108" s="59" t="s">
        <v>34</v>
      </c>
      <c r="O108" s="80"/>
      <c r="P108" s="45"/>
      <c r="Q108" s="208"/>
      <c r="R108" s="149"/>
      <c r="S108" s="239" t="s">
        <v>991</v>
      </c>
      <c r="W108" s="328"/>
      <c r="X108" s="328"/>
      <c r="Y108" s="328"/>
      <c r="Z108" s="328"/>
    </row>
    <row r="109" s="123" customFormat="1" ht="33.75" spans="1:171">
      <c r="A109" s="270">
        <v>26</v>
      </c>
      <c r="B109" s="46" t="s">
        <v>766</v>
      </c>
      <c r="C109" s="47" t="s">
        <v>26</v>
      </c>
      <c r="D109" s="52" t="s">
        <v>51</v>
      </c>
      <c r="E109" s="48" t="s">
        <v>642</v>
      </c>
      <c r="F109" s="46" t="s">
        <v>767</v>
      </c>
      <c r="G109" s="41" t="s">
        <v>83</v>
      </c>
      <c r="H109" s="53">
        <v>150000</v>
      </c>
      <c r="I109" s="48"/>
      <c r="J109" s="78" t="s">
        <v>768</v>
      </c>
      <c r="K109" s="48">
        <v>15000</v>
      </c>
      <c r="L109" s="46" t="s">
        <v>769</v>
      </c>
      <c r="M109" s="52" t="s">
        <v>79</v>
      </c>
      <c r="N109" s="45" t="s">
        <v>33</v>
      </c>
      <c r="O109" s="46" t="s">
        <v>678</v>
      </c>
      <c r="P109" s="52" t="s">
        <v>656</v>
      </c>
      <c r="Q109" s="52" t="s">
        <v>648</v>
      </c>
      <c r="R109" s="52" t="s">
        <v>770</v>
      </c>
      <c r="S109" s="232" t="s">
        <v>551</v>
      </c>
      <c r="T109" s="115"/>
      <c r="U109" s="115"/>
      <c r="V109" s="115"/>
      <c r="W109" s="322"/>
      <c r="X109" s="322"/>
      <c r="Y109" s="322"/>
      <c r="Z109" s="322"/>
      <c r="AA109" s="115"/>
      <c r="AB109" s="115"/>
      <c r="AC109" s="115"/>
      <c r="AD109" s="115"/>
      <c r="AE109" s="115"/>
      <c r="AF109" s="115"/>
      <c r="AG109" s="115"/>
      <c r="AH109" s="115"/>
      <c r="AI109" s="115"/>
      <c r="AJ109" s="115"/>
      <c r="AK109" s="115"/>
      <c r="AL109" s="115"/>
      <c r="AM109" s="115"/>
      <c r="AN109" s="115"/>
      <c r="AO109" s="115"/>
      <c r="AP109" s="115"/>
      <c r="AQ109" s="115"/>
      <c r="AR109" s="115"/>
      <c r="AS109" s="115"/>
      <c r="AT109" s="115"/>
      <c r="AU109" s="115"/>
      <c r="AV109" s="115"/>
      <c r="AW109" s="115"/>
      <c r="AX109" s="115"/>
      <c r="AY109" s="115"/>
      <c r="AZ109" s="115"/>
      <c r="BA109" s="115"/>
      <c r="BB109" s="115"/>
      <c r="BC109" s="115"/>
      <c r="BD109" s="115"/>
      <c r="BE109" s="115"/>
      <c r="BF109" s="115"/>
      <c r="BG109" s="115"/>
      <c r="BH109" s="115"/>
      <c r="BI109" s="115"/>
      <c r="BJ109" s="115"/>
      <c r="BK109" s="115"/>
      <c r="BL109" s="115"/>
      <c r="BM109" s="115"/>
      <c r="BN109" s="115"/>
      <c r="BO109" s="115"/>
      <c r="BP109" s="115"/>
      <c r="BQ109" s="115"/>
      <c r="BR109" s="115"/>
      <c r="BS109" s="115"/>
      <c r="BT109" s="115"/>
      <c r="BU109" s="115"/>
      <c r="BV109" s="115"/>
      <c r="BW109" s="115"/>
      <c r="BX109" s="115"/>
      <c r="BY109" s="115"/>
      <c r="BZ109" s="115"/>
      <c r="CA109" s="115"/>
      <c r="CB109" s="115"/>
      <c r="CC109" s="115"/>
      <c r="CD109" s="115"/>
      <c r="CE109" s="115"/>
      <c r="CF109" s="115"/>
      <c r="CG109" s="115"/>
      <c r="CH109" s="115"/>
      <c r="CI109" s="115"/>
      <c r="CJ109" s="115"/>
      <c r="CK109" s="115"/>
      <c r="CL109" s="115"/>
      <c r="CM109" s="115"/>
      <c r="CN109" s="115"/>
      <c r="CO109" s="115"/>
      <c r="CP109" s="115"/>
      <c r="CQ109" s="115"/>
      <c r="CR109" s="115"/>
      <c r="CS109" s="115"/>
      <c r="CT109" s="115"/>
      <c r="CU109" s="115"/>
      <c r="CV109" s="115"/>
      <c r="CW109" s="115"/>
      <c r="CX109" s="115"/>
      <c r="CY109" s="115"/>
      <c r="CZ109" s="115"/>
      <c r="DA109" s="115"/>
      <c r="DB109" s="115"/>
      <c r="DC109" s="115"/>
      <c r="DD109" s="115"/>
      <c r="DE109" s="115"/>
      <c r="DF109" s="115"/>
      <c r="DG109" s="115"/>
      <c r="DH109" s="115"/>
      <c r="DI109" s="115"/>
      <c r="DJ109" s="115"/>
      <c r="DK109" s="115"/>
      <c r="DL109" s="115"/>
      <c r="DM109" s="115"/>
      <c r="DN109" s="115"/>
      <c r="DO109" s="115"/>
      <c r="DP109" s="115"/>
      <c r="DQ109" s="115"/>
      <c r="DR109" s="115"/>
      <c r="DS109" s="115"/>
      <c r="DT109" s="115"/>
      <c r="DU109" s="115"/>
      <c r="DV109" s="115"/>
      <c r="DW109" s="115"/>
      <c r="DX109" s="115"/>
      <c r="DY109" s="115"/>
      <c r="DZ109" s="115"/>
      <c r="EA109" s="115"/>
      <c r="EB109" s="115"/>
      <c r="EC109" s="115"/>
      <c r="ED109" s="115"/>
      <c r="EE109" s="115"/>
      <c r="EF109" s="115"/>
      <c r="EG109" s="115"/>
      <c r="EH109" s="115"/>
      <c r="EI109" s="115"/>
      <c r="EJ109" s="115"/>
      <c r="EK109" s="115"/>
      <c r="EL109" s="115"/>
      <c r="EM109" s="115"/>
      <c r="EN109" s="115"/>
      <c r="EO109" s="115"/>
      <c r="EP109" s="115"/>
      <c r="EQ109" s="115"/>
      <c r="ER109" s="115"/>
      <c r="ES109" s="115"/>
      <c r="ET109" s="115"/>
      <c r="EU109" s="115"/>
      <c r="EV109" s="115"/>
      <c r="EW109" s="115"/>
      <c r="EX109" s="115"/>
      <c r="EY109" s="115"/>
      <c r="EZ109" s="115"/>
      <c r="FA109" s="115"/>
      <c r="FB109" s="115"/>
      <c r="FC109" s="115"/>
      <c r="FD109" s="115"/>
      <c r="FE109" s="115"/>
      <c r="FF109" s="115"/>
      <c r="FG109" s="115"/>
      <c r="FH109" s="115"/>
      <c r="FI109" s="115"/>
      <c r="FJ109" s="115"/>
      <c r="FK109" s="115"/>
      <c r="FL109" s="115"/>
      <c r="FM109" s="115"/>
      <c r="FN109" s="115"/>
      <c r="FO109" s="115"/>
    </row>
    <row r="110" s="123" customFormat="1" ht="27" customHeight="1" spans="1:171">
      <c r="A110" s="270">
        <v>27</v>
      </c>
      <c r="B110" s="46" t="s">
        <v>771</v>
      </c>
      <c r="C110" s="47" t="s">
        <v>26</v>
      </c>
      <c r="D110" s="52" t="s">
        <v>51</v>
      </c>
      <c r="E110" s="48" t="s">
        <v>642</v>
      </c>
      <c r="F110" s="46" t="s">
        <v>772</v>
      </c>
      <c r="G110" s="41" t="s">
        <v>89</v>
      </c>
      <c r="H110" s="53">
        <v>5000</v>
      </c>
      <c r="I110" s="48"/>
      <c r="J110" s="78" t="s">
        <v>579</v>
      </c>
      <c r="K110" s="48">
        <v>2000</v>
      </c>
      <c r="L110" s="46" t="s">
        <v>91</v>
      </c>
      <c r="M110" s="52" t="s">
        <v>92</v>
      </c>
      <c r="N110" s="45" t="s">
        <v>33</v>
      </c>
      <c r="O110" s="46" t="s">
        <v>646</v>
      </c>
      <c r="P110" s="52" t="s">
        <v>656</v>
      </c>
      <c r="Q110" s="46" t="s">
        <v>646</v>
      </c>
      <c r="R110" s="52" t="s">
        <v>656</v>
      </c>
      <c r="S110" s="232" t="s">
        <v>551</v>
      </c>
      <c r="T110" s="115"/>
      <c r="U110" s="115"/>
      <c r="V110" s="115"/>
      <c r="W110" s="322"/>
      <c r="X110" s="322"/>
      <c r="Y110" s="322"/>
      <c r="Z110" s="322"/>
      <c r="AA110" s="115"/>
      <c r="AB110" s="115"/>
      <c r="AC110" s="115"/>
      <c r="AD110" s="115"/>
      <c r="AE110" s="115"/>
      <c r="AF110" s="115"/>
      <c r="AG110" s="115"/>
      <c r="AH110" s="115"/>
      <c r="AI110" s="115"/>
      <c r="AJ110" s="115"/>
      <c r="AK110" s="115"/>
      <c r="AL110" s="115"/>
      <c r="AM110" s="115"/>
      <c r="AN110" s="115"/>
      <c r="AO110" s="115"/>
      <c r="AP110" s="115"/>
      <c r="AQ110" s="115"/>
      <c r="AR110" s="115"/>
      <c r="AS110" s="115"/>
      <c r="AT110" s="115"/>
      <c r="AU110" s="115"/>
      <c r="AV110" s="115"/>
      <c r="AW110" s="115"/>
      <c r="AX110" s="115"/>
      <c r="AY110" s="115"/>
      <c r="AZ110" s="115"/>
      <c r="BA110" s="115"/>
      <c r="BB110" s="115"/>
      <c r="BC110" s="115"/>
      <c r="BD110" s="115"/>
      <c r="BE110" s="115"/>
      <c r="BF110" s="115"/>
      <c r="BG110" s="115"/>
      <c r="BH110" s="115"/>
      <c r="BI110" s="115"/>
      <c r="BJ110" s="115"/>
      <c r="BK110" s="115"/>
      <c r="BL110" s="115"/>
      <c r="BM110" s="115"/>
      <c r="BN110" s="115"/>
      <c r="BO110" s="115"/>
      <c r="BP110" s="115"/>
      <c r="BQ110" s="115"/>
      <c r="BR110" s="115"/>
      <c r="BS110" s="115"/>
      <c r="BT110" s="115"/>
      <c r="BU110" s="115"/>
      <c r="BV110" s="115"/>
      <c r="BW110" s="115"/>
      <c r="BX110" s="115"/>
      <c r="BY110" s="115"/>
      <c r="BZ110" s="115"/>
      <c r="CA110" s="115"/>
      <c r="CB110" s="115"/>
      <c r="CC110" s="115"/>
      <c r="CD110" s="115"/>
      <c r="CE110" s="115"/>
      <c r="CF110" s="115"/>
      <c r="CG110" s="115"/>
      <c r="CH110" s="115"/>
      <c r="CI110" s="115"/>
      <c r="CJ110" s="115"/>
      <c r="CK110" s="115"/>
      <c r="CL110" s="115"/>
      <c r="CM110" s="115"/>
      <c r="CN110" s="115"/>
      <c r="CO110" s="115"/>
      <c r="CP110" s="115"/>
      <c r="CQ110" s="115"/>
      <c r="CR110" s="115"/>
      <c r="CS110" s="115"/>
      <c r="CT110" s="115"/>
      <c r="CU110" s="115"/>
      <c r="CV110" s="115"/>
      <c r="CW110" s="115"/>
      <c r="CX110" s="115"/>
      <c r="CY110" s="115"/>
      <c r="CZ110" s="115"/>
      <c r="DA110" s="115"/>
      <c r="DB110" s="115"/>
      <c r="DC110" s="115"/>
      <c r="DD110" s="115"/>
      <c r="DE110" s="115"/>
      <c r="DF110" s="115"/>
      <c r="DG110" s="115"/>
      <c r="DH110" s="115"/>
      <c r="DI110" s="115"/>
      <c r="DJ110" s="115"/>
      <c r="DK110" s="115"/>
      <c r="DL110" s="115"/>
      <c r="DM110" s="115"/>
      <c r="DN110" s="115"/>
      <c r="DO110" s="115"/>
      <c r="DP110" s="115"/>
      <c r="DQ110" s="115"/>
      <c r="DR110" s="115"/>
      <c r="DS110" s="115"/>
      <c r="DT110" s="115"/>
      <c r="DU110" s="115"/>
      <c r="DV110" s="115"/>
      <c r="DW110" s="115"/>
      <c r="DX110" s="115"/>
      <c r="DY110" s="115"/>
      <c r="DZ110" s="115"/>
      <c r="EA110" s="115"/>
      <c r="EB110" s="115"/>
      <c r="EC110" s="115"/>
      <c r="ED110" s="115"/>
      <c r="EE110" s="115"/>
      <c r="EF110" s="115"/>
      <c r="EG110" s="115"/>
      <c r="EH110" s="115"/>
      <c r="EI110" s="115"/>
      <c r="EJ110" s="115"/>
      <c r="EK110" s="115"/>
      <c r="EL110" s="115"/>
      <c r="EM110" s="115"/>
      <c r="EN110" s="115"/>
      <c r="EO110" s="115"/>
      <c r="EP110" s="115"/>
      <c r="EQ110" s="115"/>
      <c r="ER110" s="115"/>
      <c r="ES110" s="115"/>
      <c r="ET110" s="115"/>
      <c r="EU110" s="115"/>
      <c r="EV110" s="115"/>
      <c r="EW110" s="115"/>
      <c r="EX110" s="115"/>
      <c r="EY110" s="115"/>
      <c r="EZ110" s="115"/>
      <c r="FA110" s="115"/>
      <c r="FB110" s="115"/>
      <c r="FC110" s="115"/>
      <c r="FD110" s="115"/>
      <c r="FE110" s="115"/>
      <c r="FF110" s="115"/>
      <c r="FG110" s="115"/>
      <c r="FH110" s="115"/>
      <c r="FI110" s="115"/>
      <c r="FJ110" s="115"/>
      <c r="FK110" s="115"/>
      <c r="FL110" s="115"/>
      <c r="FM110" s="115"/>
      <c r="FN110" s="115"/>
      <c r="FO110" s="115"/>
    </row>
    <row r="111" s="127" customFormat="1" ht="27" customHeight="1" spans="1:172">
      <c r="A111" s="270">
        <v>28</v>
      </c>
      <c r="B111" s="46" t="s">
        <v>773</v>
      </c>
      <c r="C111" s="47" t="s">
        <v>26</v>
      </c>
      <c r="D111" s="52" t="s">
        <v>51</v>
      </c>
      <c r="E111" s="48" t="s">
        <v>642</v>
      </c>
      <c r="F111" s="46" t="s">
        <v>774</v>
      </c>
      <c r="G111" s="41" t="s">
        <v>89</v>
      </c>
      <c r="H111" s="53">
        <v>5000</v>
      </c>
      <c r="I111" s="48"/>
      <c r="J111" s="78" t="s">
        <v>579</v>
      </c>
      <c r="K111" s="48">
        <v>2000</v>
      </c>
      <c r="L111" s="46" t="s">
        <v>284</v>
      </c>
      <c r="M111" s="96" t="s">
        <v>79</v>
      </c>
      <c r="N111" s="45" t="s">
        <v>33</v>
      </c>
      <c r="O111" s="46" t="s">
        <v>646</v>
      </c>
      <c r="P111" s="52" t="s">
        <v>656</v>
      </c>
      <c r="Q111" s="46" t="s">
        <v>646</v>
      </c>
      <c r="R111" s="52" t="s">
        <v>656</v>
      </c>
      <c r="S111" s="227" t="s">
        <v>551</v>
      </c>
      <c r="T111" s="123"/>
      <c r="U111" s="123"/>
      <c r="V111" s="123"/>
      <c r="W111" s="324"/>
      <c r="X111" s="324"/>
      <c r="Y111" s="324"/>
      <c r="Z111" s="324"/>
      <c r="AA111" s="123"/>
      <c r="AB111" s="123"/>
      <c r="AC111" s="123"/>
      <c r="AD111" s="123"/>
      <c r="AE111" s="123"/>
      <c r="AF111" s="123"/>
      <c r="AG111" s="123"/>
      <c r="AH111" s="123"/>
      <c r="AI111" s="123"/>
      <c r="AJ111" s="123"/>
      <c r="AK111" s="123"/>
      <c r="AL111" s="123"/>
      <c r="AM111" s="123"/>
      <c r="AN111" s="123"/>
      <c r="AO111" s="123"/>
      <c r="AP111" s="123"/>
      <c r="AQ111" s="123"/>
      <c r="AR111" s="123"/>
      <c r="AS111" s="123"/>
      <c r="AT111" s="123"/>
      <c r="AU111" s="123"/>
      <c r="AV111" s="123"/>
      <c r="AW111" s="123"/>
      <c r="AX111" s="123"/>
      <c r="AY111" s="123"/>
      <c r="AZ111" s="123"/>
      <c r="BA111" s="123"/>
      <c r="BB111" s="123"/>
      <c r="BC111" s="123"/>
      <c r="BD111" s="123"/>
      <c r="BE111" s="123"/>
      <c r="BF111" s="123"/>
      <c r="BG111" s="123"/>
      <c r="BH111" s="123"/>
      <c r="BI111" s="123"/>
      <c r="BJ111" s="123"/>
      <c r="BK111" s="123"/>
      <c r="BL111" s="123"/>
      <c r="BM111" s="123"/>
      <c r="BN111" s="123"/>
      <c r="BO111" s="123"/>
      <c r="BP111" s="123"/>
      <c r="BQ111" s="123"/>
      <c r="BR111" s="123"/>
      <c r="BS111" s="123"/>
      <c r="BT111" s="123"/>
      <c r="BU111" s="123"/>
      <c r="BV111" s="123"/>
      <c r="BW111" s="123"/>
      <c r="BX111" s="123"/>
      <c r="BY111" s="123"/>
      <c r="BZ111" s="123"/>
      <c r="CA111" s="123"/>
      <c r="CB111" s="123"/>
      <c r="CC111" s="123"/>
      <c r="CD111" s="123"/>
      <c r="CE111" s="123"/>
      <c r="CF111" s="123"/>
      <c r="CG111" s="123"/>
      <c r="CH111" s="123"/>
      <c r="CI111" s="123"/>
      <c r="CJ111" s="123"/>
      <c r="CK111" s="123"/>
      <c r="CL111" s="123"/>
      <c r="CM111" s="123"/>
      <c r="CN111" s="123"/>
      <c r="CO111" s="123"/>
      <c r="CP111" s="123"/>
      <c r="CQ111" s="123"/>
      <c r="CR111" s="123"/>
      <c r="CS111" s="123"/>
      <c r="CT111" s="123"/>
      <c r="CU111" s="123"/>
      <c r="CV111" s="123"/>
      <c r="CW111" s="123"/>
      <c r="CX111" s="123"/>
      <c r="CY111" s="123"/>
      <c r="CZ111" s="123"/>
      <c r="DA111" s="123"/>
      <c r="DB111" s="123"/>
      <c r="DC111" s="123"/>
      <c r="DD111" s="123"/>
      <c r="DE111" s="123"/>
      <c r="DF111" s="123"/>
      <c r="DG111" s="123"/>
      <c r="DH111" s="123"/>
      <c r="DI111" s="123"/>
      <c r="DJ111" s="123"/>
      <c r="DK111" s="123"/>
      <c r="DL111" s="123"/>
      <c r="DM111" s="123"/>
      <c r="DN111" s="123"/>
      <c r="DO111" s="123"/>
      <c r="DP111" s="123"/>
      <c r="DQ111" s="123"/>
      <c r="DR111" s="123"/>
      <c r="DS111" s="123"/>
      <c r="DT111" s="123"/>
      <c r="DU111" s="123"/>
      <c r="DV111" s="123"/>
      <c r="DW111" s="123"/>
      <c r="DX111" s="123"/>
      <c r="DY111" s="123"/>
      <c r="DZ111" s="123"/>
      <c r="EA111" s="123"/>
      <c r="EB111" s="123"/>
      <c r="EC111" s="123"/>
      <c r="ED111" s="123"/>
      <c r="EE111" s="123"/>
      <c r="EF111" s="123"/>
      <c r="EG111" s="123"/>
      <c r="EH111" s="123"/>
      <c r="EI111" s="123"/>
      <c r="EJ111" s="123"/>
      <c r="EK111" s="123"/>
      <c r="EL111" s="123"/>
      <c r="EM111" s="123"/>
      <c r="EN111" s="123"/>
      <c r="EO111" s="123"/>
      <c r="EP111" s="123"/>
      <c r="EQ111" s="123"/>
      <c r="ER111" s="123"/>
      <c r="ES111" s="123"/>
      <c r="ET111" s="123"/>
      <c r="EU111" s="123"/>
      <c r="EV111" s="123"/>
      <c r="EW111" s="123"/>
      <c r="EX111" s="123"/>
      <c r="EY111" s="123"/>
      <c r="EZ111" s="123"/>
      <c r="FA111" s="123"/>
      <c r="FB111" s="123"/>
      <c r="FC111" s="123"/>
      <c r="FD111" s="123"/>
      <c r="FE111" s="123"/>
      <c r="FF111" s="123"/>
      <c r="FG111" s="123"/>
      <c r="FH111" s="123"/>
      <c r="FI111" s="123"/>
      <c r="FJ111" s="123"/>
      <c r="FK111" s="123"/>
      <c r="FL111" s="123"/>
      <c r="FM111" s="123"/>
      <c r="FN111" s="123"/>
      <c r="FO111" s="123"/>
      <c r="FP111" s="123"/>
    </row>
    <row r="112" s="123" customFormat="1" ht="27" customHeight="1" spans="1:171">
      <c r="A112" s="270">
        <v>29</v>
      </c>
      <c r="B112" s="46" t="s">
        <v>775</v>
      </c>
      <c r="C112" s="47" t="s">
        <v>26</v>
      </c>
      <c r="D112" s="52" t="s">
        <v>51</v>
      </c>
      <c r="E112" s="48" t="s">
        <v>642</v>
      </c>
      <c r="F112" s="46" t="s">
        <v>776</v>
      </c>
      <c r="G112" s="48" t="s">
        <v>106</v>
      </c>
      <c r="H112" s="53">
        <v>9000</v>
      </c>
      <c r="I112" s="48"/>
      <c r="J112" s="78" t="s">
        <v>777</v>
      </c>
      <c r="K112" s="47">
        <v>2800</v>
      </c>
      <c r="L112" s="46" t="s">
        <v>284</v>
      </c>
      <c r="M112" s="96" t="s">
        <v>79</v>
      </c>
      <c r="N112" s="45" t="s">
        <v>33</v>
      </c>
      <c r="O112" s="46" t="s">
        <v>678</v>
      </c>
      <c r="P112" s="47" t="s">
        <v>656</v>
      </c>
      <c r="Q112" s="52" t="s">
        <v>648</v>
      </c>
      <c r="R112" s="47" t="s">
        <v>656</v>
      </c>
      <c r="S112" s="227" t="s">
        <v>551</v>
      </c>
      <c r="T112" s="115"/>
      <c r="U112" s="115"/>
      <c r="V112" s="115"/>
      <c r="W112" s="322"/>
      <c r="X112" s="322"/>
      <c r="Y112" s="322"/>
      <c r="Z112" s="322"/>
      <c r="AA112" s="115"/>
      <c r="AB112" s="115"/>
      <c r="AC112" s="115"/>
      <c r="AD112" s="115"/>
      <c r="AE112" s="115"/>
      <c r="AF112" s="115"/>
      <c r="AG112" s="115"/>
      <c r="AH112" s="115"/>
      <c r="AI112" s="115"/>
      <c r="AJ112" s="115"/>
      <c r="AK112" s="115"/>
      <c r="AL112" s="115"/>
      <c r="AM112" s="115"/>
      <c r="AN112" s="115"/>
      <c r="AO112" s="115"/>
      <c r="AP112" s="115"/>
      <c r="AQ112" s="115"/>
      <c r="AR112" s="115"/>
      <c r="AS112" s="115"/>
      <c r="AT112" s="115"/>
      <c r="AU112" s="115"/>
      <c r="AV112" s="115"/>
      <c r="AW112" s="115"/>
      <c r="AX112" s="115"/>
      <c r="AY112" s="115"/>
      <c r="AZ112" s="115"/>
      <c r="BA112" s="115"/>
      <c r="BB112" s="115"/>
      <c r="BC112" s="115"/>
      <c r="BD112" s="115"/>
      <c r="BE112" s="115"/>
      <c r="BF112" s="115"/>
      <c r="BG112" s="115"/>
      <c r="BH112" s="115"/>
      <c r="BI112" s="115"/>
      <c r="BJ112" s="115"/>
      <c r="BK112" s="115"/>
      <c r="BL112" s="115"/>
      <c r="BM112" s="115"/>
      <c r="BN112" s="115"/>
      <c r="BO112" s="115"/>
      <c r="BP112" s="115"/>
      <c r="BQ112" s="115"/>
      <c r="BR112" s="115"/>
      <c r="BS112" s="115"/>
      <c r="BT112" s="115"/>
      <c r="BU112" s="115"/>
      <c r="BV112" s="115"/>
      <c r="BW112" s="115"/>
      <c r="BX112" s="115"/>
      <c r="BY112" s="115"/>
      <c r="BZ112" s="115"/>
      <c r="CA112" s="115"/>
      <c r="CB112" s="115"/>
      <c r="CC112" s="115"/>
      <c r="CD112" s="115"/>
      <c r="CE112" s="115"/>
      <c r="CF112" s="115"/>
      <c r="CG112" s="115"/>
      <c r="CH112" s="115"/>
      <c r="CI112" s="115"/>
      <c r="CJ112" s="115"/>
      <c r="CK112" s="115"/>
      <c r="CL112" s="115"/>
      <c r="CM112" s="115"/>
      <c r="CN112" s="115"/>
      <c r="CO112" s="115"/>
      <c r="CP112" s="115"/>
      <c r="CQ112" s="115"/>
      <c r="CR112" s="115"/>
      <c r="CS112" s="115"/>
      <c r="CT112" s="115"/>
      <c r="CU112" s="115"/>
      <c r="CV112" s="115"/>
      <c r="CW112" s="115"/>
      <c r="CX112" s="115"/>
      <c r="CY112" s="115"/>
      <c r="CZ112" s="115"/>
      <c r="DA112" s="115"/>
      <c r="DB112" s="115"/>
      <c r="DC112" s="115"/>
      <c r="DD112" s="115"/>
      <c r="DE112" s="115"/>
      <c r="DF112" s="115"/>
      <c r="DG112" s="115"/>
      <c r="DH112" s="115"/>
      <c r="DI112" s="115"/>
      <c r="DJ112" s="115"/>
      <c r="DK112" s="115"/>
      <c r="DL112" s="115"/>
      <c r="DM112" s="115"/>
      <c r="DN112" s="115"/>
      <c r="DO112" s="115"/>
      <c r="DP112" s="115"/>
      <c r="DQ112" s="115"/>
      <c r="DR112" s="115"/>
      <c r="DS112" s="115"/>
      <c r="DT112" s="115"/>
      <c r="DU112" s="115"/>
      <c r="DV112" s="115"/>
      <c r="DW112" s="115"/>
      <c r="DX112" s="115"/>
      <c r="DY112" s="115"/>
      <c r="DZ112" s="115"/>
      <c r="EA112" s="115"/>
      <c r="EB112" s="115"/>
      <c r="EC112" s="115"/>
      <c r="ED112" s="115"/>
      <c r="EE112" s="115"/>
      <c r="EF112" s="115"/>
      <c r="EG112" s="115"/>
      <c r="EH112" s="115"/>
      <c r="EI112" s="115"/>
      <c r="EJ112" s="115"/>
      <c r="EK112" s="115"/>
      <c r="EL112" s="115"/>
      <c r="EM112" s="115"/>
      <c r="EN112" s="115"/>
      <c r="EO112" s="115"/>
      <c r="EP112" s="115"/>
      <c r="EQ112" s="115"/>
      <c r="ER112" s="115"/>
      <c r="ES112" s="115"/>
      <c r="ET112" s="115"/>
      <c r="EU112" s="115"/>
      <c r="EV112" s="115"/>
      <c r="EW112" s="115"/>
      <c r="EX112" s="115"/>
      <c r="EY112" s="115"/>
      <c r="EZ112" s="115"/>
      <c r="FA112" s="115"/>
      <c r="FB112" s="115"/>
      <c r="FC112" s="115"/>
      <c r="FD112" s="115"/>
      <c r="FE112" s="115"/>
      <c r="FF112" s="115"/>
      <c r="FG112" s="115"/>
      <c r="FH112" s="115"/>
      <c r="FI112" s="115"/>
      <c r="FJ112" s="115"/>
      <c r="FK112" s="115"/>
      <c r="FL112" s="115"/>
      <c r="FM112" s="115"/>
      <c r="FN112" s="115"/>
      <c r="FO112" s="115"/>
    </row>
    <row r="113" s="123" customFormat="1" ht="45" spans="1:26">
      <c r="A113" s="270">
        <v>52</v>
      </c>
      <c r="B113" s="46" t="s">
        <v>673</v>
      </c>
      <c r="C113" s="47" t="s">
        <v>50</v>
      </c>
      <c r="D113" s="47" t="s">
        <v>104</v>
      </c>
      <c r="E113" s="48" t="s">
        <v>642</v>
      </c>
      <c r="F113" s="46" t="s">
        <v>674</v>
      </c>
      <c r="G113" s="41" t="s">
        <v>675</v>
      </c>
      <c r="H113" s="53">
        <v>7200</v>
      </c>
      <c r="I113" s="48">
        <v>6000</v>
      </c>
      <c r="J113" s="78" t="s">
        <v>676</v>
      </c>
      <c r="K113" s="48">
        <v>1200</v>
      </c>
      <c r="L113" s="42" t="s">
        <v>677</v>
      </c>
      <c r="M113" s="45" t="s">
        <v>33</v>
      </c>
      <c r="N113" s="47" t="s">
        <v>92</v>
      </c>
      <c r="O113" s="46" t="s">
        <v>678</v>
      </c>
      <c r="P113" s="47" t="s">
        <v>656</v>
      </c>
      <c r="Q113" s="52" t="s">
        <v>648</v>
      </c>
      <c r="R113" s="47" t="s">
        <v>656</v>
      </c>
      <c r="S113" s="232" t="s">
        <v>551</v>
      </c>
      <c r="W113" s="324"/>
      <c r="X113" s="324"/>
      <c r="Y113" s="324"/>
      <c r="Z113" s="324"/>
    </row>
    <row r="114" s="107" customFormat="1" ht="33.75" spans="1:171">
      <c r="A114" s="270">
        <v>53</v>
      </c>
      <c r="B114" s="46" t="s">
        <v>686</v>
      </c>
      <c r="C114" s="52" t="s">
        <v>50</v>
      </c>
      <c r="D114" s="47" t="s">
        <v>104</v>
      </c>
      <c r="E114" s="48" t="s">
        <v>642</v>
      </c>
      <c r="F114" s="46" t="s">
        <v>687</v>
      </c>
      <c r="G114" s="41" t="s">
        <v>89</v>
      </c>
      <c r="H114" s="53">
        <v>5000</v>
      </c>
      <c r="I114" s="48"/>
      <c r="J114" s="78" t="s">
        <v>579</v>
      </c>
      <c r="K114" s="47">
        <v>2500</v>
      </c>
      <c r="L114" s="46" t="s">
        <v>661</v>
      </c>
      <c r="M114" s="47" t="s">
        <v>92</v>
      </c>
      <c r="N114" s="45" t="s">
        <v>33</v>
      </c>
      <c r="O114" s="46" t="s">
        <v>646</v>
      </c>
      <c r="P114" s="52" t="s">
        <v>656</v>
      </c>
      <c r="Q114" s="46" t="s">
        <v>678</v>
      </c>
      <c r="R114" s="52" t="s">
        <v>656</v>
      </c>
      <c r="S114" s="232" t="s">
        <v>551</v>
      </c>
      <c r="T114" s="125"/>
      <c r="U114" s="125"/>
      <c r="V114" s="125"/>
      <c r="W114" s="350"/>
      <c r="X114" s="350"/>
      <c r="Y114" s="350"/>
      <c r="Z114" s="350"/>
      <c r="AA114" s="125"/>
      <c r="AB114" s="125"/>
      <c r="AC114" s="125"/>
      <c r="AD114" s="125"/>
      <c r="AE114" s="125"/>
      <c r="AF114" s="125"/>
      <c r="AG114" s="125"/>
      <c r="AH114" s="125"/>
      <c r="AI114" s="125"/>
      <c r="AJ114" s="125"/>
      <c r="AK114" s="125"/>
      <c r="AL114" s="125"/>
      <c r="AM114" s="125"/>
      <c r="AN114" s="125"/>
      <c r="AO114" s="125"/>
      <c r="AP114" s="125"/>
      <c r="AQ114" s="125"/>
      <c r="AR114" s="125"/>
      <c r="AS114" s="125"/>
      <c r="AT114" s="125"/>
      <c r="AU114" s="125"/>
      <c r="AV114" s="125"/>
      <c r="AW114" s="125"/>
      <c r="AX114" s="125"/>
      <c r="AY114" s="125"/>
      <c r="AZ114" s="125"/>
      <c r="BA114" s="125"/>
      <c r="BB114" s="125"/>
      <c r="BC114" s="125"/>
      <c r="BD114" s="125"/>
      <c r="BE114" s="125"/>
      <c r="BF114" s="125"/>
      <c r="BG114" s="125"/>
      <c r="BH114" s="125"/>
      <c r="BI114" s="125"/>
      <c r="BJ114" s="125"/>
      <c r="BK114" s="125"/>
      <c r="BL114" s="125"/>
      <c r="BM114" s="125"/>
      <c r="BN114" s="125"/>
      <c r="BO114" s="125"/>
      <c r="BP114" s="125"/>
      <c r="BQ114" s="125"/>
      <c r="BR114" s="125"/>
      <c r="BS114" s="125"/>
      <c r="BT114" s="125"/>
      <c r="BU114" s="125"/>
      <c r="BV114" s="125"/>
      <c r="BW114" s="125"/>
      <c r="BX114" s="125"/>
      <c r="BY114" s="125"/>
      <c r="BZ114" s="125"/>
      <c r="CA114" s="125"/>
      <c r="CB114" s="125"/>
      <c r="CC114" s="125"/>
      <c r="CD114" s="125"/>
      <c r="CE114" s="125"/>
      <c r="CF114" s="125"/>
      <c r="CG114" s="125"/>
      <c r="CH114" s="125"/>
      <c r="CI114" s="125"/>
      <c r="CJ114" s="125"/>
      <c r="CK114" s="125"/>
      <c r="CL114" s="125"/>
      <c r="CM114" s="125"/>
      <c r="CN114" s="125"/>
      <c r="CO114" s="125"/>
      <c r="CP114" s="125"/>
      <c r="CQ114" s="125"/>
      <c r="CR114" s="125"/>
      <c r="CS114" s="125"/>
      <c r="CT114" s="125"/>
      <c r="CU114" s="125"/>
      <c r="CV114" s="125"/>
      <c r="CW114" s="125"/>
      <c r="CX114" s="125"/>
      <c r="CY114" s="125"/>
      <c r="CZ114" s="125"/>
      <c r="DA114" s="125"/>
      <c r="DB114" s="125"/>
      <c r="DC114" s="125"/>
      <c r="DD114" s="125"/>
      <c r="DE114" s="125"/>
      <c r="DF114" s="125"/>
      <c r="DG114" s="125"/>
      <c r="DH114" s="125"/>
      <c r="DI114" s="125"/>
      <c r="DJ114" s="125"/>
      <c r="DK114" s="125"/>
      <c r="DL114" s="125"/>
      <c r="DM114" s="125"/>
      <c r="DN114" s="125"/>
      <c r="DO114" s="125"/>
      <c r="DP114" s="125"/>
      <c r="DQ114" s="125"/>
      <c r="DR114" s="125"/>
      <c r="DS114" s="125"/>
      <c r="DT114" s="125"/>
      <c r="DU114" s="125"/>
      <c r="DV114" s="125"/>
      <c r="DW114" s="125"/>
      <c r="DX114" s="125"/>
      <c r="DY114" s="125"/>
      <c r="DZ114" s="125"/>
      <c r="EA114" s="125"/>
      <c r="EB114" s="125"/>
      <c r="EC114" s="125"/>
      <c r="ED114" s="125"/>
      <c r="EE114" s="125"/>
      <c r="EF114" s="125"/>
      <c r="EG114" s="125"/>
      <c r="EH114" s="125"/>
      <c r="EI114" s="125"/>
      <c r="EJ114" s="125"/>
      <c r="EK114" s="125"/>
      <c r="EL114" s="125"/>
      <c r="EM114" s="125"/>
      <c r="EN114" s="125"/>
      <c r="EO114" s="125"/>
      <c r="EP114" s="125"/>
      <c r="EQ114" s="125"/>
      <c r="ER114" s="125"/>
      <c r="ES114" s="125"/>
      <c r="ET114" s="125"/>
      <c r="EU114" s="125"/>
      <c r="EV114" s="125"/>
      <c r="EW114" s="125"/>
      <c r="EX114" s="125"/>
      <c r="EY114" s="125"/>
      <c r="EZ114" s="125"/>
      <c r="FA114" s="125"/>
      <c r="FB114" s="125"/>
      <c r="FC114" s="125"/>
      <c r="FD114" s="125"/>
      <c r="FE114" s="125"/>
      <c r="FF114" s="125"/>
      <c r="FG114" s="125"/>
      <c r="FH114" s="125"/>
      <c r="FI114" s="125"/>
      <c r="FJ114" s="125"/>
      <c r="FK114" s="125"/>
      <c r="FL114" s="125"/>
      <c r="FM114" s="125"/>
      <c r="FN114" s="125"/>
      <c r="FO114" s="125"/>
    </row>
    <row r="115" s="107" customFormat="1" ht="33.75" spans="1:171">
      <c r="A115" s="270">
        <v>54</v>
      </c>
      <c r="B115" s="46" t="s">
        <v>798</v>
      </c>
      <c r="C115" s="47" t="s">
        <v>103</v>
      </c>
      <c r="D115" s="52" t="s">
        <v>104</v>
      </c>
      <c r="E115" s="47" t="s">
        <v>642</v>
      </c>
      <c r="F115" s="54" t="s">
        <v>799</v>
      </c>
      <c r="G115" s="41" t="s">
        <v>106</v>
      </c>
      <c r="H115" s="53">
        <v>1000</v>
      </c>
      <c r="I115" s="48"/>
      <c r="J115" s="46" t="s">
        <v>579</v>
      </c>
      <c r="K115" s="41">
        <v>1000</v>
      </c>
      <c r="L115" s="46" t="s">
        <v>645</v>
      </c>
      <c r="M115" s="96" t="s">
        <v>79</v>
      </c>
      <c r="N115" s="45" t="s">
        <v>33</v>
      </c>
      <c r="O115" s="51"/>
      <c r="P115" s="47"/>
      <c r="Q115" s="52"/>
      <c r="R115" s="47"/>
      <c r="S115" s="351" t="s">
        <v>551</v>
      </c>
      <c r="T115" s="125"/>
      <c r="U115" s="125"/>
      <c r="V115" s="125"/>
      <c r="W115" s="350"/>
      <c r="X115" s="350"/>
      <c r="Y115" s="350"/>
      <c r="Z115" s="350"/>
      <c r="AA115" s="125"/>
      <c r="AB115" s="125"/>
      <c r="AC115" s="125"/>
      <c r="AD115" s="125"/>
      <c r="AE115" s="125"/>
      <c r="AF115" s="125"/>
      <c r="AG115" s="125"/>
      <c r="AH115" s="125"/>
      <c r="AI115" s="125"/>
      <c r="AJ115" s="125"/>
      <c r="AK115" s="125"/>
      <c r="AL115" s="125"/>
      <c r="AM115" s="125"/>
      <c r="AN115" s="125"/>
      <c r="AO115" s="125"/>
      <c r="AP115" s="125"/>
      <c r="AQ115" s="125"/>
      <c r="AR115" s="125"/>
      <c r="AS115" s="125"/>
      <c r="AT115" s="125"/>
      <c r="AU115" s="125"/>
      <c r="AV115" s="125"/>
      <c r="AW115" s="125"/>
      <c r="AX115" s="125"/>
      <c r="AY115" s="125"/>
      <c r="AZ115" s="125"/>
      <c r="BA115" s="125"/>
      <c r="BB115" s="125"/>
      <c r="BC115" s="125"/>
      <c r="BD115" s="125"/>
      <c r="BE115" s="125"/>
      <c r="BF115" s="125"/>
      <c r="BG115" s="125"/>
      <c r="BH115" s="125"/>
      <c r="BI115" s="125"/>
      <c r="BJ115" s="125"/>
      <c r="BK115" s="125"/>
      <c r="BL115" s="125"/>
      <c r="BM115" s="125"/>
      <c r="BN115" s="125"/>
      <c r="BO115" s="125"/>
      <c r="BP115" s="125"/>
      <c r="BQ115" s="125"/>
      <c r="BR115" s="125"/>
      <c r="BS115" s="125"/>
      <c r="BT115" s="125"/>
      <c r="BU115" s="125"/>
      <c r="BV115" s="125"/>
      <c r="BW115" s="125"/>
      <c r="BX115" s="125"/>
      <c r="BY115" s="125"/>
      <c r="BZ115" s="125"/>
      <c r="CA115" s="125"/>
      <c r="CB115" s="125"/>
      <c r="CC115" s="125"/>
      <c r="CD115" s="125"/>
      <c r="CE115" s="125"/>
      <c r="CF115" s="125"/>
      <c r="CG115" s="125"/>
      <c r="CH115" s="125"/>
      <c r="CI115" s="125"/>
      <c r="CJ115" s="125"/>
      <c r="CK115" s="125"/>
      <c r="CL115" s="125"/>
      <c r="CM115" s="125"/>
      <c r="CN115" s="125"/>
      <c r="CO115" s="125"/>
      <c r="CP115" s="125"/>
      <c r="CQ115" s="125"/>
      <c r="CR115" s="125"/>
      <c r="CS115" s="125"/>
      <c r="CT115" s="125"/>
      <c r="CU115" s="125"/>
      <c r="CV115" s="125"/>
      <c r="CW115" s="125"/>
      <c r="CX115" s="125"/>
      <c r="CY115" s="125"/>
      <c r="CZ115" s="125"/>
      <c r="DA115" s="125"/>
      <c r="DB115" s="125"/>
      <c r="DC115" s="125"/>
      <c r="DD115" s="125"/>
      <c r="DE115" s="125"/>
      <c r="DF115" s="125"/>
      <c r="DG115" s="125"/>
      <c r="DH115" s="125"/>
      <c r="DI115" s="125"/>
      <c r="DJ115" s="125"/>
      <c r="DK115" s="125"/>
      <c r="DL115" s="125"/>
      <c r="DM115" s="125"/>
      <c r="DN115" s="125"/>
      <c r="DO115" s="125"/>
      <c r="DP115" s="125"/>
      <c r="DQ115" s="125"/>
      <c r="DR115" s="125"/>
      <c r="DS115" s="125"/>
      <c r="DT115" s="125"/>
      <c r="DU115" s="125"/>
      <c r="DV115" s="125"/>
      <c r="DW115" s="125"/>
      <c r="DX115" s="125"/>
      <c r="DY115" s="125"/>
      <c r="DZ115" s="125"/>
      <c r="EA115" s="125"/>
      <c r="EB115" s="125"/>
      <c r="EC115" s="125"/>
      <c r="ED115" s="125"/>
      <c r="EE115" s="125"/>
      <c r="EF115" s="125"/>
      <c r="EG115" s="125"/>
      <c r="EH115" s="125"/>
      <c r="EI115" s="125"/>
      <c r="EJ115" s="125"/>
      <c r="EK115" s="125"/>
      <c r="EL115" s="125"/>
      <c r="EM115" s="125"/>
      <c r="EN115" s="125"/>
      <c r="EO115" s="125"/>
      <c r="EP115" s="125"/>
      <c r="EQ115" s="125"/>
      <c r="ER115" s="125"/>
      <c r="ES115" s="125"/>
      <c r="ET115" s="125"/>
      <c r="EU115" s="125"/>
      <c r="EV115" s="125"/>
      <c r="EW115" s="125"/>
      <c r="EX115" s="125"/>
      <c r="EY115" s="125"/>
      <c r="EZ115" s="125"/>
      <c r="FA115" s="125"/>
      <c r="FB115" s="125"/>
      <c r="FC115" s="125"/>
      <c r="FD115" s="125"/>
      <c r="FE115" s="125"/>
      <c r="FF115" s="125"/>
      <c r="FG115" s="125"/>
      <c r="FH115" s="125"/>
      <c r="FI115" s="125"/>
      <c r="FJ115" s="125"/>
      <c r="FK115" s="125"/>
      <c r="FL115" s="125"/>
      <c r="FM115" s="125"/>
      <c r="FN115" s="125"/>
      <c r="FO115" s="125"/>
    </row>
    <row r="116" s="29" customFormat="1" ht="27.95" customHeight="1" spans="1:26">
      <c r="A116" s="270">
        <v>30</v>
      </c>
      <c r="B116" s="55" t="s">
        <v>893</v>
      </c>
      <c r="C116" s="56" t="s">
        <v>50</v>
      </c>
      <c r="D116" s="56" t="s">
        <v>51</v>
      </c>
      <c r="E116" s="56" t="s">
        <v>894</v>
      </c>
      <c r="F116" s="55" t="s">
        <v>895</v>
      </c>
      <c r="G116" s="41" t="s">
        <v>89</v>
      </c>
      <c r="H116" s="57">
        <v>9500</v>
      </c>
      <c r="I116" s="59"/>
      <c r="J116" s="55" t="s">
        <v>896</v>
      </c>
      <c r="K116" s="59">
        <v>5000</v>
      </c>
      <c r="L116" s="80" t="s">
        <v>897</v>
      </c>
      <c r="M116" s="59" t="s">
        <v>115</v>
      </c>
      <c r="N116" s="45" t="s">
        <v>34</v>
      </c>
      <c r="O116" s="80" t="s">
        <v>898</v>
      </c>
      <c r="P116" s="45" t="s">
        <v>899</v>
      </c>
      <c r="Q116" s="45" t="s">
        <v>900</v>
      </c>
      <c r="R116" s="45"/>
      <c r="S116" s="227" t="s">
        <v>901</v>
      </c>
      <c r="W116" s="318"/>
      <c r="X116" s="318"/>
      <c r="Y116" s="318"/>
      <c r="Z116" s="318"/>
    </row>
    <row r="117" s="29" customFormat="1" ht="27.95" customHeight="1" spans="1:26">
      <c r="A117" s="270">
        <v>31</v>
      </c>
      <c r="B117" s="55" t="s">
        <v>902</v>
      </c>
      <c r="C117" s="56" t="s">
        <v>50</v>
      </c>
      <c r="D117" s="56" t="s">
        <v>51</v>
      </c>
      <c r="E117" s="56" t="s">
        <v>894</v>
      </c>
      <c r="F117" s="55" t="s">
        <v>903</v>
      </c>
      <c r="G117" s="41" t="s">
        <v>89</v>
      </c>
      <c r="H117" s="57">
        <v>9000</v>
      </c>
      <c r="I117" s="59"/>
      <c r="J117" s="55" t="s">
        <v>896</v>
      </c>
      <c r="K117" s="59">
        <v>5000</v>
      </c>
      <c r="L117" s="80" t="s">
        <v>897</v>
      </c>
      <c r="M117" s="59" t="s">
        <v>115</v>
      </c>
      <c r="N117" s="45" t="s">
        <v>34</v>
      </c>
      <c r="O117" s="80" t="s">
        <v>898</v>
      </c>
      <c r="P117" s="45" t="s">
        <v>904</v>
      </c>
      <c r="Q117" s="45" t="s">
        <v>900</v>
      </c>
      <c r="R117" s="45"/>
      <c r="S117" s="227" t="s">
        <v>905</v>
      </c>
      <c r="W117" s="318"/>
      <c r="X117" s="318"/>
      <c r="Y117" s="318"/>
      <c r="Z117" s="318"/>
    </row>
    <row r="118" s="29" customFormat="1" ht="27.95" customHeight="1" spans="1:26">
      <c r="A118" s="270">
        <v>32</v>
      </c>
      <c r="B118" s="55" t="s">
        <v>906</v>
      </c>
      <c r="C118" s="56" t="s">
        <v>50</v>
      </c>
      <c r="D118" s="56" t="s">
        <v>51</v>
      </c>
      <c r="E118" s="56" t="s">
        <v>894</v>
      </c>
      <c r="F118" s="55" t="s">
        <v>907</v>
      </c>
      <c r="G118" s="41" t="s">
        <v>89</v>
      </c>
      <c r="H118" s="57">
        <v>9000</v>
      </c>
      <c r="I118" s="59"/>
      <c r="J118" s="55" t="s">
        <v>896</v>
      </c>
      <c r="K118" s="59">
        <v>5000</v>
      </c>
      <c r="L118" s="80" t="s">
        <v>897</v>
      </c>
      <c r="M118" s="59" t="s">
        <v>115</v>
      </c>
      <c r="N118" s="45" t="s">
        <v>34</v>
      </c>
      <c r="O118" s="80" t="s">
        <v>898</v>
      </c>
      <c r="P118" s="45" t="s">
        <v>908</v>
      </c>
      <c r="Q118" s="45" t="s">
        <v>900</v>
      </c>
      <c r="R118" s="45"/>
      <c r="S118" s="227" t="s">
        <v>905</v>
      </c>
      <c r="W118" s="318"/>
      <c r="X118" s="318"/>
      <c r="Y118" s="318"/>
      <c r="Z118" s="318"/>
    </row>
    <row r="119" s="29" customFormat="1" ht="45" spans="1:26">
      <c r="A119" s="270">
        <v>33</v>
      </c>
      <c r="B119" s="55" t="s">
        <v>913</v>
      </c>
      <c r="C119" s="56" t="s">
        <v>50</v>
      </c>
      <c r="D119" s="56" t="s">
        <v>51</v>
      </c>
      <c r="E119" s="56" t="s">
        <v>894</v>
      </c>
      <c r="F119" s="55" t="s">
        <v>914</v>
      </c>
      <c r="G119" s="41" t="s">
        <v>89</v>
      </c>
      <c r="H119" s="57">
        <v>9000</v>
      </c>
      <c r="I119" s="59"/>
      <c r="J119" s="55" t="s">
        <v>896</v>
      </c>
      <c r="K119" s="59">
        <v>3000</v>
      </c>
      <c r="L119" s="80" t="s">
        <v>915</v>
      </c>
      <c r="M119" s="59" t="s">
        <v>79</v>
      </c>
      <c r="N119" s="45" t="s">
        <v>33</v>
      </c>
      <c r="O119" s="80" t="s">
        <v>898</v>
      </c>
      <c r="P119" s="45" t="s">
        <v>916</v>
      </c>
      <c r="Q119" s="45" t="s">
        <v>900</v>
      </c>
      <c r="R119" s="45"/>
      <c r="S119" s="227" t="s">
        <v>905</v>
      </c>
      <c r="W119" s="318"/>
      <c r="X119" s="318"/>
      <c r="Y119" s="318"/>
      <c r="Z119" s="318"/>
    </row>
    <row r="120" s="29" customFormat="1" ht="45" spans="1:26">
      <c r="A120" s="270">
        <v>34</v>
      </c>
      <c r="B120" s="55" t="s">
        <v>917</v>
      </c>
      <c r="C120" s="56" t="s">
        <v>26</v>
      </c>
      <c r="D120" s="56" t="s">
        <v>51</v>
      </c>
      <c r="E120" s="56" t="s">
        <v>894</v>
      </c>
      <c r="F120" s="55" t="s">
        <v>918</v>
      </c>
      <c r="G120" s="41" t="s">
        <v>919</v>
      </c>
      <c r="H120" s="57">
        <v>151000</v>
      </c>
      <c r="I120" s="59"/>
      <c r="J120" s="55" t="s">
        <v>920</v>
      </c>
      <c r="K120" s="59">
        <v>5000</v>
      </c>
      <c r="L120" s="80" t="s">
        <v>921</v>
      </c>
      <c r="M120" s="59" t="s">
        <v>79</v>
      </c>
      <c r="N120" s="45" t="s">
        <v>33</v>
      </c>
      <c r="O120" s="80" t="s">
        <v>900</v>
      </c>
      <c r="P120" s="45" t="s">
        <v>922</v>
      </c>
      <c r="Q120" s="45" t="s">
        <v>900</v>
      </c>
      <c r="R120" s="45"/>
      <c r="S120" s="227" t="s">
        <v>905</v>
      </c>
      <c r="W120" s="318"/>
      <c r="X120" s="318"/>
      <c r="Y120" s="318"/>
      <c r="Z120" s="318"/>
    </row>
    <row r="121" s="29" customFormat="1" ht="33.75" spans="1:26">
      <c r="A121" s="270">
        <v>55</v>
      </c>
      <c r="B121" s="55" t="s">
        <v>1016</v>
      </c>
      <c r="C121" s="56" t="s">
        <v>103</v>
      </c>
      <c r="D121" s="59" t="s">
        <v>104</v>
      </c>
      <c r="E121" s="45" t="s">
        <v>984</v>
      </c>
      <c r="F121" s="55" t="s">
        <v>1017</v>
      </c>
      <c r="G121" s="41">
        <v>2016</v>
      </c>
      <c r="H121" s="57">
        <v>600</v>
      </c>
      <c r="I121" s="59"/>
      <c r="J121" s="55" t="s">
        <v>1018</v>
      </c>
      <c r="K121" s="59">
        <v>600</v>
      </c>
      <c r="L121" s="80" t="s">
        <v>995</v>
      </c>
      <c r="M121" s="59" t="s">
        <v>92</v>
      </c>
      <c r="N121" s="45" t="s">
        <v>70</v>
      </c>
      <c r="O121" s="80"/>
      <c r="P121" s="45"/>
      <c r="Q121" s="45"/>
      <c r="R121" s="45"/>
      <c r="S121" s="227" t="s">
        <v>997</v>
      </c>
      <c r="W121" s="318"/>
      <c r="X121" s="318"/>
      <c r="Y121" s="318"/>
      <c r="Z121" s="318"/>
    </row>
    <row r="122" s="29" customFormat="1" ht="22.5" spans="1:26">
      <c r="A122" s="270">
        <v>56</v>
      </c>
      <c r="B122" s="55" t="s">
        <v>1086</v>
      </c>
      <c r="C122" s="59" t="s">
        <v>103</v>
      </c>
      <c r="D122" s="56" t="s">
        <v>104</v>
      </c>
      <c r="E122" s="41" t="s">
        <v>1072</v>
      </c>
      <c r="F122" s="55" t="s">
        <v>1087</v>
      </c>
      <c r="G122" s="41">
        <v>2016</v>
      </c>
      <c r="H122" s="57">
        <v>1000</v>
      </c>
      <c r="I122" s="56"/>
      <c r="J122" s="81" t="s">
        <v>1082</v>
      </c>
      <c r="K122" s="59">
        <v>1000</v>
      </c>
      <c r="L122" s="60" t="s">
        <v>114</v>
      </c>
      <c r="M122" s="59" t="s">
        <v>115</v>
      </c>
      <c r="N122" s="45" t="s">
        <v>178</v>
      </c>
      <c r="O122" s="80" t="s">
        <v>1077</v>
      </c>
      <c r="P122" s="45" t="s">
        <v>1078</v>
      </c>
      <c r="Q122" s="45"/>
      <c r="R122" s="45"/>
      <c r="S122" s="227" t="s">
        <v>1079</v>
      </c>
      <c r="W122" s="318"/>
      <c r="X122" s="318"/>
      <c r="Y122" s="318"/>
      <c r="Z122" s="318"/>
    </row>
    <row r="123" s="29" customFormat="1" ht="45" spans="1:26">
      <c r="A123" s="270">
        <v>57</v>
      </c>
      <c r="B123" s="55" t="s">
        <v>1245</v>
      </c>
      <c r="C123" s="59" t="s">
        <v>50</v>
      </c>
      <c r="D123" s="56" t="s">
        <v>104</v>
      </c>
      <c r="E123" s="41" t="s">
        <v>1144</v>
      </c>
      <c r="F123" s="55" t="s">
        <v>1246</v>
      </c>
      <c r="G123" s="41" t="s">
        <v>119</v>
      </c>
      <c r="H123" s="57">
        <v>2000</v>
      </c>
      <c r="I123" s="56">
        <v>500</v>
      </c>
      <c r="J123" s="81" t="s">
        <v>1247</v>
      </c>
      <c r="K123" s="59">
        <v>2000</v>
      </c>
      <c r="L123" s="60" t="s">
        <v>1248</v>
      </c>
      <c r="M123" s="59" t="s">
        <v>79</v>
      </c>
      <c r="N123" s="45" t="s">
        <v>34</v>
      </c>
      <c r="O123" s="80" t="s">
        <v>1150</v>
      </c>
      <c r="P123" s="45" t="s">
        <v>1159</v>
      </c>
      <c r="Q123" s="45" t="s">
        <v>1150</v>
      </c>
      <c r="R123" s="45" t="s">
        <v>1249</v>
      </c>
      <c r="S123" s="227" t="s">
        <v>1152</v>
      </c>
      <c r="W123" s="318"/>
      <c r="X123" s="318"/>
      <c r="Y123" s="318"/>
      <c r="Z123" s="318"/>
    </row>
    <row r="124" s="29" customFormat="1" ht="22.5" spans="1:26">
      <c r="A124" s="270">
        <v>58</v>
      </c>
      <c r="B124" s="55" t="s">
        <v>1250</v>
      </c>
      <c r="C124" s="59" t="s">
        <v>50</v>
      </c>
      <c r="D124" s="56" t="s">
        <v>104</v>
      </c>
      <c r="E124" s="41" t="s">
        <v>1144</v>
      </c>
      <c r="F124" s="55" t="s">
        <v>1251</v>
      </c>
      <c r="G124" s="41">
        <v>2016</v>
      </c>
      <c r="H124" s="57">
        <v>500</v>
      </c>
      <c r="I124" s="56">
        <v>150</v>
      </c>
      <c r="J124" s="81" t="s">
        <v>1204</v>
      </c>
      <c r="K124" s="59">
        <v>500</v>
      </c>
      <c r="L124" s="60" t="s">
        <v>1252</v>
      </c>
      <c r="M124" s="59" t="s">
        <v>988</v>
      </c>
      <c r="N124" s="45" t="s">
        <v>34</v>
      </c>
      <c r="O124" s="80" t="s">
        <v>477</v>
      </c>
      <c r="P124" s="45" t="s">
        <v>1253</v>
      </c>
      <c r="Q124" s="45" t="s">
        <v>1150</v>
      </c>
      <c r="R124" s="45" t="s">
        <v>1159</v>
      </c>
      <c r="S124" s="227" t="s">
        <v>1152</v>
      </c>
      <c r="W124" s="318"/>
      <c r="X124" s="318"/>
      <c r="Y124" s="318"/>
      <c r="Z124" s="318"/>
    </row>
    <row r="125" s="29" customFormat="1" ht="22.5" spans="1:26">
      <c r="A125" s="270">
        <v>59</v>
      </c>
      <c r="B125" s="55" t="s">
        <v>1311</v>
      </c>
      <c r="C125" s="59" t="s">
        <v>50</v>
      </c>
      <c r="D125" s="56" t="s">
        <v>104</v>
      </c>
      <c r="E125" s="41" t="s">
        <v>1265</v>
      </c>
      <c r="F125" s="55" t="s">
        <v>1312</v>
      </c>
      <c r="G125" s="41">
        <v>2016</v>
      </c>
      <c r="H125" s="57">
        <v>500</v>
      </c>
      <c r="I125" s="56">
        <v>150</v>
      </c>
      <c r="J125" s="81" t="s">
        <v>1313</v>
      </c>
      <c r="K125" s="59">
        <v>500</v>
      </c>
      <c r="L125" s="60" t="s">
        <v>1314</v>
      </c>
      <c r="M125" s="59" t="s">
        <v>988</v>
      </c>
      <c r="N125" s="45" t="s">
        <v>34</v>
      </c>
      <c r="O125" s="80" t="s">
        <v>477</v>
      </c>
      <c r="P125" s="45" t="s">
        <v>1253</v>
      </c>
      <c r="Q125" s="45" t="s">
        <v>477</v>
      </c>
      <c r="R125" s="45" t="s">
        <v>1310</v>
      </c>
      <c r="S125" s="227" t="s">
        <v>1152</v>
      </c>
      <c r="W125" s="318"/>
      <c r="X125" s="318"/>
      <c r="Y125" s="318"/>
      <c r="Z125" s="318"/>
    </row>
    <row r="126" s="126" customFormat="1" ht="22.5" spans="1:26">
      <c r="A126" s="270">
        <v>60</v>
      </c>
      <c r="B126" s="42" t="s">
        <v>316</v>
      </c>
      <c r="C126" s="43"/>
      <c r="D126" s="56" t="s">
        <v>317</v>
      </c>
      <c r="E126" s="45" t="s">
        <v>267</v>
      </c>
      <c r="F126" s="46" t="s">
        <v>318</v>
      </c>
      <c r="G126" s="41" t="s">
        <v>89</v>
      </c>
      <c r="H126" s="57">
        <v>10000</v>
      </c>
      <c r="I126" s="57"/>
      <c r="J126" s="57" t="s">
        <v>319</v>
      </c>
      <c r="K126" s="57">
        <v>2000</v>
      </c>
      <c r="L126" s="76" t="s">
        <v>306</v>
      </c>
      <c r="M126" s="77" t="s">
        <v>122</v>
      </c>
      <c r="N126" s="45" t="s">
        <v>33</v>
      </c>
      <c r="O126" s="75"/>
      <c r="P126" s="43"/>
      <c r="Q126" s="43"/>
      <c r="R126" s="43"/>
      <c r="S126" s="232" t="s">
        <v>285</v>
      </c>
      <c r="W126" s="333"/>
      <c r="X126" s="333"/>
      <c r="Y126" s="333"/>
      <c r="Z126" s="333"/>
    </row>
    <row r="127" s="123" customFormat="1" ht="22.5" spans="1:171">
      <c r="A127" s="270">
        <v>61</v>
      </c>
      <c r="B127" s="46" t="s">
        <v>665</v>
      </c>
      <c r="C127" s="47" t="s">
        <v>103</v>
      </c>
      <c r="D127" s="47" t="s">
        <v>317</v>
      </c>
      <c r="E127" s="48" t="s">
        <v>642</v>
      </c>
      <c r="F127" s="46" t="s">
        <v>666</v>
      </c>
      <c r="G127" s="49">
        <v>2016</v>
      </c>
      <c r="H127" s="57">
        <v>1000</v>
      </c>
      <c r="I127" s="57"/>
      <c r="J127" s="57" t="s">
        <v>579</v>
      </c>
      <c r="K127" s="57">
        <v>1000</v>
      </c>
      <c r="L127" s="46" t="s">
        <v>661</v>
      </c>
      <c r="M127" s="52" t="s">
        <v>92</v>
      </c>
      <c r="N127" s="47" t="s">
        <v>34</v>
      </c>
      <c r="O127" s="46" t="s">
        <v>648</v>
      </c>
      <c r="P127" s="52" t="s">
        <v>662</v>
      </c>
      <c r="Q127" s="47" t="s">
        <v>648</v>
      </c>
      <c r="R127" s="52" t="s">
        <v>662</v>
      </c>
      <c r="S127" s="232" t="s">
        <v>551</v>
      </c>
      <c r="T127" s="115"/>
      <c r="U127" s="115"/>
      <c r="V127" s="115"/>
      <c r="W127" s="322"/>
      <c r="X127" s="322"/>
      <c r="Y127" s="322"/>
      <c r="Z127" s="322"/>
      <c r="AA127" s="115"/>
      <c r="AB127" s="115"/>
      <c r="AC127" s="115"/>
      <c r="AD127" s="115"/>
      <c r="AE127" s="115"/>
      <c r="AF127" s="115"/>
      <c r="AG127" s="115"/>
      <c r="AH127" s="115"/>
      <c r="AI127" s="115"/>
      <c r="AJ127" s="115"/>
      <c r="AK127" s="115"/>
      <c r="AL127" s="115"/>
      <c r="AM127" s="115"/>
      <c r="AN127" s="115"/>
      <c r="AO127" s="115"/>
      <c r="AP127" s="115"/>
      <c r="AQ127" s="115"/>
      <c r="AR127" s="115"/>
      <c r="AS127" s="115"/>
      <c r="AT127" s="115"/>
      <c r="AU127" s="115"/>
      <c r="AV127" s="115"/>
      <c r="AW127" s="115"/>
      <c r="AX127" s="115"/>
      <c r="AY127" s="115"/>
      <c r="AZ127" s="115"/>
      <c r="BA127" s="115"/>
      <c r="BB127" s="115"/>
      <c r="BC127" s="115"/>
      <c r="BD127" s="115"/>
      <c r="BE127" s="115"/>
      <c r="BF127" s="115"/>
      <c r="BG127" s="115"/>
      <c r="BH127" s="115"/>
      <c r="BI127" s="115"/>
      <c r="BJ127" s="115"/>
      <c r="BK127" s="115"/>
      <c r="BL127" s="115"/>
      <c r="BM127" s="115"/>
      <c r="BN127" s="115"/>
      <c r="BO127" s="115"/>
      <c r="BP127" s="115"/>
      <c r="BQ127" s="115"/>
      <c r="BR127" s="115"/>
      <c r="BS127" s="115"/>
      <c r="BT127" s="115"/>
      <c r="BU127" s="115"/>
      <c r="BV127" s="115"/>
      <c r="BW127" s="115"/>
      <c r="BX127" s="115"/>
      <c r="BY127" s="115"/>
      <c r="BZ127" s="115"/>
      <c r="CA127" s="115"/>
      <c r="CB127" s="115"/>
      <c r="CC127" s="115"/>
      <c r="CD127" s="115"/>
      <c r="CE127" s="115"/>
      <c r="CF127" s="115"/>
      <c r="CG127" s="115"/>
      <c r="CH127" s="115"/>
      <c r="CI127" s="115"/>
      <c r="CJ127" s="115"/>
      <c r="CK127" s="115"/>
      <c r="CL127" s="115"/>
      <c r="CM127" s="115"/>
      <c r="CN127" s="115"/>
      <c r="CO127" s="115"/>
      <c r="CP127" s="115"/>
      <c r="CQ127" s="115"/>
      <c r="CR127" s="115"/>
      <c r="CS127" s="115"/>
      <c r="CT127" s="115"/>
      <c r="CU127" s="115"/>
      <c r="CV127" s="115"/>
      <c r="CW127" s="115"/>
      <c r="CX127" s="115"/>
      <c r="CY127" s="115"/>
      <c r="CZ127" s="115"/>
      <c r="DA127" s="115"/>
      <c r="DB127" s="115"/>
      <c r="DC127" s="115"/>
      <c r="DD127" s="115"/>
      <c r="DE127" s="115"/>
      <c r="DF127" s="115"/>
      <c r="DG127" s="115"/>
      <c r="DH127" s="115"/>
      <c r="DI127" s="115"/>
      <c r="DJ127" s="115"/>
      <c r="DK127" s="115"/>
      <c r="DL127" s="115"/>
      <c r="DM127" s="115"/>
      <c r="DN127" s="115"/>
      <c r="DO127" s="115"/>
      <c r="DP127" s="115"/>
      <c r="DQ127" s="115"/>
      <c r="DR127" s="115"/>
      <c r="DS127" s="115"/>
      <c r="DT127" s="115"/>
      <c r="DU127" s="115"/>
      <c r="DV127" s="115"/>
      <c r="DW127" s="115"/>
      <c r="DX127" s="115"/>
      <c r="DY127" s="115"/>
      <c r="DZ127" s="115"/>
      <c r="EA127" s="115"/>
      <c r="EB127" s="115"/>
      <c r="EC127" s="115"/>
      <c r="ED127" s="115"/>
      <c r="EE127" s="115"/>
      <c r="EF127" s="115"/>
      <c r="EG127" s="115"/>
      <c r="EH127" s="115"/>
      <c r="EI127" s="115"/>
      <c r="EJ127" s="115"/>
      <c r="EK127" s="115"/>
      <c r="EL127" s="115"/>
      <c r="EM127" s="115"/>
      <c r="EN127" s="115"/>
      <c r="EO127" s="115"/>
      <c r="EP127" s="115"/>
      <c r="EQ127" s="115"/>
      <c r="ER127" s="115"/>
      <c r="ES127" s="115"/>
      <c r="ET127" s="115"/>
      <c r="EU127" s="115"/>
      <c r="EV127" s="115"/>
      <c r="EW127" s="115"/>
      <c r="EX127" s="115"/>
      <c r="EY127" s="115"/>
      <c r="EZ127" s="115"/>
      <c r="FA127" s="115"/>
      <c r="FB127" s="115"/>
      <c r="FC127" s="115"/>
      <c r="FD127" s="115"/>
      <c r="FE127" s="115"/>
      <c r="FF127" s="115"/>
      <c r="FG127" s="115"/>
      <c r="FH127" s="115"/>
      <c r="FI127" s="115"/>
      <c r="FJ127" s="115"/>
      <c r="FK127" s="115"/>
      <c r="FL127" s="115"/>
      <c r="FM127" s="115"/>
      <c r="FN127" s="115"/>
      <c r="FO127" s="115"/>
    </row>
    <row r="128" s="123" customFormat="1" ht="78.75" spans="1:26">
      <c r="A128" s="270">
        <v>62</v>
      </c>
      <c r="B128" s="51" t="s">
        <v>702</v>
      </c>
      <c r="C128" s="47" t="s">
        <v>50</v>
      </c>
      <c r="D128" s="52" t="s">
        <v>317</v>
      </c>
      <c r="E128" s="41" t="s">
        <v>642</v>
      </c>
      <c r="F128" s="46" t="s">
        <v>703</v>
      </c>
      <c r="G128" s="41" t="s">
        <v>704</v>
      </c>
      <c r="H128" s="53">
        <v>20500</v>
      </c>
      <c r="I128" s="48">
        <v>17700</v>
      </c>
      <c r="J128" s="78" t="s">
        <v>705</v>
      </c>
      <c r="K128" s="53">
        <v>2800</v>
      </c>
      <c r="L128" s="42" t="s">
        <v>706</v>
      </c>
      <c r="M128" s="45" t="s">
        <v>33</v>
      </c>
      <c r="N128" s="47" t="s">
        <v>34</v>
      </c>
      <c r="O128" s="46" t="s">
        <v>707</v>
      </c>
      <c r="P128" s="47" t="s">
        <v>708</v>
      </c>
      <c r="Q128" s="47" t="s">
        <v>648</v>
      </c>
      <c r="R128" s="47" t="s">
        <v>709</v>
      </c>
      <c r="S128" s="239" t="s">
        <v>551</v>
      </c>
      <c r="W128" s="324"/>
      <c r="X128" s="324"/>
      <c r="Y128" s="324"/>
      <c r="Z128" s="324"/>
    </row>
    <row r="129" s="123" customFormat="1" ht="45" spans="1:26">
      <c r="A129" s="270">
        <v>63</v>
      </c>
      <c r="B129" s="51" t="s">
        <v>710</v>
      </c>
      <c r="C129" s="47" t="s">
        <v>26</v>
      </c>
      <c r="D129" s="52" t="s">
        <v>317</v>
      </c>
      <c r="E129" s="41" t="s">
        <v>642</v>
      </c>
      <c r="F129" s="46" t="s">
        <v>711</v>
      </c>
      <c r="G129" s="48" t="s">
        <v>60</v>
      </c>
      <c r="H129" s="53">
        <v>12000</v>
      </c>
      <c r="I129" s="48">
        <v>11400</v>
      </c>
      <c r="J129" s="78" t="s">
        <v>712</v>
      </c>
      <c r="K129" s="53">
        <v>600</v>
      </c>
      <c r="L129" s="78" t="s">
        <v>713</v>
      </c>
      <c r="M129" s="45" t="s">
        <v>33</v>
      </c>
      <c r="N129" s="47" t="s">
        <v>92</v>
      </c>
      <c r="O129" s="46" t="s">
        <v>714</v>
      </c>
      <c r="P129" s="52" t="s">
        <v>715</v>
      </c>
      <c r="Q129" s="52" t="s">
        <v>648</v>
      </c>
      <c r="R129" s="52" t="s">
        <v>647</v>
      </c>
      <c r="S129" s="239" t="s">
        <v>551</v>
      </c>
      <c r="W129" s="324"/>
      <c r="X129" s="324"/>
      <c r="Y129" s="324"/>
      <c r="Z129" s="324"/>
    </row>
    <row r="130" s="123" customFormat="1" ht="33.75" spans="1:26">
      <c r="A130" s="270">
        <v>64</v>
      </c>
      <c r="B130" s="46" t="s">
        <v>716</v>
      </c>
      <c r="C130" s="47" t="s">
        <v>26</v>
      </c>
      <c r="D130" s="52" t="s">
        <v>317</v>
      </c>
      <c r="E130" s="41" t="s">
        <v>642</v>
      </c>
      <c r="F130" s="54" t="s">
        <v>717</v>
      </c>
      <c r="G130" s="41" t="s">
        <v>60</v>
      </c>
      <c r="H130" s="53">
        <v>10000</v>
      </c>
      <c r="I130" s="48">
        <v>9000</v>
      </c>
      <c r="J130" s="78" t="s">
        <v>718</v>
      </c>
      <c r="K130" s="53">
        <v>1000</v>
      </c>
      <c r="L130" s="79" t="s">
        <v>719</v>
      </c>
      <c r="M130" s="45" t="s">
        <v>33</v>
      </c>
      <c r="N130" s="47" t="s">
        <v>70</v>
      </c>
      <c r="O130" s="46" t="s">
        <v>720</v>
      </c>
      <c r="P130" s="52" t="s">
        <v>721</v>
      </c>
      <c r="Q130" s="52" t="s">
        <v>648</v>
      </c>
      <c r="R130" s="52" t="s">
        <v>656</v>
      </c>
      <c r="S130" s="334" t="s">
        <v>551</v>
      </c>
      <c r="W130" s="324"/>
      <c r="X130" s="324"/>
      <c r="Y130" s="324"/>
      <c r="Z130" s="324"/>
    </row>
    <row r="131" s="123" customFormat="1" ht="78.75" spans="1:26">
      <c r="A131" s="270">
        <v>65</v>
      </c>
      <c r="B131" s="46" t="s">
        <v>722</v>
      </c>
      <c r="C131" s="47" t="s">
        <v>26</v>
      </c>
      <c r="D131" s="52" t="s">
        <v>317</v>
      </c>
      <c r="E131" s="41" t="s">
        <v>642</v>
      </c>
      <c r="F131" s="54" t="s">
        <v>723</v>
      </c>
      <c r="G131" s="41" t="s">
        <v>60</v>
      </c>
      <c r="H131" s="53">
        <v>12000</v>
      </c>
      <c r="I131" s="48">
        <v>8050</v>
      </c>
      <c r="J131" s="78" t="s">
        <v>724</v>
      </c>
      <c r="K131" s="53">
        <v>3800</v>
      </c>
      <c r="L131" s="79" t="s">
        <v>725</v>
      </c>
      <c r="M131" s="45" t="s">
        <v>33</v>
      </c>
      <c r="N131" s="47" t="s">
        <v>34</v>
      </c>
      <c r="O131" s="46" t="s">
        <v>726</v>
      </c>
      <c r="P131" s="52" t="s">
        <v>727</v>
      </c>
      <c r="Q131" s="52" t="s">
        <v>648</v>
      </c>
      <c r="R131" s="52" t="s">
        <v>647</v>
      </c>
      <c r="S131" s="367" t="s">
        <v>649</v>
      </c>
      <c r="W131" s="324"/>
      <c r="X131" s="324"/>
      <c r="Y131" s="324"/>
      <c r="Z131" s="324"/>
    </row>
    <row r="132" s="178" customFormat="1" ht="45" spans="1:26">
      <c r="A132" s="270">
        <v>66</v>
      </c>
      <c r="B132" s="51" t="s">
        <v>728</v>
      </c>
      <c r="C132" s="47" t="s">
        <v>26</v>
      </c>
      <c r="D132" s="52" t="s">
        <v>317</v>
      </c>
      <c r="E132" s="48" t="s">
        <v>642</v>
      </c>
      <c r="F132" s="46" t="s">
        <v>729</v>
      </c>
      <c r="G132" s="41" t="s">
        <v>43</v>
      </c>
      <c r="H132" s="53">
        <v>10000</v>
      </c>
      <c r="I132" s="48">
        <v>200</v>
      </c>
      <c r="J132" s="78" t="s">
        <v>730</v>
      </c>
      <c r="K132" s="47">
        <v>2000</v>
      </c>
      <c r="L132" s="79" t="s">
        <v>731</v>
      </c>
      <c r="M132" s="45" t="s">
        <v>33</v>
      </c>
      <c r="N132" s="47" t="s">
        <v>79</v>
      </c>
      <c r="O132" s="46" t="s">
        <v>646</v>
      </c>
      <c r="P132" s="47" t="s">
        <v>647</v>
      </c>
      <c r="Q132" s="52" t="s">
        <v>648</v>
      </c>
      <c r="R132" s="47" t="s">
        <v>647</v>
      </c>
      <c r="S132" s="239" t="s">
        <v>551</v>
      </c>
      <c r="W132" s="368"/>
      <c r="X132" s="368"/>
      <c r="Y132" s="368"/>
      <c r="Z132" s="368"/>
    </row>
    <row r="133" s="123" customFormat="1" ht="45" spans="1:171">
      <c r="A133" s="270">
        <v>67</v>
      </c>
      <c r="B133" s="51" t="s">
        <v>732</v>
      </c>
      <c r="C133" s="47" t="s">
        <v>26</v>
      </c>
      <c r="D133" s="52" t="s">
        <v>317</v>
      </c>
      <c r="E133" s="48" t="s">
        <v>642</v>
      </c>
      <c r="F133" s="46" t="s">
        <v>733</v>
      </c>
      <c r="G133" s="41" t="s">
        <v>43</v>
      </c>
      <c r="H133" s="53">
        <v>1000</v>
      </c>
      <c r="I133" s="48">
        <v>200</v>
      </c>
      <c r="J133" s="78" t="s">
        <v>734</v>
      </c>
      <c r="K133" s="53">
        <v>2000</v>
      </c>
      <c r="L133" s="79" t="s">
        <v>735</v>
      </c>
      <c r="M133" s="52" t="s">
        <v>79</v>
      </c>
      <c r="N133" s="45" t="s">
        <v>33</v>
      </c>
      <c r="O133" s="46" t="s">
        <v>736</v>
      </c>
      <c r="P133" s="52" t="s">
        <v>737</v>
      </c>
      <c r="Q133" s="52" t="s">
        <v>648</v>
      </c>
      <c r="R133" s="52" t="s">
        <v>738</v>
      </c>
      <c r="S133" s="334" t="s">
        <v>551</v>
      </c>
      <c r="T133" s="115"/>
      <c r="U133" s="115"/>
      <c r="V133" s="115"/>
      <c r="W133" s="322"/>
      <c r="X133" s="322"/>
      <c r="Y133" s="322"/>
      <c r="Z133" s="322"/>
      <c r="AA133" s="115"/>
      <c r="AB133" s="115"/>
      <c r="AC133" s="115"/>
      <c r="AD133" s="115"/>
      <c r="AE133" s="115"/>
      <c r="AF133" s="115"/>
      <c r="AG133" s="115"/>
      <c r="AH133" s="115"/>
      <c r="AI133" s="115"/>
      <c r="AJ133" s="115"/>
      <c r="AK133" s="115"/>
      <c r="AL133" s="115"/>
      <c r="AM133" s="115"/>
      <c r="AN133" s="115"/>
      <c r="AO133" s="115"/>
      <c r="AP133" s="115"/>
      <c r="AQ133" s="115"/>
      <c r="AR133" s="115"/>
      <c r="AS133" s="115"/>
      <c r="AT133" s="115"/>
      <c r="AU133" s="115"/>
      <c r="AV133" s="115"/>
      <c r="AW133" s="115"/>
      <c r="AX133" s="115"/>
      <c r="AY133" s="115"/>
      <c r="AZ133" s="115"/>
      <c r="BA133" s="115"/>
      <c r="BB133" s="115"/>
      <c r="BC133" s="115"/>
      <c r="BD133" s="115"/>
      <c r="BE133" s="115"/>
      <c r="BF133" s="115"/>
      <c r="BG133" s="115"/>
      <c r="BH133" s="115"/>
      <c r="BI133" s="115"/>
      <c r="BJ133" s="115"/>
      <c r="BK133" s="115"/>
      <c r="BL133" s="115"/>
      <c r="BM133" s="115"/>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115"/>
      <c r="DQ133" s="115"/>
      <c r="DR133" s="115"/>
      <c r="DS133" s="115"/>
      <c r="DT133" s="115"/>
      <c r="DU133" s="115"/>
      <c r="DV133" s="115"/>
      <c r="DW133" s="115"/>
      <c r="DX133" s="115"/>
      <c r="DY133" s="115"/>
      <c r="DZ133" s="115"/>
      <c r="EA133" s="115"/>
      <c r="EB133" s="115"/>
      <c r="EC133" s="115"/>
      <c r="ED133" s="115"/>
      <c r="EE133" s="115"/>
      <c r="EF133" s="115"/>
      <c r="EG133" s="115"/>
      <c r="EH133" s="115"/>
      <c r="EI133" s="115"/>
      <c r="EJ133" s="115"/>
      <c r="EK133" s="115"/>
      <c r="EL133" s="115"/>
      <c r="EM133" s="115"/>
      <c r="EN133" s="115"/>
      <c r="EO133" s="115"/>
      <c r="EP133" s="115"/>
      <c r="EQ133" s="115"/>
      <c r="ER133" s="115"/>
      <c r="ES133" s="115"/>
      <c r="ET133" s="115"/>
      <c r="EU133" s="115"/>
      <c r="EV133" s="115"/>
      <c r="EW133" s="115"/>
      <c r="EX133" s="115"/>
      <c r="EY133" s="115"/>
      <c r="EZ133" s="115"/>
      <c r="FA133" s="115"/>
      <c r="FB133" s="115"/>
      <c r="FC133" s="115"/>
      <c r="FD133" s="115"/>
      <c r="FE133" s="115"/>
      <c r="FF133" s="115"/>
      <c r="FG133" s="115"/>
      <c r="FH133" s="115"/>
      <c r="FI133" s="115"/>
      <c r="FJ133" s="115"/>
      <c r="FK133" s="115"/>
      <c r="FL133" s="115"/>
      <c r="FM133" s="115"/>
      <c r="FN133" s="115"/>
      <c r="FO133" s="115"/>
    </row>
    <row r="134" s="123" customFormat="1" ht="33.75" spans="1:171">
      <c r="A134" s="270">
        <v>68</v>
      </c>
      <c r="B134" s="51" t="s">
        <v>739</v>
      </c>
      <c r="C134" s="47" t="s">
        <v>26</v>
      </c>
      <c r="D134" s="52" t="s">
        <v>317</v>
      </c>
      <c r="E134" s="48" t="s">
        <v>642</v>
      </c>
      <c r="F134" s="46" t="s">
        <v>740</v>
      </c>
      <c r="G134" s="48" t="s">
        <v>60</v>
      </c>
      <c r="H134" s="53">
        <v>10000</v>
      </c>
      <c r="I134" s="48">
        <v>6000</v>
      </c>
      <c r="J134" s="78" t="s">
        <v>741</v>
      </c>
      <c r="K134" s="53">
        <v>3100</v>
      </c>
      <c r="L134" s="79" t="s">
        <v>742</v>
      </c>
      <c r="M134" s="45" t="s">
        <v>33</v>
      </c>
      <c r="N134" s="47" t="s">
        <v>34</v>
      </c>
      <c r="O134" s="46" t="s">
        <v>743</v>
      </c>
      <c r="P134" s="52" t="s">
        <v>744</v>
      </c>
      <c r="Q134" s="52" t="s">
        <v>648</v>
      </c>
      <c r="R134" s="52" t="s">
        <v>738</v>
      </c>
      <c r="S134" s="334" t="s">
        <v>551</v>
      </c>
      <c r="T134" s="115"/>
      <c r="U134" s="115"/>
      <c r="V134" s="115"/>
      <c r="W134" s="322"/>
      <c r="X134" s="322"/>
      <c r="Y134" s="322"/>
      <c r="Z134" s="322"/>
      <c r="AA134" s="115"/>
      <c r="AB134" s="115"/>
      <c r="AC134" s="115"/>
      <c r="AD134" s="115"/>
      <c r="AE134" s="115"/>
      <c r="AF134" s="115"/>
      <c r="AG134" s="115"/>
      <c r="AH134" s="115"/>
      <c r="AI134" s="115"/>
      <c r="AJ134" s="115"/>
      <c r="AK134" s="115"/>
      <c r="AL134" s="115"/>
      <c r="AM134" s="115"/>
      <c r="AN134" s="115"/>
      <c r="AO134" s="115"/>
      <c r="AP134" s="115"/>
      <c r="AQ134" s="115"/>
      <c r="AR134" s="115"/>
      <c r="AS134" s="115"/>
      <c r="AT134" s="115"/>
      <c r="AU134" s="115"/>
      <c r="AV134" s="115"/>
      <c r="AW134" s="115"/>
      <c r="AX134" s="115"/>
      <c r="AY134" s="115"/>
      <c r="AZ134" s="115"/>
      <c r="BA134" s="115"/>
      <c r="BB134" s="115"/>
      <c r="BC134" s="115"/>
      <c r="BD134" s="115"/>
      <c r="BE134" s="115"/>
      <c r="BF134" s="115"/>
      <c r="BG134" s="115"/>
      <c r="BH134" s="115"/>
      <c r="BI134" s="115"/>
      <c r="BJ134" s="115"/>
      <c r="BK134" s="115"/>
      <c r="BL134" s="115"/>
      <c r="BM134" s="115"/>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115"/>
      <c r="DQ134" s="115"/>
      <c r="DR134" s="115"/>
      <c r="DS134" s="115"/>
      <c r="DT134" s="115"/>
      <c r="DU134" s="115"/>
      <c r="DV134" s="115"/>
      <c r="DW134" s="115"/>
      <c r="DX134" s="115"/>
      <c r="DY134" s="115"/>
      <c r="DZ134" s="115"/>
      <c r="EA134" s="115"/>
      <c r="EB134" s="115"/>
      <c r="EC134" s="115"/>
      <c r="ED134" s="115"/>
      <c r="EE134" s="115"/>
      <c r="EF134" s="115"/>
      <c r="EG134" s="115"/>
      <c r="EH134" s="115"/>
      <c r="EI134" s="115"/>
      <c r="EJ134" s="115"/>
      <c r="EK134" s="115"/>
      <c r="EL134" s="115"/>
      <c r="EM134" s="115"/>
      <c r="EN134" s="115"/>
      <c r="EO134" s="115"/>
      <c r="EP134" s="115"/>
      <c r="EQ134" s="115"/>
      <c r="ER134" s="115"/>
      <c r="ES134" s="115"/>
      <c r="ET134" s="115"/>
      <c r="EU134" s="115"/>
      <c r="EV134" s="115"/>
      <c r="EW134" s="115"/>
      <c r="EX134" s="115"/>
      <c r="EY134" s="115"/>
      <c r="EZ134" s="115"/>
      <c r="FA134" s="115"/>
      <c r="FB134" s="115"/>
      <c r="FC134" s="115"/>
      <c r="FD134" s="115"/>
      <c r="FE134" s="115"/>
      <c r="FF134" s="115"/>
      <c r="FG134" s="115"/>
      <c r="FH134" s="115"/>
      <c r="FI134" s="115"/>
      <c r="FJ134" s="115"/>
      <c r="FK134" s="115"/>
      <c r="FL134" s="115"/>
      <c r="FM134" s="115"/>
      <c r="FN134" s="115"/>
      <c r="FO134" s="115"/>
    </row>
    <row r="135" s="29" customFormat="1" ht="30.95" customHeight="1" spans="1:26">
      <c r="A135" s="270">
        <v>69</v>
      </c>
      <c r="B135" s="55" t="s">
        <v>923</v>
      </c>
      <c r="C135" s="56" t="s">
        <v>50</v>
      </c>
      <c r="D135" s="56" t="s">
        <v>317</v>
      </c>
      <c r="E135" s="56" t="s">
        <v>894</v>
      </c>
      <c r="F135" s="55" t="s">
        <v>924</v>
      </c>
      <c r="G135" s="41" t="s">
        <v>135</v>
      </c>
      <c r="H135" s="57">
        <v>50000</v>
      </c>
      <c r="I135" s="59"/>
      <c r="J135" s="55" t="s">
        <v>925</v>
      </c>
      <c r="K135" s="59">
        <v>3000</v>
      </c>
      <c r="L135" s="80" t="s">
        <v>926</v>
      </c>
      <c r="M135" s="59" t="s">
        <v>115</v>
      </c>
      <c r="N135" s="45" t="s">
        <v>34</v>
      </c>
      <c r="O135" s="80" t="s">
        <v>900</v>
      </c>
      <c r="P135" s="45" t="s">
        <v>927</v>
      </c>
      <c r="Q135" s="45" t="s">
        <v>900</v>
      </c>
      <c r="R135" s="45"/>
      <c r="S135" s="227" t="s">
        <v>901</v>
      </c>
      <c r="W135" s="318"/>
      <c r="X135" s="318"/>
      <c r="Y135" s="318"/>
      <c r="Z135" s="318"/>
    </row>
    <row r="136" s="29" customFormat="1" ht="33.75" spans="1:26">
      <c r="A136" s="270">
        <v>70</v>
      </c>
      <c r="B136" s="55" t="s">
        <v>928</v>
      </c>
      <c r="C136" s="56" t="s">
        <v>50</v>
      </c>
      <c r="D136" s="56" t="s">
        <v>317</v>
      </c>
      <c r="E136" s="56" t="s">
        <v>894</v>
      </c>
      <c r="F136" s="55" t="s">
        <v>929</v>
      </c>
      <c r="G136" s="41" t="s">
        <v>135</v>
      </c>
      <c r="H136" s="57">
        <v>30000</v>
      </c>
      <c r="I136" s="59"/>
      <c r="J136" s="55" t="s">
        <v>930</v>
      </c>
      <c r="K136" s="59">
        <v>15000</v>
      </c>
      <c r="L136" s="80" t="s">
        <v>931</v>
      </c>
      <c r="M136" s="59" t="s">
        <v>115</v>
      </c>
      <c r="N136" s="45" t="s">
        <v>34</v>
      </c>
      <c r="O136" s="80" t="s">
        <v>900</v>
      </c>
      <c r="P136" s="45" t="s">
        <v>932</v>
      </c>
      <c r="Q136" s="45" t="s">
        <v>900</v>
      </c>
      <c r="R136" s="45"/>
      <c r="S136" s="227" t="s">
        <v>901</v>
      </c>
      <c r="W136" s="318"/>
      <c r="X136" s="318"/>
      <c r="Y136" s="318"/>
      <c r="Z136" s="318"/>
    </row>
    <row r="137" s="29" customFormat="1" ht="33.75" spans="1:26">
      <c r="A137" s="270">
        <v>71</v>
      </c>
      <c r="B137" s="55" t="s">
        <v>933</v>
      </c>
      <c r="C137" s="56" t="s">
        <v>50</v>
      </c>
      <c r="D137" s="56" t="s">
        <v>317</v>
      </c>
      <c r="E137" s="56" t="s">
        <v>894</v>
      </c>
      <c r="F137" s="55" t="s">
        <v>934</v>
      </c>
      <c r="G137" s="41" t="s">
        <v>135</v>
      </c>
      <c r="H137" s="57">
        <v>3000</v>
      </c>
      <c r="I137" s="59"/>
      <c r="J137" s="55" t="s">
        <v>935</v>
      </c>
      <c r="K137" s="59">
        <v>1500</v>
      </c>
      <c r="L137" s="80" t="s">
        <v>936</v>
      </c>
      <c r="M137" s="59" t="s">
        <v>115</v>
      </c>
      <c r="N137" s="45" t="s">
        <v>34</v>
      </c>
      <c r="O137" s="80" t="s">
        <v>900</v>
      </c>
      <c r="P137" s="45" t="s">
        <v>937</v>
      </c>
      <c r="Q137" s="45" t="s">
        <v>900</v>
      </c>
      <c r="R137" s="45"/>
      <c r="S137" s="227" t="s">
        <v>905</v>
      </c>
      <c r="W137" s="318"/>
      <c r="X137" s="318"/>
      <c r="Y137" s="318"/>
      <c r="Z137" s="318"/>
    </row>
    <row r="138" s="127" customFormat="1" ht="33.75" spans="1:26">
      <c r="A138" s="270">
        <v>72</v>
      </c>
      <c r="B138" s="55" t="s">
        <v>983</v>
      </c>
      <c r="C138" s="59" t="s">
        <v>50</v>
      </c>
      <c r="D138" s="59" t="s">
        <v>317</v>
      </c>
      <c r="E138" s="45" t="s">
        <v>984</v>
      </c>
      <c r="F138" s="60" t="s">
        <v>985</v>
      </c>
      <c r="G138" s="45" t="s">
        <v>89</v>
      </c>
      <c r="H138" s="61">
        <v>10000</v>
      </c>
      <c r="I138" s="59">
        <v>500</v>
      </c>
      <c r="J138" s="80" t="s">
        <v>986</v>
      </c>
      <c r="K138" s="59">
        <v>4000</v>
      </c>
      <c r="L138" s="60" t="s">
        <v>987</v>
      </c>
      <c r="M138" s="59" t="s">
        <v>988</v>
      </c>
      <c r="N138" s="59" t="s">
        <v>33</v>
      </c>
      <c r="O138" s="80" t="s">
        <v>989</v>
      </c>
      <c r="P138" s="45" t="s">
        <v>990</v>
      </c>
      <c r="Q138" s="208"/>
      <c r="R138" s="149"/>
      <c r="S138" s="227" t="s">
        <v>991</v>
      </c>
      <c r="W138" s="328"/>
      <c r="X138" s="328"/>
      <c r="Y138" s="328"/>
      <c r="Z138" s="328"/>
    </row>
    <row r="139" s="127" customFormat="1" ht="22.5" spans="1:26">
      <c r="A139" s="270">
        <v>73</v>
      </c>
      <c r="B139" s="55" t="s">
        <v>992</v>
      </c>
      <c r="C139" s="59" t="s">
        <v>103</v>
      </c>
      <c r="D139" s="59" t="s">
        <v>317</v>
      </c>
      <c r="E139" s="45" t="s">
        <v>984</v>
      </c>
      <c r="F139" s="60" t="s">
        <v>993</v>
      </c>
      <c r="G139" s="45">
        <v>2016</v>
      </c>
      <c r="H139" s="61">
        <v>2000</v>
      </c>
      <c r="I139" s="59"/>
      <c r="J139" s="80" t="s">
        <v>994</v>
      </c>
      <c r="K139" s="59">
        <v>2000</v>
      </c>
      <c r="L139" s="60" t="s">
        <v>995</v>
      </c>
      <c r="M139" s="59" t="s">
        <v>115</v>
      </c>
      <c r="N139" s="59" t="s">
        <v>289</v>
      </c>
      <c r="O139" s="80" t="s">
        <v>989</v>
      </c>
      <c r="P139" s="45" t="s">
        <v>996</v>
      </c>
      <c r="Q139" s="208"/>
      <c r="R139" s="149"/>
      <c r="S139" s="227" t="s">
        <v>997</v>
      </c>
      <c r="W139" s="328"/>
      <c r="X139" s="328"/>
      <c r="Y139" s="328"/>
      <c r="Z139" s="328"/>
    </row>
    <row r="140" s="127" customFormat="1" ht="22.5" spans="1:26">
      <c r="A140" s="270">
        <v>74</v>
      </c>
      <c r="B140" s="55" t="s">
        <v>998</v>
      </c>
      <c r="C140" s="59" t="s">
        <v>103</v>
      </c>
      <c r="D140" s="59" t="s">
        <v>317</v>
      </c>
      <c r="E140" s="45" t="s">
        <v>984</v>
      </c>
      <c r="F140" s="60" t="s">
        <v>999</v>
      </c>
      <c r="G140" s="45">
        <v>2016</v>
      </c>
      <c r="H140" s="61">
        <v>2000</v>
      </c>
      <c r="I140" s="59"/>
      <c r="J140" s="80" t="s">
        <v>1000</v>
      </c>
      <c r="K140" s="59">
        <v>2000</v>
      </c>
      <c r="L140" s="60" t="s">
        <v>995</v>
      </c>
      <c r="M140" s="59" t="s">
        <v>115</v>
      </c>
      <c r="N140" s="59" t="s">
        <v>92</v>
      </c>
      <c r="O140" s="80" t="s">
        <v>989</v>
      </c>
      <c r="P140" s="45" t="s">
        <v>1001</v>
      </c>
      <c r="Q140" s="208"/>
      <c r="R140" s="149"/>
      <c r="S140" s="227" t="s">
        <v>997</v>
      </c>
      <c r="W140" s="328"/>
      <c r="X140" s="328"/>
      <c r="Y140" s="328"/>
      <c r="Z140" s="328"/>
    </row>
    <row r="141" s="29" customFormat="1" ht="33.75" spans="1:26">
      <c r="A141" s="270">
        <v>75</v>
      </c>
      <c r="B141" s="55" t="s">
        <v>1088</v>
      </c>
      <c r="C141" s="59" t="s">
        <v>103</v>
      </c>
      <c r="D141" s="56" t="s">
        <v>317</v>
      </c>
      <c r="E141" s="41" t="s">
        <v>1072</v>
      </c>
      <c r="F141" s="55" t="s">
        <v>1089</v>
      </c>
      <c r="G141" s="41">
        <v>2016</v>
      </c>
      <c r="H141" s="57">
        <v>800</v>
      </c>
      <c r="I141" s="56"/>
      <c r="J141" s="81" t="s">
        <v>1082</v>
      </c>
      <c r="K141" s="59">
        <v>800</v>
      </c>
      <c r="L141" s="60" t="s">
        <v>114</v>
      </c>
      <c r="M141" s="59" t="s">
        <v>115</v>
      </c>
      <c r="N141" s="45" t="s">
        <v>178</v>
      </c>
      <c r="O141" s="80" t="s">
        <v>1083</v>
      </c>
      <c r="P141" s="45" t="s">
        <v>1084</v>
      </c>
      <c r="Q141" s="45" t="s">
        <v>1077</v>
      </c>
      <c r="R141" s="45" t="s">
        <v>1085</v>
      </c>
      <c r="S141" s="227" t="s">
        <v>1079</v>
      </c>
      <c r="W141" s="318"/>
      <c r="X141" s="318"/>
      <c r="Y141" s="318"/>
      <c r="Z141" s="318"/>
    </row>
    <row r="142" s="29" customFormat="1" ht="22.5" spans="1:26">
      <c r="A142" s="270">
        <v>76</v>
      </c>
      <c r="B142" s="55" t="s">
        <v>1090</v>
      </c>
      <c r="C142" s="59" t="s">
        <v>103</v>
      </c>
      <c r="D142" s="56" t="s">
        <v>317</v>
      </c>
      <c r="E142" s="41" t="s">
        <v>1072</v>
      </c>
      <c r="F142" s="55" t="s">
        <v>1091</v>
      </c>
      <c r="G142" s="41">
        <v>2016</v>
      </c>
      <c r="H142" s="57">
        <v>650</v>
      </c>
      <c r="I142" s="56"/>
      <c r="J142" s="81" t="s">
        <v>1082</v>
      </c>
      <c r="K142" s="59">
        <v>650</v>
      </c>
      <c r="L142" s="60" t="s">
        <v>91</v>
      </c>
      <c r="M142" s="59" t="s">
        <v>92</v>
      </c>
      <c r="N142" s="45" t="s">
        <v>34</v>
      </c>
      <c r="O142" s="80" t="s">
        <v>1092</v>
      </c>
      <c r="P142" s="45" t="s">
        <v>1093</v>
      </c>
      <c r="Q142" s="45" t="s">
        <v>1077</v>
      </c>
      <c r="R142" s="45" t="s">
        <v>1094</v>
      </c>
      <c r="S142" s="227" t="s">
        <v>1095</v>
      </c>
      <c r="W142" s="318"/>
      <c r="X142" s="318"/>
      <c r="Y142" s="318"/>
      <c r="Z142" s="318"/>
    </row>
    <row r="143" s="29" customFormat="1" ht="33.75" spans="1:26">
      <c r="A143" s="270">
        <v>77</v>
      </c>
      <c r="B143" s="55" t="s">
        <v>1100</v>
      </c>
      <c r="C143" s="59" t="s">
        <v>103</v>
      </c>
      <c r="D143" s="56" t="s">
        <v>317</v>
      </c>
      <c r="E143" s="41" t="s">
        <v>1072</v>
      </c>
      <c r="F143" s="55" t="s">
        <v>1101</v>
      </c>
      <c r="G143" s="41" t="s">
        <v>106</v>
      </c>
      <c r="H143" s="57">
        <v>2500</v>
      </c>
      <c r="I143" s="56">
        <v>100</v>
      </c>
      <c r="J143" s="81" t="s">
        <v>1102</v>
      </c>
      <c r="K143" s="59">
        <v>2400</v>
      </c>
      <c r="L143" s="60" t="s">
        <v>114</v>
      </c>
      <c r="M143" s="59" t="s">
        <v>115</v>
      </c>
      <c r="N143" s="45" t="s">
        <v>34</v>
      </c>
      <c r="O143" s="80" t="s">
        <v>1103</v>
      </c>
      <c r="P143" s="45" t="s">
        <v>1104</v>
      </c>
      <c r="Q143" s="45" t="s">
        <v>1077</v>
      </c>
      <c r="R143" s="45" t="s">
        <v>1105</v>
      </c>
      <c r="S143" s="227" t="s">
        <v>1106</v>
      </c>
      <c r="W143" s="318"/>
      <c r="X143" s="318"/>
      <c r="Y143" s="318"/>
      <c r="Z143" s="318"/>
    </row>
    <row r="144" s="29" customFormat="1" ht="33.75" spans="1:26">
      <c r="A144" s="270">
        <v>78</v>
      </c>
      <c r="B144" s="55" t="s">
        <v>1107</v>
      </c>
      <c r="C144" s="59" t="s">
        <v>103</v>
      </c>
      <c r="D144" s="56" t="s">
        <v>317</v>
      </c>
      <c r="E144" s="41" t="s">
        <v>1072</v>
      </c>
      <c r="F144" s="55" t="s">
        <v>1108</v>
      </c>
      <c r="G144" s="41" t="s">
        <v>106</v>
      </c>
      <c r="H144" s="57">
        <v>4200</v>
      </c>
      <c r="I144" s="56">
        <v>50</v>
      </c>
      <c r="J144" s="81" t="s">
        <v>1109</v>
      </c>
      <c r="K144" s="59">
        <v>2100</v>
      </c>
      <c r="L144" s="60" t="s">
        <v>91</v>
      </c>
      <c r="M144" s="59" t="s">
        <v>92</v>
      </c>
      <c r="N144" s="59" t="s">
        <v>33</v>
      </c>
      <c r="O144" s="80" t="s">
        <v>1103</v>
      </c>
      <c r="P144" s="45" t="s">
        <v>1104</v>
      </c>
      <c r="Q144" s="45" t="s">
        <v>1077</v>
      </c>
      <c r="R144" s="45" t="s">
        <v>1105</v>
      </c>
      <c r="S144" s="227" t="s">
        <v>1106</v>
      </c>
      <c r="W144" s="318"/>
      <c r="X144" s="318"/>
      <c r="Y144" s="318"/>
      <c r="Z144" s="318"/>
    </row>
    <row r="145" s="29" customFormat="1" ht="45" spans="1:26">
      <c r="A145" s="270">
        <v>79</v>
      </c>
      <c r="B145" s="55" t="s">
        <v>1110</v>
      </c>
      <c r="C145" s="59" t="s">
        <v>103</v>
      </c>
      <c r="D145" s="56" t="s">
        <v>317</v>
      </c>
      <c r="E145" s="41" t="s">
        <v>1072</v>
      </c>
      <c r="F145" s="55" t="s">
        <v>1111</v>
      </c>
      <c r="G145" s="41" t="s">
        <v>119</v>
      </c>
      <c r="H145" s="57">
        <v>800</v>
      </c>
      <c r="I145" s="56">
        <v>10</v>
      </c>
      <c r="J145" s="81" t="s">
        <v>1112</v>
      </c>
      <c r="K145" s="59">
        <v>790</v>
      </c>
      <c r="L145" s="60" t="s">
        <v>91</v>
      </c>
      <c r="M145" s="59" t="s">
        <v>92</v>
      </c>
      <c r="N145" s="45" t="s">
        <v>34</v>
      </c>
      <c r="O145" s="80" t="s">
        <v>1103</v>
      </c>
      <c r="P145" s="45" t="s">
        <v>1104</v>
      </c>
      <c r="Q145" s="45" t="s">
        <v>1077</v>
      </c>
      <c r="R145" s="45" t="s">
        <v>1105</v>
      </c>
      <c r="S145" s="227" t="s">
        <v>1106</v>
      </c>
      <c r="W145" s="318"/>
      <c r="X145" s="318"/>
      <c r="Y145" s="318"/>
      <c r="Z145" s="318"/>
    </row>
    <row r="146" s="29" customFormat="1" ht="33.75" spans="1:26">
      <c r="A146" s="270">
        <v>80</v>
      </c>
      <c r="B146" s="55" t="s">
        <v>1119</v>
      </c>
      <c r="C146" s="59" t="s">
        <v>103</v>
      </c>
      <c r="D146" s="56" t="s">
        <v>317</v>
      </c>
      <c r="E146" s="41" t="s">
        <v>1072</v>
      </c>
      <c r="F146" s="55" t="s">
        <v>1120</v>
      </c>
      <c r="G146" s="41" t="s">
        <v>119</v>
      </c>
      <c r="H146" s="57">
        <v>750</v>
      </c>
      <c r="I146" s="56">
        <v>30</v>
      </c>
      <c r="J146" s="81" t="s">
        <v>1112</v>
      </c>
      <c r="K146" s="59">
        <v>720</v>
      </c>
      <c r="L146" s="60" t="s">
        <v>114</v>
      </c>
      <c r="M146" s="59" t="s">
        <v>115</v>
      </c>
      <c r="N146" s="45" t="s">
        <v>34</v>
      </c>
      <c r="O146" s="80" t="s">
        <v>1077</v>
      </c>
      <c r="P146" s="45" t="s">
        <v>1078</v>
      </c>
      <c r="Q146" s="45" t="s">
        <v>1077</v>
      </c>
      <c r="R146" s="45" t="s">
        <v>1115</v>
      </c>
      <c r="S146" s="227" t="s">
        <v>1095</v>
      </c>
      <c r="W146" s="318"/>
      <c r="X146" s="318"/>
      <c r="Y146" s="318"/>
      <c r="Z146" s="318"/>
    </row>
    <row r="147" s="260" customFormat="1" ht="16.5" customHeight="1" spans="1:26">
      <c r="A147" s="283" t="s">
        <v>1462</v>
      </c>
      <c r="B147" s="277" t="str">
        <f>"社会事业类"&amp;SUBTOTAL(3,A147:A162)-2&amp;"个"</f>
        <v>社会事业类14个</v>
      </c>
      <c r="C147" s="352"/>
      <c r="D147" s="352"/>
      <c r="E147" s="302"/>
      <c r="F147" s="299"/>
      <c r="G147" s="279"/>
      <c r="H147" s="353">
        <f t="shared" ref="H147:I147" si="6">SUM(H148:H161)</f>
        <v>110044</v>
      </c>
      <c r="I147" s="353">
        <f t="shared" si="6"/>
        <v>40400</v>
      </c>
      <c r="J147" s="299"/>
      <c r="K147" s="353">
        <f>SUM(K148:K161)</f>
        <v>28207</v>
      </c>
      <c r="L147" s="299"/>
      <c r="M147" s="302"/>
      <c r="N147" s="300"/>
      <c r="O147" s="354"/>
      <c r="P147" s="355"/>
      <c r="Q147" s="369"/>
      <c r="R147" s="352"/>
      <c r="S147" s="314"/>
      <c r="W147" s="315"/>
      <c r="X147" s="315"/>
      <c r="Y147" s="315"/>
      <c r="Z147" s="315"/>
    </row>
    <row r="148" s="21" customFormat="1" ht="22.5" spans="1:26">
      <c r="A148" s="270">
        <v>1</v>
      </c>
      <c r="B148" s="51" t="s">
        <v>132</v>
      </c>
      <c r="C148" s="59" t="s">
        <v>103</v>
      </c>
      <c r="D148" s="59" t="s">
        <v>133</v>
      </c>
      <c r="E148" s="45" t="s">
        <v>28</v>
      </c>
      <c r="F148" s="78" t="s">
        <v>134</v>
      </c>
      <c r="G148" s="48" t="s">
        <v>135</v>
      </c>
      <c r="H148" s="53">
        <v>10000</v>
      </c>
      <c r="I148" s="41"/>
      <c r="J148" s="76" t="s">
        <v>110</v>
      </c>
      <c r="K148" s="59">
        <v>2000</v>
      </c>
      <c r="L148" s="60" t="s">
        <v>127</v>
      </c>
      <c r="M148" s="59" t="s">
        <v>79</v>
      </c>
      <c r="N148" s="59" t="s">
        <v>33</v>
      </c>
      <c r="O148" s="80"/>
      <c r="P148" s="59"/>
      <c r="Q148" s="45" t="s">
        <v>37</v>
      </c>
      <c r="R148" s="45" t="s">
        <v>38</v>
      </c>
      <c r="S148" s="227" t="s">
        <v>39</v>
      </c>
      <c r="W148" s="317"/>
      <c r="X148" s="317"/>
      <c r="Y148" s="317"/>
      <c r="Z148" s="317"/>
    </row>
    <row r="149" s="105" customFormat="1" ht="22.5" spans="1:26">
      <c r="A149" s="270">
        <v>2</v>
      </c>
      <c r="B149" s="51" t="s">
        <v>136</v>
      </c>
      <c r="C149" s="59"/>
      <c r="D149" s="59" t="s">
        <v>137</v>
      </c>
      <c r="E149" s="45" t="s">
        <v>28</v>
      </c>
      <c r="F149" s="78" t="s">
        <v>138</v>
      </c>
      <c r="G149" s="102" t="s">
        <v>106</v>
      </c>
      <c r="H149" s="53">
        <v>850</v>
      </c>
      <c r="I149" s="59"/>
      <c r="J149" s="78" t="s">
        <v>139</v>
      </c>
      <c r="K149" s="59">
        <v>600</v>
      </c>
      <c r="L149" s="60" t="s">
        <v>140</v>
      </c>
      <c r="M149" s="59" t="s">
        <v>79</v>
      </c>
      <c r="N149" s="59" t="s">
        <v>141</v>
      </c>
      <c r="O149" s="356" t="s">
        <v>142</v>
      </c>
      <c r="P149" s="357" t="s">
        <v>143</v>
      </c>
      <c r="Q149" s="45"/>
      <c r="R149" s="45"/>
      <c r="S149" s="227" t="s">
        <v>39</v>
      </c>
      <c r="W149" s="316"/>
      <c r="X149" s="316"/>
      <c r="Y149" s="316"/>
      <c r="Z149" s="316"/>
    </row>
    <row r="150" s="105" customFormat="1" ht="22.5" spans="1:26">
      <c r="A150" s="270">
        <v>3</v>
      </c>
      <c r="B150" s="51" t="s">
        <v>144</v>
      </c>
      <c r="C150" s="59"/>
      <c r="D150" s="59" t="s">
        <v>137</v>
      </c>
      <c r="E150" s="45" t="s">
        <v>28</v>
      </c>
      <c r="F150" s="78" t="s">
        <v>145</v>
      </c>
      <c r="G150" s="102" t="s">
        <v>106</v>
      </c>
      <c r="H150" s="53">
        <v>1087</v>
      </c>
      <c r="I150" s="59"/>
      <c r="J150" s="78" t="s">
        <v>139</v>
      </c>
      <c r="K150" s="59">
        <v>700</v>
      </c>
      <c r="L150" s="60" t="s">
        <v>140</v>
      </c>
      <c r="M150" s="59" t="s">
        <v>79</v>
      </c>
      <c r="N150" s="59" t="s">
        <v>141</v>
      </c>
      <c r="O150" s="356" t="s">
        <v>146</v>
      </c>
      <c r="P150" s="357" t="s">
        <v>147</v>
      </c>
      <c r="Q150" s="45"/>
      <c r="R150" s="45"/>
      <c r="S150" s="227" t="s">
        <v>39</v>
      </c>
      <c r="W150" s="316"/>
      <c r="X150" s="316"/>
      <c r="Y150" s="316"/>
      <c r="Z150" s="316"/>
    </row>
    <row r="151" s="105" customFormat="1" ht="22.5" spans="1:26">
      <c r="A151" s="270">
        <v>4</v>
      </c>
      <c r="B151" s="51" t="s">
        <v>148</v>
      </c>
      <c r="C151" s="59"/>
      <c r="D151" s="59" t="s">
        <v>137</v>
      </c>
      <c r="E151" s="45" t="s">
        <v>28</v>
      </c>
      <c r="F151" s="78" t="s">
        <v>149</v>
      </c>
      <c r="G151" s="102" t="s">
        <v>106</v>
      </c>
      <c r="H151" s="53">
        <v>1100</v>
      </c>
      <c r="I151" s="53"/>
      <c r="J151" s="53" t="s">
        <v>139</v>
      </c>
      <c r="K151" s="53">
        <v>700</v>
      </c>
      <c r="L151" s="60" t="s">
        <v>140</v>
      </c>
      <c r="M151" s="59" t="s">
        <v>79</v>
      </c>
      <c r="N151" s="59" t="s">
        <v>141</v>
      </c>
      <c r="O151" s="356" t="s">
        <v>150</v>
      </c>
      <c r="P151" s="357" t="s">
        <v>151</v>
      </c>
      <c r="Q151" s="45"/>
      <c r="R151" s="45"/>
      <c r="S151" s="227" t="s">
        <v>39</v>
      </c>
      <c r="W151" s="316"/>
      <c r="X151" s="316"/>
      <c r="Y151" s="316"/>
      <c r="Z151" s="316"/>
    </row>
    <row r="152" s="100" customFormat="1" ht="36" spans="1:26">
      <c r="A152" s="270">
        <v>5</v>
      </c>
      <c r="B152" s="42" t="s">
        <v>264</v>
      </c>
      <c r="C152" s="68" t="s">
        <v>265</v>
      </c>
      <c r="D152" s="44" t="s">
        <v>266</v>
      </c>
      <c r="E152" s="45" t="s">
        <v>267</v>
      </c>
      <c r="F152" s="46" t="s">
        <v>268</v>
      </c>
      <c r="G152" s="41" t="s">
        <v>269</v>
      </c>
      <c r="H152" s="53">
        <v>44057</v>
      </c>
      <c r="I152" s="53">
        <v>38000</v>
      </c>
      <c r="J152" s="53" t="s">
        <v>270</v>
      </c>
      <c r="K152" s="53">
        <v>6057</v>
      </c>
      <c r="L152" s="60" t="s">
        <v>271</v>
      </c>
      <c r="M152" s="45" t="s">
        <v>33</v>
      </c>
      <c r="N152" s="59" t="s">
        <v>79</v>
      </c>
      <c r="O152" s="358" t="s">
        <v>272</v>
      </c>
      <c r="P152" s="359" t="s">
        <v>273</v>
      </c>
      <c r="Q152" s="221"/>
      <c r="R152" s="68"/>
      <c r="S152" s="227" t="s">
        <v>274</v>
      </c>
      <c r="W152" s="346"/>
      <c r="X152" s="346"/>
      <c r="Y152" s="346"/>
      <c r="Z152" s="346"/>
    </row>
    <row r="153" s="177" customFormat="1" ht="22.5" spans="1:26">
      <c r="A153" s="270">
        <v>6</v>
      </c>
      <c r="B153" s="42" t="s">
        <v>301</v>
      </c>
      <c r="C153" s="31"/>
      <c r="D153" s="44" t="s">
        <v>133</v>
      </c>
      <c r="E153" s="45" t="s">
        <v>267</v>
      </c>
      <c r="F153" s="60" t="s">
        <v>302</v>
      </c>
      <c r="G153" s="41" t="s">
        <v>106</v>
      </c>
      <c r="H153" s="53">
        <v>3000</v>
      </c>
      <c r="I153" s="53"/>
      <c r="J153" s="53" t="s">
        <v>303</v>
      </c>
      <c r="K153" s="53">
        <v>1000</v>
      </c>
      <c r="L153" s="46" t="s">
        <v>284</v>
      </c>
      <c r="M153" s="48">
        <v>6</v>
      </c>
      <c r="N153" s="48" t="s">
        <v>33</v>
      </c>
      <c r="O153" s="341"/>
      <c r="P153" s="233"/>
      <c r="Q153" s="233"/>
      <c r="R153" s="231"/>
      <c r="S153" s="227" t="s">
        <v>274</v>
      </c>
      <c r="W153" s="347"/>
      <c r="X153" s="347"/>
      <c r="Y153" s="347"/>
      <c r="Z153" s="347"/>
    </row>
    <row r="154" ht="36" spans="1:19">
      <c r="A154" s="270">
        <v>7</v>
      </c>
      <c r="B154" s="88" t="s">
        <v>552</v>
      </c>
      <c r="C154" s="68" t="s">
        <v>553</v>
      </c>
      <c r="D154" s="68" t="s">
        <v>266</v>
      </c>
      <c r="E154" s="45" t="s">
        <v>439</v>
      </c>
      <c r="F154" s="89" t="s">
        <v>554</v>
      </c>
      <c r="G154" s="41" t="s">
        <v>555</v>
      </c>
      <c r="H154" s="53">
        <v>2000</v>
      </c>
      <c r="I154" s="53">
        <v>1000</v>
      </c>
      <c r="J154" s="53" t="s">
        <v>556</v>
      </c>
      <c r="K154" s="53">
        <v>1000</v>
      </c>
      <c r="L154" s="46" t="s">
        <v>557</v>
      </c>
      <c r="M154" s="95" t="s">
        <v>122</v>
      </c>
      <c r="N154" s="95" t="s">
        <v>79</v>
      </c>
      <c r="O154" s="356" t="s">
        <v>558</v>
      </c>
      <c r="P154" s="360" t="s">
        <v>559</v>
      </c>
      <c r="Q154" s="370" t="s">
        <v>560</v>
      </c>
      <c r="R154" s="371" t="s">
        <v>561</v>
      </c>
      <c r="S154" s="227" t="s">
        <v>446</v>
      </c>
    </row>
    <row r="155" s="123" customFormat="1" ht="33.75" spans="1:171">
      <c r="A155" s="270">
        <v>8</v>
      </c>
      <c r="B155" s="46" t="s">
        <v>778</v>
      </c>
      <c r="C155" s="47" t="s">
        <v>103</v>
      </c>
      <c r="D155" s="52" t="s">
        <v>189</v>
      </c>
      <c r="E155" s="48" t="s">
        <v>642</v>
      </c>
      <c r="F155" s="54" t="s">
        <v>779</v>
      </c>
      <c r="G155" s="41" t="s">
        <v>89</v>
      </c>
      <c r="H155" s="53">
        <v>20000</v>
      </c>
      <c r="I155" s="53"/>
      <c r="J155" s="53" t="s">
        <v>780</v>
      </c>
      <c r="K155" s="53">
        <v>8000</v>
      </c>
      <c r="L155" s="46" t="s">
        <v>781</v>
      </c>
      <c r="M155" s="52" t="s">
        <v>79</v>
      </c>
      <c r="N155" s="45" t="s">
        <v>33</v>
      </c>
      <c r="O155" s="51" t="s">
        <v>782</v>
      </c>
      <c r="P155" s="47" t="s">
        <v>783</v>
      </c>
      <c r="Q155" s="52" t="s">
        <v>784</v>
      </c>
      <c r="R155" s="47" t="s">
        <v>752</v>
      </c>
      <c r="S155" s="232" t="s">
        <v>551</v>
      </c>
      <c r="T155" s="115"/>
      <c r="U155" s="115"/>
      <c r="V155" s="115"/>
      <c r="W155" s="322"/>
      <c r="X155" s="322"/>
      <c r="Y155" s="322"/>
      <c r="Z155" s="322"/>
      <c r="AA155" s="115"/>
      <c r="AB155" s="115"/>
      <c r="AC155" s="115"/>
      <c r="AD155" s="115"/>
      <c r="AE155" s="115"/>
      <c r="AF155" s="115"/>
      <c r="AG155" s="115"/>
      <c r="AH155" s="115"/>
      <c r="AI155" s="115"/>
      <c r="AJ155" s="115"/>
      <c r="AK155" s="115"/>
      <c r="AL155" s="115"/>
      <c r="AM155" s="115"/>
      <c r="AN155" s="115"/>
      <c r="AO155" s="115"/>
      <c r="AP155" s="115"/>
      <c r="AQ155" s="115"/>
      <c r="AR155" s="115"/>
      <c r="AS155" s="115"/>
      <c r="AT155" s="115"/>
      <c r="AU155" s="115"/>
      <c r="AV155" s="115"/>
      <c r="AW155" s="115"/>
      <c r="AX155" s="115"/>
      <c r="AY155" s="115"/>
      <c r="AZ155" s="115"/>
      <c r="BA155" s="115"/>
      <c r="BB155" s="115"/>
      <c r="BC155" s="115"/>
      <c r="BD155" s="115"/>
      <c r="BE155" s="115"/>
      <c r="BF155" s="115"/>
      <c r="BG155" s="115"/>
      <c r="BH155" s="115"/>
      <c r="BI155" s="115"/>
      <c r="BJ155" s="115"/>
      <c r="BK155" s="115"/>
      <c r="BL155" s="115"/>
      <c r="BM155" s="115"/>
      <c r="BN155" s="115"/>
      <c r="BO155" s="115"/>
      <c r="BP155" s="115"/>
      <c r="BQ155" s="115"/>
      <c r="BR155" s="115"/>
      <c r="BS155" s="115"/>
      <c r="BT155" s="115"/>
      <c r="BU155" s="115"/>
      <c r="BV155" s="115"/>
      <c r="BW155" s="115"/>
      <c r="BX155" s="115"/>
      <c r="BY155" s="115"/>
      <c r="BZ155" s="115"/>
      <c r="CA155" s="115"/>
      <c r="CB155" s="115"/>
      <c r="CC155" s="115"/>
      <c r="CD155" s="115"/>
      <c r="CE155" s="115"/>
      <c r="CF155" s="115"/>
      <c r="CG155" s="115"/>
      <c r="CH155" s="115"/>
      <c r="CI155" s="115"/>
      <c r="CJ155" s="115"/>
      <c r="CK155" s="115"/>
      <c r="CL155" s="115"/>
      <c r="CM155" s="115"/>
      <c r="CN155" s="115"/>
      <c r="CO155" s="115"/>
      <c r="CP155" s="115"/>
      <c r="CQ155" s="115"/>
      <c r="CR155" s="115"/>
      <c r="CS155" s="115"/>
      <c r="CT155" s="115"/>
      <c r="CU155" s="115"/>
      <c r="CV155" s="115"/>
      <c r="CW155" s="115"/>
      <c r="CX155" s="115"/>
      <c r="CY155" s="115"/>
      <c r="CZ155" s="115"/>
      <c r="DA155" s="115"/>
      <c r="DB155" s="115"/>
      <c r="DC155" s="115"/>
      <c r="DD155" s="115"/>
      <c r="DE155" s="115"/>
      <c r="DF155" s="115"/>
      <c r="DG155" s="115"/>
      <c r="DH155" s="115"/>
      <c r="DI155" s="115"/>
      <c r="DJ155" s="115"/>
      <c r="DK155" s="115"/>
      <c r="DL155" s="115"/>
      <c r="DM155" s="115"/>
      <c r="DN155" s="115"/>
      <c r="DO155" s="115"/>
      <c r="DP155" s="115"/>
      <c r="DQ155" s="115"/>
      <c r="DR155" s="115"/>
      <c r="DS155" s="115"/>
      <c r="DT155" s="115"/>
      <c r="DU155" s="115"/>
      <c r="DV155" s="115"/>
      <c r="DW155" s="115"/>
      <c r="DX155" s="115"/>
      <c r="DY155" s="115"/>
      <c r="DZ155" s="115"/>
      <c r="EA155" s="115"/>
      <c r="EB155" s="115"/>
      <c r="EC155" s="115"/>
      <c r="ED155" s="115"/>
      <c r="EE155" s="115"/>
      <c r="EF155" s="115"/>
      <c r="EG155" s="115"/>
      <c r="EH155" s="115"/>
      <c r="EI155" s="115"/>
      <c r="EJ155" s="115"/>
      <c r="EK155" s="115"/>
      <c r="EL155" s="115"/>
      <c r="EM155" s="115"/>
      <c r="EN155" s="115"/>
      <c r="EO155" s="115"/>
      <c r="EP155" s="115"/>
      <c r="EQ155" s="115"/>
      <c r="ER155" s="115"/>
      <c r="ES155" s="115"/>
      <c r="ET155" s="115"/>
      <c r="EU155" s="115"/>
      <c r="EV155" s="115"/>
      <c r="EW155" s="115"/>
      <c r="EX155" s="115"/>
      <c r="EY155" s="115"/>
      <c r="EZ155" s="115"/>
      <c r="FA155" s="115"/>
      <c r="FB155" s="115"/>
      <c r="FC155" s="115"/>
      <c r="FD155" s="115"/>
      <c r="FE155" s="115"/>
      <c r="FF155" s="115"/>
      <c r="FG155" s="115"/>
      <c r="FH155" s="115"/>
      <c r="FI155" s="115"/>
      <c r="FJ155" s="115"/>
      <c r="FK155" s="115"/>
      <c r="FL155" s="115"/>
      <c r="FM155" s="115"/>
      <c r="FN155" s="115"/>
      <c r="FO155" s="115"/>
    </row>
    <row r="156" s="262" customFormat="1" ht="48" spans="1:26">
      <c r="A156" s="270">
        <v>9</v>
      </c>
      <c r="B156" s="46" t="s">
        <v>788</v>
      </c>
      <c r="C156" s="68" t="s">
        <v>103</v>
      </c>
      <c r="D156" s="68" t="s">
        <v>266</v>
      </c>
      <c r="E156" s="48" t="s">
        <v>642</v>
      </c>
      <c r="F156" s="91" t="s">
        <v>789</v>
      </c>
      <c r="G156" s="48" t="s">
        <v>790</v>
      </c>
      <c r="H156" s="53">
        <v>12000</v>
      </c>
      <c r="I156" s="53">
        <v>100</v>
      </c>
      <c r="J156" s="53" t="s">
        <v>791</v>
      </c>
      <c r="K156" s="53">
        <v>3500</v>
      </c>
      <c r="L156" s="46" t="s">
        <v>792</v>
      </c>
      <c r="M156" s="95" t="s">
        <v>115</v>
      </c>
      <c r="N156" s="47" t="s">
        <v>34</v>
      </c>
      <c r="O156" s="108" t="s">
        <v>793</v>
      </c>
      <c r="P156" s="349" t="s">
        <v>794</v>
      </c>
      <c r="Q156" s="371" t="s">
        <v>560</v>
      </c>
      <c r="R156" s="371" t="s">
        <v>561</v>
      </c>
      <c r="S156" s="232" t="s">
        <v>551</v>
      </c>
      <c r="W156" s="372"/>
      <c r="X156" s="372"/>
      <c r="Y156" s="372"/>
      <c r="Z156" s="372"/>
    </row>
    <row r="157" s="29" customFormat="1" ht="22.5" spans="1:26">
      <c r="A157" s="270">
        <v>10</v>
      </c>
      <c r="B157" s="55" t="s">
        <v>1071</v>
      </c>
      <c r="C157" s="59" t="s">
        <v>103</v>
      </c>
      <c r="D157" s="56" t="s">
        <v>133</v>
      </c>
      <c r="E157" s="41" t="s">
        <v>1072</v>
      </c>
      <c r="F157" s="55" t="s">
        <v>1073</v>
      </c>
      <c r="G157" s="41">
        <v>2016</v>
      </c>
      <c r="H157" s="53">
        <v>2000</v>
      </c>
      <c r="I157" s="53">
        <v>1250</v>
      </c>
      <c r="J157" s="53" t="s">
        <v>1074</v>
      </c>
      <c r="K157" s="53">
        <v>750</v>
      </c>
      <c r="L157" s="46" t="s">
        <v>114</v>
      </c>
      <c r="M157" s="59" t="s">
        <v>115</v>
      </c>
      <c r="N157" s="45" t="s">
        <v>122</v>
      </c>
      <c r="O157" s="80" t="s">
        <v>1075</v>
      </c>
      <c r="P157" s="45" t="s">
        <v>1076</v>
      </c>
      <c r="Q157" s="45" t="s">
        <v>1077</v>
      </c>
      <c r="R157" s="45" t="s">
        <v>1078</v>
      </c>
      <c r="S157" s="227" t="s">
        <v>1079</v>
      </c>
      <c r="W157" s="318"/>
      <c r="X157" s="318"/>
      <c r="Y157" s="318"/>
      <c r="Z157" s="318"/>
    </row>
    <row r="158" s="29" customFormat="1" ht="33.75" spans="1:26">
      <c r="A158" s="270">
        <v>11</v>
      </c>
      <c r="B158" s="55" t="s">
        <v>1096</v>
      </c>
      <c r="C158" s="59" t="s">
        <v>103</v>
      </c>
      <c r="D158" s="56" t="s">
        <v>133</v>
      </c>
      <c r="E158" s="41" t="s">
        <v>1072</v>
      </c>
      <c r="F158" s="55" t="s">
        <v>1097</v>
      </c>
      <c r="G158" s="41">
        <v>2016</v>
      </c>
      <c r="H158" s="57">
        <v>850</v>
      </c>
      <c r="I158" s="56"/>
      <c r="J158" s="81" t="s">
        <v>1082</v>
      </c>
      <c r="K158" s="59">
        <v>850</v>
      </c>
      <c r="L158" s="46" t="s">
        <v>114</v>
      </c>
      <c r="M158" s="59" t="s">
        <v>115</v>
      </c>
      <c r="N158" s="45" t="s">
        <v>34</v>
      </c>
      <c r="O158" s="80" t="s">
        <v>1092</v>
      </c>
      <c r="P158" s="45" t="s">
        <v>1093</v>
      </c>
      <c r="Q158" s="45" t="s">
        <v>1077</v>
      </c>
      <c r="R158" s="45" t="s">
        <v>1094</v>
      </c>
      <c r="S158" s="227" t="s">
        <v>1095</v>
      </c>
      <c r="W158" s="318"/>
      <c r="X158" s="318"/>
      <c r="Y158" s="318"/>
      <c r="Z158" s="318"/>
    </row>
    <row r="159" s="29" customFormat="1" ht="45" spans="1:26">
      <c r="A159" s="270">
        <v>12</v>
      </c>
      <c r="B159" s="55" t="s">
        <v>1098</v>
      </c>
      <c r="C159" s="59" t="s">
        <v>103</v>
      </c>
      <c r="D159" s="56" t="s">
        <v>133</v>
      </c>
      <c r="E159" s="41" t="s">
        <v>1072</v>
      </c>
      <c r="F159" s="55" t="s">
        <v>1099</v>
      </c>
      <c r="G159" s="41">
        <v>2016</v>
      </c>
      <c r="H159" s="57">
        <v>600</v>
      </c>
      <c r="I159" s="56"/>
      <c r="J159" s="81" t="s">
        <v>1082</v>
      </c>
      <c r="K159" s="59">
        <v>600</v>
      </c>
      <c r="L159" s="46" t="s">
        <v>114</v>
      </c>
      <c r="M159" s="59" t="s">
        <v>115</v>
      </c>
      <c r="N159" s="45" t="s">
        <v>34</v>
      </c>
      <c r="O159" s="80" t="s">
        <v>1092</v>
      </c>
      <c r="P159" s="45" t="s">
        <v>1093</v>
      </c>
      <c r="Q159" s="45" t="s">
        <v>1077</v>
      </c>
      <c r="R159" s="45" t="s">
        <v>1094</v>
      </c>
      <c r="S159" s="227" t="s">
        <v>1095</v>
      </c>
      <c r="W159" s="318"/>
      <c r="X159" s="318"/>
      <c r="Y159" s="318"/>
      <c r="Z159" s="318"/>
    </row>
    <row r="160" s="107" customFormat="1" ht="44.25" customHeight="1" spans="1:26">
      <c r="A160" s="270">
        <v>13</v>
      </c>
      <c r="B160" s="46" t="s">
        <v>1121</v>
      </c>
      <c r="C160" s="47"/>
      <c r="D160" s="47" t="s">
        <v>133</v>
      </c>
      <c r="E160" s="47" t="s">
        <v>1072</v>
      </c>
      <c r="F160" s="158" t="s">
        <v>1122</v>
      </c>
      <c r="G160" s="48" t="s">
        <v>1123</v>
      </c>
      <c r="H160" s="53">
        <v>12000</v>
      </c>
      <c r="I160" s="96"/>
      <c r="J160" s="46" t="s">
        <v>1124</v>
      </c>
      <c r="K160" s="96">
        <v>2000</v>
      </c>
      <c r="L160" s="46" t="s">
        <v>1125</v>
      </c>
      <c r="M160" s="47" t="s">
        <v>92</v>
      </c>
      <c r="N160" s="59" t="s">
        <v>33</v>
      </c>
      <c r="O160" s="361" t="s">
        <v>1126</v>
      </c>
      <c r="P160" s="362" t="s">
        <v>1127</v>
      </c>
      <c r="Q160" s="349"/>
      <c r="R160" s="349"/>
      <c r="S160" s="227" t="s">
        <v>1095</v>
      </c>
      <c r="W160" s="327"/>
      <c r="X160" s="327"/>
      <c r="Y160" s="327"/>
      <c r="Z160" s="327"/>
    </row>
    <row r="161" s="107" customFormat="1" ht="39" customHeight="1" spans="1:26">
      <c r="A161" s="270">
        <v>14</v>
      </c>
      <c r="B161" s="92" t="s">
        <v>1132</v>
      </c>
      <c r="C161" s="92" t="s">
        <v>103</v>
      </c>
      <c r="D161" s="93" t="s">
        <v>266</v>
      </c>
      <c r="E161" s="93" t="s">
        <v>1072</v>
      </c>
      <c r="F161" s="92" t="s">
        <v>1133</v>
      </c>
      <c r="G161" s="93" t="s">
        <v>1134</v>
      </c>
      <c r="H161" s="93">
        <v>500</v>
      </c>
      <c r="I161" s="93">
        <v>50</v>
      </c>
      <c r="J161" s="92" t="s">
        <v>1135</v>
      </c>
      <c r="K161" s="93">
        <v>450</v>
      </c>
      <c r="L161" s="92" t="s">
        <v>91</v>
      </c>
      <c r="M161" s="93" t="s">
        <v>92</v>
      </c>
      <c r="N161" s="93" t="s">
        <v>34</v>
      </c>
      <c r="O161" s="363" t="s">
        <v>1136</v>
      </c>
      <c r="P161" s="364" t="s">
        <v>1137</v>
      </c>
      <c r="Q161" s="364" t="s">
        <v>560</v>
      </c>
      <c r="R161" s="363" t="s">
        <v>1138</v>
      </c>
      <c r="S161" s="227" t="s">
        <v>1095</v>
      </c>
      <c r="W161" s="327"/>
      <c r="X161" s="327"/>
      <c r="Y161" s="327"/>
      <c r="Z161" s="327"/>
    </row>
    <row r="162" s="22" customFormat="1" ht="19.5" customHeight="1" spans="1:26">
      <c r="A162" s="283" t="s">
        <v>1463</v>
      </c>
      <c r="B162" s="277" t="str">
        <f>"商贸服务类"&amp;SUBTOTAL(3,A162:A176)-2&amp;"个"</f>
        <v>商贸服务类13个</v>
      </c>
      <c r="C162" s="281"/>
      <c r="D162" s="281"/>
      <c r="E162" s="39"/>
      <c r="F162" s="38"/>
      <c r="G162" s="62"/>
      <c r="H162" s="353">
        <f t="shared" ref="H162:I162" si="7">SUM(H163:H175)</f>
        <v>457800</v>
      </c>
      <c r="I162" s="353">
        <f t="shared" si="7"/>
        <v>88000</v>
      </c>
      <c r="J162" s="38"/>
      <c r="K162" s="353">
        <f>SUM(K163:K175)</f>
        <v>126600</v>
      </c>
      <c r="L162" s="38"/>
      <c r="M162" s="39"/>
      <c r="N162" s="37"/>
      <c r="O162" s="365"/>
      <c r="P162" s="366"/>
      <c r="Q162" s="373"/>
      <c r="R162" s="281"/>
      <c r="S162" s="320"/>
      <c r="W162" s="321"/>
      <c r="X162" s="321"/>
      <c r="Y162" s="321"/>
      <c r="Z162" s="321"/>
    </row>
    <row r="163" s="21" customFormat="1" ht="56.25" spans="1:26">
      <c r="A163" s="270">
        <v>1</v>
      </c>
      <c r="B163" s="55" t="s">
        <v>40</v>
      </c>
      <c r="C163" s="56" t="s">
        <v>26</v>
      </c>
      <c r="D163" s="56" t="s">
        <v>41</v>
      </c>
      <c r="E163" s="41" t="s">
        <v>28</v>
      </c>
      <c r="F163" s="55" t="s">
        <v>42</v>
      </c>
      <c r="G163" s="45" t="s">
        <v>43</v>
      </c>
      <c r="H163" s="61">
        <v>258800</v>
      </c>
      <c r="I163" s="41">
        <v>80000</v>
      </c>
      <c r="J163" s="55" t="s">
        <v>44</v>
      </c>
      <c r="K163" s="59">
        <v>50000</v>
      </c>
      <c r="L163" s="60" t="s">
        <v>45</v>
      </c>
      <c r="M163" s="59" t="s">
        <v>33</v>
      </c>
      <c r="N163" s="59" t="s">
        <v>34</v>
      </c>
      <c r="O163" s="80" t="s">
        <v>46</v>
      </c>
      <c r="P163" s="45" t="s">
        <v>47</v>
      </c>
      <c r="Q163" s="45" t="s">
        <v>37</v>
      </c>
      <c r="R163" s="45" t="s">
        <v>48</v>
      </c>
      <c r="S163" s="227" t="s">
        <v>39</v>
      </c>
      <c r="W163" s="317"/>
      <c r="X163" s="317"/>
      <c r="Y163" s="317"/>
      <c r="Z163" s="317"/>
    </row>
    <row r="164" s="21" customFormat="1" ht="22.5" spans="1:26">
      <c r="A164" s="270">
        <v>2</v>
      </c>
      <c r="B164" s="55" t="s">
        <v>74</v>
      </c>
      <c r="C164" s="56" t="s">
        <v>26</v>
      </c>
      <c r="D164" s="56" t="s">
        <v>41</v>
      </c>
      <c r="E164" s="41" t="s">
        <v>28</v>
      </c>
      <c r="F164" s="55" t="s">
        <v>75</v>
      </c>
      <c r="G164" s="41" t="s">
        <v>76</v>
      </c>
      <c r="H164" s="61">
        <v>60000</v>
      </c>
      <c r="I164" s="61"/>
      <c r="J164" s="61" t="s">
        <v>77</v>
      </c>
      <c r="K164" s="61">
        <v>15000</v>
      </c>
      <c r="L164" s="60" t="s">
        <v>78</v>
      </c>
      <c r="M164" s="59" t="s">
        <v>79</v>
      </c>
      <c r="N164" s="59" t="s">
        <v>33</v>
      </c>
      <c r="O164" s="80" t="s">
        <v>80</v>
      </c>
      <c r="P164" s="45" t="s">
        <v>64</v>
      </c>
      <c r="Q164" s="45" t="s">
        <v>37</v>
      </c>
      <c r="R164" s="45" t="s">
        <v>65</v>
      </c>
      <c r="S164" s="227" t="s">
        <v>39</v>
      </c>
      <c r="W164" s="317"/>
      <c r="X164" s="317"/>
      <c r="Y164" s="317"/>
      <c r="Z164" s="317"/>
    </row>
    <row r="165" s="21" customFormat="1" ht="33.75" spans="1:26">
      <c r="A165" s="270">
        <v>3</v>
      </c>
      <c r="B165" s="55" t="s">
        <v>87</v>
      </c>
      <c r="C165" s="56" t="s">
        <v>50</v>
      </c>
      <c r="D165" s="56" t="s">
        <v>41</v>
      </c>
      <c r="E165" s="41" t="s">
        <v>28</v>
      </c>
      <c r="F165" s="55" t="s">
        <v>88</v>
      </c>
      <c r="G165" s="49" t="s">
        <v>89</v>
      </c>
      <c r="H165" s="61">
        <v>30000</v>
      </c>
      <c r="I165" s="61"/>
      <c r="J165" s="61" t="s">
        <v>90</v>
      </c>
      <c r="K165" s="61">
        <v>8000</v>
      </c>
      <c r="L165" s="80" t="s">
        <v>91</v>
      </c>
      <c r="M165" s="59" t="s">
        <v>92</v>
      </c>
      <c r="N165" s="59" t="s">
        <v>33</v>
      </c>
      <c r="O165" s="80" t="s">
        <v>93</v>
      </c>
      <c r="P165" s="45" t="s">
        <v>94</v>
      </c>
      <c r="Q165" s="45" t="s">
        <v>37</v>
      </c>
      <c r="R165" s="45" t="s">
        <v>95</v>
      </c>
      <c r="S165" s="227" t="s">
        <v>39</v>
      </c>
      <c r="W165" s="317"/>
      <c r="X165" s="317"/>
      <c r="Y165" s="317"/>
      <c r="Z165" s="317"/>
    </row>
    <row r="166" s="97" customFormat="1" ht="24" customHeight="1" spans="1:26">
      <c r="A166" s="270">
        <v>4</v>
      </c>
      <c r="B166" s="42" t="s">
        <v>312</v>
      </c>
      <c r="C166" s="44"/>
      <c r="D166" s="44" t="s">
        <v>41</v>
      </c>
      <c r="E166" s="45" t="s">
        <v>267</v>
      </c>
      <c r="F166" s="46" t="s">
        <v>313</v>
      </c>
      <c r="G166" s="41" t="s">
        <v>106</v>
      </c>
      <c r="H166" s="61">
        <v>8000</v>
      </c>
      <c r="I166" s="61"/>
      <c r="J166" s="61" t="s">
        <v>191</v>
      </c>
      <c r="K166" s="61">
        <v>500</v>
      </c>
      <c r="L166" s="76" t="s">
        <v>306</v>
      </c>
      <c r="M166" s="49" t="s">
        <v>122</v>
      </c>
      <c r="N166" s="45" t="s">
        <v>33</v>
      </c>
      <c r="O166" s="339"/>
      <c r="P166" s="193"/>
      <c r="Q166" s="193"/>
      <c r="R166" s="193"/>
      <c r="S166" s="232" t="s">
        <v>285</v>
      </c>
      <c r="W166" s="374"/>
      <c r="X166" s="374"/>
      <c r="Y166" s="374"/>
      <c r="Z166" s="374"/>
    </row>
    <row r="167" s="99" customFormat="1" ht="22.5" spans="1:26">
      <c r="A167" s="270">
        <v>5</v>
      </c>
      <c r="B167" s="42" t="s">
        <v>314</v>
      </c>
      <c r="C167" s="44"/>
      <c r="D167" s="44" t="s">
        <v>41</v>
      </c>
      <c r="E167" s="45" t="s">
        <v>267</v>
      </c>
      <c r="F167" s="46" t="s">
        <v>315</v>
      </c>
      <c r="G167" s="41" t="s">
        <v>106</v>
      </c>
      <c r="H167" s="61">
        <v>3000</v>
      </c>
      <c r="I167" s="61"/>
      <c r="J167" s="61" t="s">
        <v>191</v>
      </c>
      <c r="K167" s="61">
        <v>1000</v>
      </c>
      <c r="L167" s="76" t="s">
        <v>288</v>
      </c>
      <c r="M167" s="48" t="s">
        <v>289</v>
      </c>
      <c r="N167" s="45" t="s">
        <v>33</v>
      </c>
      <c r="O167" s="339"/>
      <c r="P167" s="207"/>
      <c r="Q167" s="207"/>
      <c r="R167" s="201"/>
      <c r="S167" s="232" t="s">
        <v>285</v>
      </c>
      <c r="W167" s="332"/>
      <c r="X167" s="332"/>
      <c r="Y167" s="332"/>
      <c r="Z167" s="332"/>
    </row>
    <row r="168" ht="22.5" spans="1:19">
      <c r="A168" s="270">
        <v>6</v>
      </c>
      <c r="B168" s="55" t="s">
        <v>480</v>
      </c>
      <c r="C168" s="59" t="s">
        <v>26</v>
      </c>
      <c r="D168" s="56" t="s">
        <v>41</v>
      </c>
      <c r="E168" s="56" t="s">
        <v>439</v>
      </c>
      <c r="F168" s="55" t="s">
        <v>481</v>
      </c>
      <c r="G168" s="41" t="s">
        <v>53</v>
      </c>
      <c r="H168" s="61">
        <v>24000</v>
      </c>
      <c r="I168" s="61"/>
      <c r="J168" s="61" t="s">
        <v>482</v>
      </c>
      <c r="K168" s="61">
        <v>10000</v>
      </c>
      <c r="L168" s="80" t="s">
        <v>451</v>
      </c>
      <c r="M168" s="59" t="s">
        <v>33</v>
      </c>
      <c r="N168" s="59" t="s">
        <v>33</v>
      </c>
      <c r="O168" s="80" t="s">
        <v>443</v>
      </c>
      <c r="P168" s="45" t="s">
        <v>194</v>
      </c>
      <c r="Q168" s="45" t="s">
        <v>444</v>
      </c>
      <c r="R168" s="45" t="s">
        <v>445</v>
      </c>
      <c r="S168" s="227" t="s">
        <v>446</v>
      </c>
    </row>
    <row r="169" ht="45" spans="1:19">
      <c r="A169" s="270">
        <v>7</v>
      </c>
      <c r="B169" s="55" t="s">
        <v>524</v>
      </c>
      <c r="C169" s="56" t="s">
        <v>26</v>
      </c>
      <c r="D169" s="56" t="s">
        <v>41</v>
      </c>
      <c r="E169" s="56" t="s">
        <v>439</v>
      </c>
      <c r="F169" s="55" t="s">
        <v>525</v>
      </c>
      <c r="G169" s="41" t="s">
        <v>89</v>
      </c>
      <c r="H169" s="61">
        <v>30000</v>
      </c>
      <c r="I169" s="61"/>
      <c r="J169" s="61" t="s">
        <v>526</v>
      </c>
      <c r="K169" s="61">
        <v>16000</v>
      </c>
      <c r="L169" s="80" t="s">
        <v>527</v>
      </c>
      <c r="M169" s="59" t="s">
        <v>92</v>
      </c>
      <c r="N169" s="59" t="s">
        <v>33</v>
      </c>
      <c r="O169" s="80" t="s">
        <v>528</v>
      </c>
      <c r="P169" s="45" t="s">
        <v>529</v>
      </c>
      <c r="Q169" s="45" t="s">
        <v>444</v>
      </c>
      <c r="R169" s="45" t="s">
        <v>530</v>
      </c>
      <c r="S169" s="227" t="s">
        <v>446</v>
      </c>
    </row>
    <row r="170" s="98" customFormat="1" ht="22.5" spans="1:26">
      <c r="A170" s="270">
        <v>8</v>
      </c>
      <c r="B170" s="135" t="s">
        <v>548</v>
      </c>
      <c r="C170" s="136"/>
      <c r="D170" s="136" t="s">
        <v>41</v>
      </c>
      <c r="E170" s="136" t="s">
        <v>439</v>
      </c>
      <c r="F170" s="135" t="s">
        <v>549</v>
      </c>
      <c r="G170" s="138">
        <v>2016</v>
      </c>
      <c r="H170" s="61">
        <v>1000</v>
      </c>
      <c r="I170" s="61"/>
      <c r="J170" s="61" t="s">
        <v>550</v>
      </c>
      <c r="K170" s="61">
        <v>100</v>
      </c>
      <c r="L170" s="150" t="s">
        <v>505</v>
      </c>
      <c r="M170" s="140" t="s">
        <v>33</v>
      </c>
      <c r="N170" s="102" t="s">
        <v>79</v>
      </c>
      <c r="O170" s="150"/>
      <c r="P170" s="102"/>
      <c r="Q170" s="102"/>
      <c r="R170" s="102"/>
      <c r="S170" s="227" t="s">
        <v>446</v>
      </c>
      <c r="W170" s="375"/>
      <c r="X170" s="375"/>
      <c r="Y170" s="375"/>
      <c r="Z170" s="375"/>
    </row>
    <row r="171" s="21" customFormat="1" ht="22.5" spans="1:26">
      <c r="A171" s="270">
        <v>9</v>
      </c>
      <c r="B171" s="55" t="s">
        <v>641</v>
      </c>
      <c r="C171" s="56" t="s">
        <v>26</v>
      </c>
      <c r="D171" s="47" t="s">
        <v>41</v>
      </c>
      <c r="E171" s="41" t="s">
        <v>642</v>
      </c>
      <c r="F171" s="54" t="s">
        <v>643</v>
      </c>
      <c r="G171" s="48" t="s">
        <v>106</v>
      </c>
      <c r="H171" s="57">
        <v>1500</v>
      </c>
      <c r="I171" s="56"/>
      <c r="J171" s="78" t="s">
        <v>644</v>
      </c>
      <c r="K171" s="48">
        <v>1500</v>
      </c>
      <c r="L171" s="46" t="s">
        <v>645</v>
      </c>
      <c r="M171" s="59" t="s">
        <v>79</v>
      </c>
      <c r="N171" s="45" t="s">
        <v>33</v>
      </c>
      <c r="O171" s="46" t="s">
        <v>646</v>
      </c>
      <c r="P171" s="52" t="s">
        <v>647</v>
      </c>
      <c r="Q171" s="52" t="s">
        <v>648</v>
      </c>
      <c r="R171" s="52" t="s">
        <v>647</v>
      </c>
      <c r="S171" s="360" t="s">
        <v>649</v>
      </c>
      <c r="W171" s="317"/>
      <c r="X171" s="317"/>
      <c r="Y171" s="317"/>
      <c r="Z171" s="317"/>
    </row>
    <row r="172" s="29" customFormat="1" ht="33.75" spans="1:26">
      <c r="A172" s="270">
        <v>10</v>
      </c>
      <c r="B172" s="55" t="s">
        <v>1187</v>
      </c>
      <c r="C172" s="59" t="s">
        <v>103</v>
      </c>
      <c r="D172" s="56" t="s">
        <v>41</v>
      </c>
      <c r="E172" s="41" t="s">
        <v>1144</v>
      </c>
      <c r="F172" s="55" t="s">
        <v>1188</v>
      </c>
      <c r="G172" s="41" t="s">
        <v>119</v>
      </c>
      <c r="H172" s="57">
        <v>5000</v>
      </c>
      <c r="I172" s="56">
        <v>2000</v>
      </c>
      <c r="J172" s="81" t="s">
        <v>1183</v>
      </c>
      <c r="K172" s="59">
        <v>3000</v>
      </c>
      <c r="L172" s="60" t="s">
        <v>1189</v>
      </c>
      <c r="M172" s="59" t="s">
        <v>33</v>
      </c>
      <c r="N172" s="45" t="s">
        <v>92</v>
      </c>
      <c r="O172" s="80" t="s">
        <v>1190</v>
      </c>
      <c r="P172" s="45" t="s">
        <v>1191</v>
      </c>
      <c r="Q172" s="45" t="s">
        <v>1150</v>
      </c>
      <c r="R172" s="45" t="s">
        <v>1159</v>
      </c>
      <c r="S172" s="227" t="s">
        <v>1152</v>
      </c>
      <c r="W172" s="318"/>
      <c r="X172" s="318"/>
      <c r="Y172" s="318"/>
      <c r="Z172" s="318"/>
    </row>
    <row r="173" s="29" customFormat="1" ht="22.5" spans="1:26">
      <c r="A173" s="270">
        <v>11</v>
      </c>
      <c r="B173" s="55" t="s">
        <v>1235</v>
      </c>
      <c r="C173" s="59" t="s">
        <v>103</v>
      </c>
      <c r="D173" s="56" t="s">
        <v>41</v>
      </c>
      <c r="E173" s="41" t="s">
        <v>1144</v>
      </c>
      <c r="F173" s="55" t="s">
        <v>1236</v>
      </c>
      <c r="G173" s="41">
        <v>2016</v>
      </c>
      <c r="H173" s="57">
        <v>3500</v>
      </c>
      <c r="I173" s="56">
        <v>500</v>
      </c>
      <c r="J173" s="81" t="s">
        <v>1204</v>
      </c>
      <c r="K173" s="59">
        <v>3500</v>
      </c>
      <c r="L173" s="60" t="s">
        <v>1178</v>
      </c>
      <c r="M173" s="59" t="s">
        <v>92</v>
      </c>
      <c r="N173" s="45" t="s">
        <v>34</v>
      </c>
      <c r="O173" s="80" t="s">
        <v>1237</v>
      </c>
      <c r="P173" s="45" t="s">
        <v>1238</v>
      </c>
      <c r="Q173" s="45" t="s">
        <v>1150</v>
      </c>
      <c r="R173" s="45" t="s">
        <v>1239</v>
      </c>
      <c r="S173" s="227" t="s">
        <v>1152</v>
      </c>
      <c r="W173" s="318"/>
      <c r="X173" s="318"/>
      <c r="Y173" s="318"/>
      <c r="Z173" s="318"/>
    </row>
    <row r="174" s="29" customFormat="1" ht="22.5" spans="1:26">
      <c r="A174" s="270">
        <v>12</v>
      </c>
      <c r="B174" s="55" t="s">
        <v>1240</v>
      </c>
      <c r="C174" s="59" t="s">
        <v>103</v>
      </c>
      <c r="D174" s="56" t="s">
        <v>41</v>
      </c>
      <c r="E174" s="41" t="s">
        <v>1144</v>
      </c>
      <c r="F174" s="55" t="s">
        <v>1241</v>
      </c>
      <c r="G174" s="41">
        <v>2016</v>
      </c>
      <c r="H174" s="57">
        <v>3000</v>
      </c>
      <c r="I174" s="56">
        <v>500</v>
      </c>
      <c r="J174" s="81" t="s">
        <v>1204</v>
      </c>
      <c r="K174" s="59">
        <v>3000</v>
      </c>
      <c r="L174" s="60" t="s">
        <v>1178</v>
      </c>
      <c r="M174" s="59" t="s">
        <v>92</v>
      </c>
      <c r="N174" s="45" t="s">
        <v>34</v>
      </c>
      <c r="O174" s="80" t="s">
        <v>1242</v>
      </c>
      <c r="P174" s="45" t="s">
        <v>1243</v>
      </c>
      <c r="Q174" s="45" t="s">
        <v>1150</v>
      </c>
      <c r="R174" s="45" t="s">
        <v>1244</v>
      </c>
      <c r="S174" s="227" t="s">
        <v>1152</v>
      </c>
      <c r="W174" s="318"/>
      <c r="X174" s="318"/>
      <c r="Y174" s="318"/>
      <c r="Z174" s="318"/>
    </row>
    <row r="175" s="29" customFormat="1" ht="33.75" spans="1:26">
      <c r="A175" s="270">
        <v>13</v>
      </c>
      <c r="B175" s="55" t="s">
        <v>1254</v>
      </c>
      <c r="C175" s="59" t="s">
        <v>50</v>
      </c>
      <c r="D175" s="56" t="s">
        <v>41</v>
      </c>
      <c r="E175" s="41" t="s">
        <v>1144</v>
      </c>
      <c r="F175" s="55" t="s">
        <v>1255</v>
      </c>
      <c r="G175" s="41" t="s">
        <v>53</v>
      </c>
      <c r="H175" s="57">
        <v>30000</v>
      </c>
      <c r="I175" s="56">
        <v>5000</v>
      </c>
      <c r="J175" s="81" t="s">
        <v>1256</v>
      </c>
      <c r="K175" s="59">
        <v>15000</v>
      </c>
      <c r="L175" s="60" t="s">
        <v>1257</v>
      </c>
      <c r="M175" s="59" t="s">
        <v>33</v>
      </c>
      <c r="N175" s="45" t="s">
        <v>34</v>
      </c>
      <c r="O175" s="80" t="s">
        <v>1258</v>
      </c>
      <c r="P175" s="45" t="s">
        <v>1259</v>
      </c>
      <c r="Q175" s="45" t="s">
        <v>1150</v>
      </c>
      <c r="R175" s="45" t="s">
        <v>1218</v>
      </c>
      <c r="S175" s="227" t="s">
        <v>1174</v>
      </c>
      <c r="W175" s="318"/>
      <c r="X175" s="318"/>
      <c r="Y175" s="318"/>
      <c r="Z175" s="318"/>
    </row>
    <row r="176" s="260" customFormat="1" ht="21.75" customHeight="1" spans="1:26">
      <c r="A176" s="276" t="s">
        <v>166</v>
      </c>
      <c r="B176" s="277" t="str">
        <f>"预备项目"&amp;SUBTOTAL(3,A176:A267)-8&amp;"个"</f>
        <v>预备项目84个</v>
      </c>
      <c r="C176" s="278"/>
      <c r="D176" s="278"/>
      <c r="E176" s="279"/>
      <c r="F176" s="280"/>
      <c r="G176" s="279"/>
      <c r="H176" s="64">
        <f t="shared" ref="H176:I176" si="8">SUM(H177,H194,H209,H217,H245,H259)</f>
        <v>4005105.68</v>
      </c>
      <c r="I176" s="64">
        <f t="shared" si="8"/>
        <v>22100</v>
      </c>
      <c r="J176" s="280"/>
      <c r="K176" s="64">
        <f>SUM(K177,K194,K209,K217,K245,K259)</f>
        <v>1041660</v>
      </c>
      <c r="L176" s="299"/>
      <c r="M176" s="300"/>
      <c r="N176" s="300"/>
      <c r="O176" s="301"/>
      <c r="P176" s="302"/>
      <c r="Q176" s="302"/>
      <c r="R176" s="302"/>
      <c r="S176" s="314"/>
      <c r="W176" s="315"/>
      <c r="X176" s="315"/>
      <c r="Y176" s="315"/>
      <c r="Z176" s="315"/>
    </row>
    <row r="177" s="260" customFormat="1" ht="18" customHeight="1" spans="1:26">
      <c r="A177" s="281" t="s">
        <v>1453</v>
      </c>
      <c r="B177" s="282" t="str">
        <f>"工业类"&amp;SUBTOTAL(3,A177:A194)-2&amp;"个"</f>
        <v>工业类16个</v>
      </c>
      <c r="C177" s="278"/>
      <c r="D177" s="278"/>
      <c r="E177" s="279"/>
      <c r="F177" s="280"/>
      <c r="G177" s="279"/>
      <c r="H177" s="64">
        <f t="shared" ref="H177:I177" si="9">SUM(H178:H193)</f>
        <v>314500</v>
      </c>
      <c r="I177" s="64">
        <f t="shared" si="9"/>
        <v>11000</v>
      </c>
      <c r="J177" s="280"/>
      <c r="K177" s="64">
        <f>SUM(K178:K193)</f>
        <v>73000</v>
      </c>
      <c r="L177" s="299"/>
      <c r="M177" s="300"/>
      <c r="N177" s="300"/>
      <c r="O177" s="301"/>
      <c r="P177" s="302"/>
      <c r="Q177" s="302"/>
      <c r="R177" s="302"/>
      <c r="S177" s="314"/>
      <c r="W177" s="315"/>
      <c r="X177" s="315"/>
      <c r="Y177" s="315"/>
      <c r="Z177" s="315"/>
    </row>
    <row r="178" s="29" customFormat="1" ht="22.5" spans="1:26">
      <c r="A178" s="270">
        <v>1</v>
      </c>
      <c r="B178" s="55" t="s">
        <v>960</v>
      </c>
      <c r="C178" s="56" t="s">
        <v>188</v>
      </c>
      <c r="D178" s="56" t="s">
        <v>433</v>
      </c>
      <c r="E178" s="41" t="s">
        <v>894</v>
      </c>
      <c r="F178" s="55" t="s">
        <v>961</v>
      </c>
      <c r="G178" s="41" t="s">
        <v>962</v>
      </c>
      <c r="H178" s="57">
        <v>100000</v>
      </c>
      <c r="I178" s="59"/>
      <c r="J178" s="55" t="s">
        <v>963</v>
      </c>
      <c r="K178" s="59">
        <v>15000</v>
      </c>
      <c r="L178" s="80" t="s">
        <v>964</v>
      </c>
      <c r="M178" s="59" t="s">
        <v>34</v>
      </c>
      <c r="N178" s="45" t="s">
        <v>33</v>
      </c>
      <c r="O178" s="80" t="s">
        <v>965</v>
      </c>
      <c r="P178" s="45"/>
      <c r="Q178" s="45" t="s">
        <v>966</v>
      </c>
      <c r="R178" s="45" t="s">
        <v>967</v>
      </c>
      <c r="S178" s="227" t="s">
        <v>905</v>
      </c>
      <c r="W178" s="318"/>
      <c r="X178" s="318"/>
      <c r="Y178" s="318"/>
      <c r="Z178" s="318"/>
    </row>
    <row r="179" s="127" customFormat="1" ht="33.75" spans="1:26">
      <c r="A179" s="270">
        <v>2</v>
      </c>
      <c r="B179" s="55" t="s">
        <v>1054</v>
      </c>
      <c r="C179" s="59" t="s">
        <v>103</v>
      </c>
      <c r="D179" s="59" t="s">
        <v>433</v>
      </c>
      <c r="E179" s="45" t="s">
        <v>984</v>
      </c>
      <c r="F179" s="60" t="s">
        <v>1055</v>
      </c>
      <c r="G179" s="45" t="s">
        <v>89</v>
      </c>
      <c r="H179" s="61">
        <v>10000</v>
      </c>
      <c r="I179" s="59"/>
      <c r="J179" s="80" t="s">
        <v>579</v>
      </c>
      <c r="K179" s="59">
        <v>2000</v>
      </c>
      <c r="L179" s="60" t="s">
        <v>324</v>
      </c>
      <c r="M179" s="59" t="s">
        <v>70</v>
      </c>
      <c r="N179" s="59" t="s">
        <v>33</v>
      </c>
      <c r="O179" s="80"/>
      <c r="P179" s="45"/>
      <c r="Q179" s="208"/>
      <c r="R179" s="149"/>
      <c r="S179" s="227" t="s">
        <v>997</v>
      </c>
      <c r="W179" s="328"/>
      <c r="X179" s="328"/>
      <c r="Y179" s="328"/>
      <c r="Z179" s="328"/>
    </row>
    <row r="180" s="127" customFormat="1" ht="33.75" spans="1:26">
      <c r="A180" s="270">
        <v>3</v>
      </c>
      <c r="B180" s="55" t="s">
        <v>1464</v>
      </c>
      <c r="C180" s="59" t="s">
        <v>50</v>
      </c>
      <c r="D180" s="59" t="s">
        <v>433</v>
      </c>
      <c r="E180" s="45" t="s">
        <v>984</v>
      </c>
      <c r="F180" s="60" t="s">
        <v>1465</v>
      </c>
      <c r="G180" s="45" t="s">
        <v>89</v>
      </c>
      <c r="H180" s="61">
        <v>91000</v>
      </c>
      <c r="I180" s="59">
        <v>11000</v>
      </c>
      <c r="J180" s="80" t="s">
        <v>1063</v>
      </c>
      <c r="K180" s="59">
        <v>7000</v>
      </c>
      <c r="L180" s="60" t="s">
        <v>1064</v>
      </c>
      <c r="M180" s="59" t="s">
        <v>337</v>
      </c>
      <c r="N180" s="59" t="s">
        <v>33</v>
      </c>
      <c r="O180" s="80" t="s">
        <v>1065</v>
      </c>
      <c r="P180" s="45" t="s">
        <v>1066</v>
      </c>
      <c r="Q180" s="208" t="s">
        <v>309</v>
      </c>
      <c r="R180" s="149"/>
      <c r="S180" s="227" t="s">
        <v>997</v>
      </c>
      <c r="W180" s="328"/>
      <c r="X180" s="328"/>
      <c r="Y180" s="328"/>
      <c r="Z180" s="328"/>
    </row>
    <row r="181" s="29" customFormat="1" ht="33.75" spans="1:26">
      <c r="A181" s="270">
        <v>4</v>
      </c>
      <c r="B181" s="55" t="s">
        <v>1466</v>
      </c>
      <c r="C181" s="59" t="s">
        <v>103</v>
      </c>
      <c r="D181" s="56" t="s">
        <v>433</v>
      </c>
      <c r="E181" s="41" t="s">
        <v>1144</v>
      </c>
      <c r="F181" s="55" t="s">
        <v>1316</v>
      </c>
      <c r="G181" s="41" t="s">
        <v>106</v>
      </c>
      <c r="H181" s="57">
        <v>6000</v>
      </c>
      <c r="I181" s="104"/>
      <c r="J181" s="60" t="s">
        <v>1317</v>
      </c>
      <c r="K181" s="59">
        <v>6000</v>
      </c>
      <c r="L181" s="60" t="s">
        <v>1318</v>
      </c>
      <c r="M181" s="59" t="s">
        <v>337</v>
      </c>
      <c r="N181" s="59" t="s">
        <v>33</v>
      </c>
      <c r="O181" s="80" t="s">
        <v>1319</v>
      </c>
      <c r="P181" s="45" t="s">
        <v>1320</v>
      </c>
      <c r="Q181" s="45" t="s">
        <v>1150</v>
      </c>
      <c r="R181" s="45" t="s">
        <v>1186</v>
      </c>
      <c r="S181" s="227" t="s">
        <v>1152</v>
      </c>
      <c r="W181" s="318"/>
      <c r="X181" s="318"/>
      <c r="Y181" s="318"/>
      <c r="Z181" s="318"/>
    </row>
    <row r="182" s="29" customFormat="1" ht="33.75" spans="1:26">
      <c r="A182" s="270">
        <v>5</v>
      </c>
      <c r="B182" s="55" t="s">
        <v>1321</v>
      </c>
      <c r="C182" s="59" t="s">
        <v>103</v>
      </c>
      <c r="D182" s="56" t="s">
        <v>433</v>
      </c>
      <c r="E182" s="41" t="s">
        <v>1144</v>
      </c>
      <c r="F182" s="55" t="s">
        <v>1322</v>
      </c>
      <c r="G182" s="41" t="s">
        <v>106</v>
      </c>
      <c r="H182" s="57">
        <v>1000</v>
      </c>
      <c r="I182" s="104"/>
      <c r="J182" s="60" t="s">
        <v>1317</v>
      </c>
      <c r="K182" s="59">
        <v>1000</v>
      </c>
      <c r="L182" s="60" t="s">
        <v>1318</v>
      </c>
      <c r="M182" s="59" t="s">
        <v>337</v>
      </c>
      <c r="N182" s="59" t="s">
        <v>33</v>
      </c>
      <c r="O182" s="80" t="s">
        <v>1319</v>
      </c>
      <c r="P182" s="45" t="s">
        <v>1320</v>
      </c>
      <c r="Q182" s="45" t="s">
        <v>1150</v>
      </c>
      <c r="R182" s="45" t="s">
        <v>1186</v>
      </c>
      <c r="S182" s="227" t="s">
        <v>1152</v>
      </c>
      <c r="W182" s="318"/>
      <c r="X182" s="318"/>
      <c r="Y182" s="318"/>
      <c r="Z182" s="318"/>
    </row>
    <row r="183" s="29" customFormat="1" ht="33.75" spans="1:26">
      <c r="A183" s="270">
        <v>6</v>
      </c>
      <c r="B183" s="55" t="s">
        <v>1323</v>
      </c>
      <c r="C183" s="59" t="s">
        <v>26</v>
      </c>
      <c r="D183" s="56" t="s">
        <v>433</v>
      </c>
      <c r="E183" s="41" t="s">
        <v>1144</v>
      </c>
      <c r="F183" s="55" t="s">
        <v>1324</v>
      </c>
      <c r="G183" s="41" t="s">
        <v>89</v>
      </c>
      <c r="H183" s="57">
        <v>10000</v>
      </c>
      <c r="I183" s="104"/>
      <c r="J183" s="60" t="s">
        <v>1325</v>
      </c>
      <c r="K183" s="59">
        <v>8000</v>
      </c>
      <c r="L183" s="60" t="s">
        <v>1326</v>
      </c>
      <c r="M183" s="59" t="s">
        <v>178</v>
      </c>
      <c r="N183" s="59" t="s">
        <v>33</v>
      </c>
      <c r="O183" s="80" t="s">
        <v>1327</v>
      </c>
      <c r="P183" s="45" t="s">
        <v>1328</v>
      </c>
      <c r="Q183" s="45" t="s">
        <v>1150</v>
      </c>
      <c r="R183" s="45" t="s">
        <v>1186</v>
      </c>
      <c r="S183" s="227" t="s">
        <v>1152</v>
      </c>
      <c r="W183" s="318"/>
      <c r="X183" s="318"/>
      <c r="Y183" s="318"/>
      <c r="Z183" s="318"/>
    </row>
    <row r="184" s="29" customFormat="1" ht="33.75" spans="1:26">
      <c r="A184" s="270">
        <v>7</v>
      </c>
      <c r="B184" s="55" t="s">
        <v>1329</v>
      </c>
      <c r="C184" s="59" t="s">
        <v>188</v>
      </c>
      <c r="D184" s="56" t="s">
        <v>433</v>
      </c>
      <c r="E184" s="41" t="s">
        <v>1144</v>
      </c>
      <c r="F184" s="55" t="s">
        <v>1330</v>
      </c>
      <c r="G184" s="41" t="s">
        <v>106</v>
      </c>
      <c r="H184" s="57">
        <v>5000</v>
      </c>
      <c r="I184" s="104"/>
      <c r="J184" s="60" t="s">
        <v>1325</v>
      </c>
      <c r="K184" s="59">
        <v>3000</v>
      </c>
      <c r="L184" s="60" t="s">
        <v>1326</v>
      </c>
      <c r="M184" s="59" t="s">
        <v>178</v>
      </c>
      <c r="N184" s="59" t="s">
        <v>33</v>
      </c>
      <c r="O184" s="80" t="s">
        <v>1150</v>
      </c>
      <c r="P184" s="45" t="s">
        <v>1173</v>
      </c>
      <c r="Q184" s="45" t="s">
        <v>1150</v>
      </c>
      <c r="R184" s="45" t="s">
        <v>1173</v>
      </c>
      <c r="S184" s="227" t="s">
        <v>1174</v>
      </c>
      <c r="W184" s="318"/>
      <c r="X184" s="318"/>
      <c r="Y184" s="318"/>
      <c r="Z184" s="318"/>
    </row>
    <row r="185" s="29" customFormat="1" ht="33.75" spans="1:26">
      <c r="A185" s="270">
        <v>8</v>
      </c>
      <c r="B185" s="55" t="s">
        <v>1331</v>
      </c>
      <c r="C185" s="59" t="s">
        <v>188</v>
      </c>
      <c r="D185" s="56" t="s">
        <v>433</v>
      </c>
      <c r="E185" s="41" t="s">
        <v>1265</v>
      </c>
      <c r="F185" s="55" t="s">
        <v>1332</v>
      </c>
      <c r="G185" s="41" t="s">
        <v>106</v>
      </c>
      <c r="H185" s="57">
        <v>20000</v>
      </c>
      <c r="I185" s="104"/>
      <c r="J185" s="60" t="s">
        <v>1333</v>
      </c>
      <c r="K185" s="59">
        <v>3000</v>
      </c>
      <c r="L185" s="60" t="s">
        <v>1334</v>
      </c>
      <c r="M185" s="59" t="s">
        <v>337</v>
      </c>
      <c r="N185" s="59" t="s">
        <v>33</v>
      </c>
      <c r="O185" s="80" t="s">
        <v>1150</v>
      </c>
      <c r="P185" s="45" t="s">
        <v>1335</v>
      </c>
      <c r="Q185" s="45" t="s">
        <v>966</v>
      </c>
      <c r="R185" s="45" t="s">
        <v>1066</v>
      </c>
      <c r="S185" s="227" t="s">
        <v>1152</v>
      </c>
      <c r="W185" s="318"/>
      <c r="X185" s="318"/>
      <c r="Y185" s="318"/>
      <c r="Z185" s="318"/>
    </row>
    <row r="186" s="29" customFormat="1" ht="33.75" spans="1:26">
      <c r="A186" s="270">
        <v>9</v>
      </c>
      <c r="B186" s="55" t="s">
        <v>1336</v>
      </c>
      <c r="C186" s="59" t="s">
        <v>188</v>
      </c>
      <c r="D186" s="56" t="s">
        <v>433</v>
      </c>
      <c r="E186" s="41" t="s">
        <v>1265</v>
      </c>
      <c r="F186" s="55" t="s">
        <v>1337</v>
      </c>
      <c r="G186" s="41" t="s">
        <v>106</v>
      </c>
      <c r="H186" s="57">
        <v>6800</v>
      </c>
      <c r="I186" s="104"/>
      <c r="J186" s="60" t="s">
        <v>1333</v>
      </c>
      <c r="K186" s="59">
        <v>2000</v>
      </c>
      <c r="L186" s="60" t="s">
        <v>1338</v>
      </c>
      <c r="M186" s="59" t="s">
        <v>70</v>
      </c>
      <c r="N186" s="59" t="s">
        <v>33</v>
      </c>
      <c r="O186" s="80" t="s">
        <v>1339</v>
      </c>
      <c r="P186" s="45" t="s">
        <v>1340</v>
      </c>
      <c r="Q186" s="45" t="s">
        <v>966</v>
      </c>
      <c r="R186" s="45" t="s">
        <v>967</v>
      </c>
      <c r="S186" s="227" t="s">
        <v>1152</v>
      </c>
      <c r="W186" s="318"/>
      <c r="X186" s="318"/>
      <c r="Y186" s="318"/>
      <c r="Z186" s="318"/>
    </row>
    <row r="187" s="29" customFormat="1" ht="33.75" spans="1:26">
      <c r="A187" s="270">
        <v>10</v>
      </c>
      <c r="B187" s="55" t="s">
        <v>1341</v>
      </c>
      <c r="C187" s="59" t="s">
        <v>188</v>
      </c>
      <c r="D187" s="56" t="s">
        <v>433</v>
      </c>
      <c r="E187" s="41" t="s">
        <v>1265</v>
      </c>
      <c r="F187" s="55" t="s">
        <v>1342</v>
      </c>
      <c r="G187" s="41" t="s">
        <v>106</v>
      </c>
      <c r="H187" s="57">
        <v>6000</v>
      </c>
      <c r="I187" s="104"/>
      <c r="J187" s="60" t="s">
        <v>1333</v>
      </c>
      <c r="K187" s="59">
        <v>2000</v>
      </c>
      <c r="L187" s="60" t="s">
        <v>1334</v>
      </c>
      <c r="M187" s="59" t="s">
        <v>337</v>
      </c>
      <c r="N187" s="59" t="s">
        <v>33</v>
      </c>
      <c r="O187" s="80" t="s">
        <v>1343</v>
      </c>
      <c r="P187" s="45" t="s">
        <v>1344</v>
      </c>
      <c r="Q187" s="45" t="s">
        <v>966</v>
      </c>
      <c r="R187" s="45" t="s">
        <v>967</v>
      </c>
      <c r="S187" s="227" t="s">
        <v>1152</v>
      </c>
      <c r="W187" s="318"/>
      <c r="X187" s="318"/>
      <c r="Y187" s="318"/>
      <c r="Z187" s="318"/>
    </row>
    <row r="188" s="29" customFormat="1" ht="33.75" spans="1:26">
      <c r="A188" s="270">
        <v>11</v>
      </c>
      <c r="B188" s="55" t="s">
        <v>1345</v>
      </c>
      <c r="C188" s="59" t="s">
        <v>188</v>
      </c>
      <c r="D188" s="56" t="s">
        <v>433</v>
      </c>
      <c r="E188" s="41" t="s">
        <v>1265</v>
      </c>
      <c r="F188" s="55" t="s">
        <v>1346</v>
      </c>
      <c r="G188" s="41" t="s">
        <v>106</v>
      </c>
      <c r="H188" s="57">
        <v>3500</v>
      </c>
      <c r="I188" s="104"/>
      <c r="J188" s="60" t="s">
        <v>1333</v>
      </c>
      <c r="K188" s="59">
        <v>2000</v>
      </c>
      <c r="L188" s="60" t="s">
        <v>1334</v>
      </c>
      <c r="M188" s="59" t="s">
        <v>337</v>
      </c>
      <c r="N188" s="59" t="s">
        <v>33</v>
      </c>
      <c r="O188" s="80" t="s">
        <v>1347</v>
      </c>
      <c r="P188" s="45" t="s">
        <v>1348</v>
      </c>
      <c r="Q188" s="45" t="s">
        <v>966</v>
      </c>
      <c r="R188" s="45" t="s">
        <v>1066</v>
      </c>
      <c r="S188" s="227" t="s">
        <v>1152</v>
      </c>
      <c r="W188" s="318"/>
      <c r="X188" s="318"/>
      <c r="Y188" s="318"/>
      <c r="Z188" s="318"/>
    </row>
    <row r="189" s="29" customFormat="1" ht="33.75" spans="1:26">
      <c r="A189" s="270">
        <v>12</v>
      </c>
      <c r="B189" s="55" t="s">
        <v>1349</v>
      </c>
      <c r="C189" s="59" t="s">
        <v>188</v>
      </c>
      <c r="D189" s="56" t="s">
        <v>433</v>
      </c>
      <c r="E189" s="41" t="s">
        <v>1265</v>
      </c>
      <c r="F189" s="55" t="s">
        <v>1350</v>
      </c>
      <c r="G189" s="41" t="s">
        <v>106</v>
      </c>
      <c r="H189" s="57">
        <v>8200</v>
      </c>
      <c r="I189" s="104"/>
      <c r="J189" s="60" t="s">
        <v>1333</v>
      </c>
      <c r="K189" s="59">
        <v>3000</v>
      </c>
      <c r="L189" s="60" t="s">
        <v>1334</v>
      </c>
      <c r="M189" s="59" t="s">
        <v>337</v>
      </c>
      <c r="N189" s="59" t="s">
        <v>33</v>
      </c>
      <c r="O189" s="80" t="s">
        <v>1351</v>
      </c>
      <c r="P189" s="45" t="s">
        <v>1352</v>
      </c>
      <c r="Q189" s="45" t="s">
        <v>966</v>
      </c>
      <c r="R189" s="45" t="s">
        <v>1310</v>
      </c>
      <c r="S189" s="227" t="s">
        <v>1152</v>
      </c>
      <c r="W189" s="318"/>
      <c r="X189" s="318"/>
      <c r="Y189" s="318"/>
      <c r="Z189" s="318"/>
    </row>
    <row r="190" s="29" customFormat="1" ht="33.75" spans="1:26">
      <c r="A190" s="270">
        <v>13</v>
      </c>
      <c r="B190" s="55" t="s">
        <v>1353</v>
      </c>
      <c r="C190" s="59" t="s">
        <v>188</v>
      </c>
      <c r="D190" s="56" t="s">
        <v>433</v>
      </c>
      <c r="E190" s="41" t="s">
        <v>1265</v>
      </c>
      <c r="F190" s="55" t="s">
        <v>1354</v>
      </c>
      <c r="G190" s="41" t="s">
        <v>106</v>
      </c>
      <c r="H190" s="57">
        <v>10000</v>
      </c>
      <c r="I190" s="104"/>
      <c r="J190" s="60" t="s">
        <v>1333</v>
      </c>
      <c r="K190" s="59">
        <v>4000</v>
      </c>
      <c r="L190" s="60" t="s">
        <v>1334</v>
      </c>
      <c r="M190" s="59" t="s">
        <v>337</v>
      </c>
      <c r="N190" s="59" t="s">
        <v>33</v>
      </c>
      <c r="O190" s="80" t="s">
        <v>1355</v>
      </c>
      <c r="P190" s="45" t="s">
        <v>1356</v>
      </c>
      <c r="Q190" s="45" t="s">
        <v>966</v>
      </c>
      <c r="R190" s="45" t="s">
        <v>967</v>
      </c>
      <c r="S190" s="227" t="s">
        <v>1152</v>
      </c>
      <c r="W190" s="318"/>
      <c r="X190" s="318"/>
      <c r="Y190" s="318"/>
      <c r="Z190" s="318"/>
    </row>
    <row r="191" s="29" customFormat="1" ht="33.75" spans="1:26">
      <c r="A191" s="270">
        <v>14</v>
      </c>
      <c r="B191" s="55" t="s">
        <v>1357</v>
      </c>
      <c r="C191" s="59" t="s">
        <v>188</v>
      </c>
      <c r="D191" s="56" t="s">
        <v>433</v>
      </c>
      <c r="E191" s="41" t="s">
        <v>1265</v>
      </c>
      <c r="F191" s="55" t="s">
        <v>1358</v>
      </c>
      <c r="G191" s="41" t="s">
        <v>106</v>
      </c>
      <c r="H191" s="57">
        <v>7000</v>
      </c>
      <c r="I191" s="104"/>
      <c r="J191" s="60" t="s">
        <v>1333</v>
      </c>
      <c r="K191" s="59">
        <v>3000</v>
      </c>
      <c r="L191" s="60" t="s">
        <v>1334</v>
      </c>
      <c r="M191" s="59" t="s">
        <v>337</v>
      </c>
      <c r="N191" s="59" t="s">
        <v>33</v>
      </c>
      <c r="O191" s="80" t="s">
        <v>1359</v>
      </c>
      <c r="P191" s="45" t="s">
        <v>1360</v>
      </c>
      <c r="Q191" s="45" t="s">
        <v>966</v>
      </c>
      <c r="R191" s="45" t="s">
        <v>1310</v>
      </c>
      <c r="S191" s="227" t="s">
        <v>1152</v>
      </c>
      <c r="W191" s="318"/>
      <c r="X191" s="318"/>
      <c r="Y191" s="318"/>
      <c r="Z191" s="318"/>
    </row>
    <row r="192" s="29" customFormat="1" ht="33.75" spans="1:26">
      <c r="A192" s="270">
        <v>15</v>
      </c>
      <c r="B192" s="55" t="s">
        <v>1361</v>
      </c>
      <c r="C192" s="59" t="s">
        <v>188</v>
      </c>
      <c r="D192" s="56" t="s">
        <v>433</v>
      </c>
      <c r="E192" s="41" t="s">
        <v>1265</v>
      </c>
      <c r="F192" s="55" t="s">
        <v>1362</v>
      </c>
      <c r="G192" s="41" t="s">
        <v>106</v>
      </c>
      <c r="H192" s="57">
        <v>10000</v>
      </c>
      <c r="I192" s="104"/>
      <c r="J192" s="60" t="s">
        <v>1333</v>
      </c>
      <c r="K192" s="59">
        <v>2000</v>
      </c>
      <c r="L192" s="60" t="s">
        <v>1338</v>
      </c>
      <c r="M192" s="59" t="s">
        <v>70</v>
      </c>
      <c r="N192" s="59" t="s">
        <v>33</v>
      </c>
      <c r="O192" s="80" t="s">
        <v>1363</v>
      </c>
      <c r="P192" s="45" t="s">
        <v>1364</v>
      </c>
      <c r="Q192" s="45" t="s">
        <v>966</v>
      </c>
      <c r="R192" s="45" t="s">
        <v>967</v>
      </c>
      <c r="S192" s="227" t="s">
        <v>1152</v>
      </c>
      <c r="W192" s="318"/>
      <c r="X192" s="318"/>
      <c r="Y192" s="318"/>
      <c r="Z192" s="318"/>
    </row>
    <row r="193" s="29" customFormat="1" ht="33.75" spans="1:26">
      <c r="A193" s="270">
        <v>16</v>
      </c>
      <c r="B193" s="55" t="s">
        <v>1365</v>
      </c>
      <c r="C193" s="59" t="s">
        <v>188</v>
      </c>
      <c r="D193" s="56" t="s">
        <v>433</v>
      </c>
      <c r="E193" s="41" t="s">
        <v>1265</v>
      </c>
      <c r="F193" s="55" t="s">
        <v>1366</v>
      </c>
      <c r="G193" s="41" t="s">
        <v>106</v>
      </c>
      <c r="H193" s="57">
        <v>20000</v>
      </c>
      <c r="I193" s="104"/>
      <c r="J193" s="60" t="s">
        <v>1333</v>
      </c>
      <c r="K193" s="59">
        <v>10000</v>
      </c>
      <c r="L193" s="60" t="s">
        <v>1367</v>
      </c>
      <c r="M193" s="59" t="s">
        <v>178</v>
      </c>
      <c r="N193" s="130" t="s">
        <v>33</v>
      </c>
      <c r="O193" s="80" t="s">
        <v>1368</v>
      </c>
      <c r="P193" s="45" t="s">
        <v>1369</v>
      </c>
      <c r="Q193" s="45" t="s">
        <v>966</v>
      </c>
      <c r="R193" s="45" t="s">
        <v>1066</v>
      </c>
      <c r="S193" s="227" t="s">
        <v>1152</v>
      </c>
      <c r="W193" s="318"/>
      <c r="X193" s="318"/>
      <c r="Y193" s="318"/>
      <c r="Z193" s="318"/>
    </row>
    <row r="194" s="22" customFormat="1" ht="18.95" customHeight="1" spans="1:26">
      <c r="A194" s="283" t="s">
        <v>1456</v>
      </c>
      <c r="B194" s="282" t="str">
        <f>"农林水利类"&amp;SUBTOTAL(3,A194:A209)-2&amp;"个"</f>
        <v>农林水利类14个</v>
      </c>
      <c r="C194" s="66"/>
      <c r="D194" s="66"/>
      <c r="E194" s="62"/>
      <c r="F194" s="67"/>
      <c r="G194" s="62"/>
      <c r="H194" s="64">
        <f t="shared" ref="H194:I194" si="10">SUM(H195:H208)</f>
        <v>210700</v>
      </c>
      <c r="I194" s="64">
        <f t="shared" si="10"/>
        <v>10000</v>
      </c>
      <c r="J194" s="67"/>
      <c r="K194" s="64">
        <f>SUM(K195:K208)</f>
        <v>45900</v>
      </c>
      <c r="L194" s="38"/>
      <c r="M194" s="37"/>
      <c r="N194" s="37"/>
      <c r="O194" s="83"/>
      <c r="P194" s="39"/>
      <c r="Q194" s="39"/>
      <c r="R194" s="39"/>
      <c r="S194" s="320"/>
      <c r="W194" s="321"/>
      <c r="X194" s="321"/>
      <c r="Y194" s="321"/>
      <c r="Z194" s="321"/>
    </row>
    <row r="195" s="99" customFormat="1" ht="22.5" spans="1:26">
      <c r="A195" s="270">
        <v>1</v>
      </c>
      <c r="B195" s="42" t="s">
        <v>331</v>
      </c>
      <c r="C195" s="44"/>
      <c r="D195" s="56" t="s">
        <v>129</v>
      </c>
      <c r="E195" s="45" t="s">
        <v>267</v>
      </c>
      <c r="F195" s="46" t="s">
        <v>332</v>
      </c>
      <c r="G195" s="41" t="s">
        <v>89</v>
      </c>
      <c r="H195" s="87">
        <v>10000</v>
      </c>
      <c r="I195" s="84"/>
      <c r="J195" s="129" t="s">
        <v>191</v>
      </c>
      <c r="K195" s="87">
        <v>1000</v>
      </c>
      <c r="L195" s="79" t="s">
        <v>333</v>
      </c>
      <c r="M195" s="48" t="s">
        <v>173</v>
      </c>
      <c r="N195" s="45" t="s">
        <v>33</v>
      </c>
      <c r="O195" s="339"/>
      <c r="P195" s="207"/>
      <c r="Q195" s="207"/>
      <c r="R195" s="201"/>
      <c r="S195" s="232" t="s">
        <v>274</v>
      </c>
      <c r="W195" s="332"/>
      <c r="X195" s="332"/>
      <c r="Y195" s="332"/>
      <c r="Z195" s="332"/>
    </row>
    <row r="196" s="99" customFormat="1" ht="22.5" spans="1:26">
      <c r="A196" s="270">
        <v>2</v>
      </c>
      <c r="B196" s="42" t="s">
        <v>334</v>
      </c>
      <c r="C196" s="44"/>
      <c r="D196" s="56" t="s">
        <v>129</v>
      </c>
      <c r="E196" s="45" t="s">
        <v>267</v>
      </c>
      <c r="F196" s="46" t="s">
        <v>335</v>
      </c>
      <c r="G196" s="41" t="s">
        <v>89</v>
      </c>
      <c r="H196" s="87">
        <v>20000</v>
      </c>
      <c r="I196" s="84"/>
      <c r="J196" s="129" t="s">
        <v>191</v>
      </c>
      <c r="K196" s="87">
        <v>3000</v>
      </c>
      <c r="L196" s="79" t="s">
        <v>336</v>
      </c>
      <c r="M196" s="48" t="s">
        <v>337</v>
      </c>
      <c r="N196" s="45" t="s">
        <v>33</v>
      </c>
      <c r="O196" s="339"/>
      <c r="P196" s="207"/>
      <c r="Q196" s="207"/>
      <c r="R196" s="201"/>
      <c r="S196" s="232" t="s">
        <v>274</v>
      </c>
      <c r="W196" s="332"/>
      <c r="X196" s="332"/>
      <c r="Y196" s="332"/>
      <c r="Z196" s="332"/>
    </row>
    <row r="197" s="99" customFormat="1" ht="22.5" spans="1:26">
      <c r="A197" s="270">
        <v>3</v>
      </c>
      <c r="B197" s="42" t="s">
        <v>338</v>
      </c>
      <c r="C197" s="44"/>
      <c r="D197" s="56" t="s">
        <v>129</v>
      </c>
      <c r="E197" s="45" t="s">
        <v>267</v>
      </c>
      <c r="F197" s="46" t="s">
        <v>339</v>
      </c>
      <c r="G197" s="41" t="s">
        <v>106</v>
      </c>
      <c r="H197" s="87">
        <v>8000</v>
      </c>
      <c r="I197" s="84"/>
      <c r="J197" s="129" t="s">
        <v>191</v>
      </c>
      <c r="K197" s="87">
        <v>2000</v>
      </c>
      <c r="L197" s="79" t="s">
        <v>324</v>
      </c>
      <c r="M197" s="48" t="s">
        <v>70</v>
      </c>
      <c r="N197" s="45" t="s">
        <v>33</v>
      </c>
      <c r="O197" s="339"/>
      <c r="P197" s="207"/>
      <c r="Q197" s="207"/>
      <c r="R197" s="201"/>
      <c r="S197" s="232" t="s">
        <v>274</v>
      </c>
      <c r="W197" s="332"/>
      <c r="X197" s="332"/>
      <c r="Y197" s="332"/>
      <c r="Z197" s="332"/>
    </row>
    <row r="198" s="99" customFormat="1" ht="22.5" spans="1:26">
      <c r="A198" s="270">
        <v>4</v>
      </c>
      <c r="B198" s="42" t="s">
        <v>379</v>
      </c>
      <c r="C198" s="44"/>
      <c r="D198" s="56" t="s">
        <v>129</v>
      </c>
      <c r="E198" s="45" t="s">
        <v>267</v>
      </c>
      <c r="F198" s="46" t="s">
        <v>380</v>
      </c>
      <c r="G198" s="41" t="s">
        <v>135</v>
      </c>
      <c r="H198" s="48">
        <v>20000</v>
      </c>
      <c r="I198" s="84"/>
      <c r="J198" s="129" t="s">
        <v>191</v>
      </c>
      <c r="K198" s="340">
        <v>5000</v>
      </c>
      <c r="L198" s="79" t="s">
        <v>381</v>
      </c>
      <c r="M198" s="48" t="s">
        <v>382</v>
      </c>
      <c r="N198" s="45" t="s">
        <v>33</v>
      </c>
      <c r="O198" s="339"/>
      <c r="P198" s="207"/>
      <c r="Q198" s="207"/>
      <c r="R198" s="201"/>
      <c r="S198" s="232" t="s">
        <v>274</v>
      </c>
      <c r="W198" s="332"/>
      <c r="X198" s="332"/>
      <c r="Y198" s="332"/>
      <c r="Z198" s="332"/>
    </row>
    <row r="199" s="99" customFormat="1" ht="22.5" spans="1:26">
      <c r="A199" s="270">
        <v>5</v>
      </c>
      <c r="B199" s="42" t="s">
        <v>388</v>
      </c>
      <c r="C199" s="44"/>
      <c r="D199" s="56" t="s">
        <v>129</v>
      </c>
      <c r="E199" s="45" t="s">
        <v>267</v>
      </c>
      <c r="F199" s="46" t="s">
        <v>389</v>
      </c>
      <c r="G199" s="41" t="s">
        <v>89</v>
      </c>
      <c r="H199" s="87">
        <v>5000</v>
      </c>
      <c r="I199" s="84"/>
      <c r="J199" s="129" t="s">
        <v>191</v>
      </c>
      <c r="K199" s="85">
        <v>3000</v>
      </c>
      <c r="L199" s="79" t="s">
        <v>385</v>
      </c>
      <c r="M199" s="48" t="s">
        <v>34</v>
      </c>
      <c r="N199" s="45" t="s">
        <v>33</v>
      </c>
      <c r="O199" s="339"/>
      <c r="P199" s="207"/>
      <c r="Q199" s="207"/>
      <c r="R199" s="201"/>
      <c r="S199" s="232" t="s">
        <v>274</v>
      </c>
      <c r="W199" s="332"/>
      <c r="X199" s="332"/>
      <c r="Y199" s="332"/>
      <c r="Z199" s="332"/>
    </row>
    <row r="200" ht="22.5" spans="1:19">
      <c r="A200" s="270">
        <v>6</v>
      </c>
      <c r="B200" s="55" t="s">
        <v>594</v>
      </c>
      <c r="C200" s="56" t="s">
        <v>103</v>
      </c>
      <c r="D200" s="56" t="s">
        <v>117</v>
      </c>
      <c r="E200" s="41" t="s">
        <v>439</v>
      </c>
      <c r="F200" s="55" t="s">
        <v>595</v>
      </c>
      <c r="G200" s="41" t="s">
        <v>89</v>
      </c>
      <c r="H200" s="57">
        <v>15000</v>
      </c>
      <c r="I200" s="47"/>
      <c r="J200" s="55" t="s">
        <v>579</v>
      </c>
      <c r="K200" s="47">
        <v>5000</v>
      </c>
      <c r="L200" s="78" t="s">
        <v>324</v>
      </c>
      <c r="M200" s="47" t="s">
        <v>70</v>
      </c>
      <c r="N200" s="45" t="s">
        <v>33</v>
      </c>
      <c r="O200" s="80"/>
      <c r="P200" s="45"/>
      <c r="Q200" s="45"/>
      <c r="R200" s="45"/>
      <c r="S200" s="227" t="s">
        <v>446</v>
      </c>
    </row>
    <row r="201" s="132" customFormat="1" ht="45" spans="1:172">
      <c r="A201" s="270">
        <v>7</v>
      </c>
      <c r="B201" s="46" t="s">
        <v>837</v>
      </c>
      <c r="C201" s="47" t="s">
        <v>188</v>
      </c>
      <c r="D201" s="52" t="s">
        <v>117</v>
      </c>
      <c r="E201" s="48" t="s">
        <v>642</v>
      </c>
      <c r="F201" s="78" t="s">
        <v>838</v>
      </c>
      <c r="G201" s="45" t="s">
        <v>89</v>
      </c>
      <c r="H201" s="45">
        <v>34300</v>
      </c>
      <c r="I201" s="45"/>
      <c r="J201" s="80" t="s">
        <v>579</v>
      </c>
      <c r="K201" s="45">
        <v>10000</v>
      </c>
      <c r="L201" s="60" t="s">
        <v>330</v>
      </c>
      <c r="M201" s="59" t="s">
        <v>178</v>
      </c>
      <c r="N201" s="45" t="s">
        <v>33</v>
      </c>
      <c r="O201" s="46" t="s">
        <v>646</v>
      </c>
      <c r="P201" s="52" t="s">
        <v>656</v>
      </c>
      <c r="Q201" s="52" t="s">
        <v>648</v>
      </c>
      <c r="R201" s="52" t="s">
        <v>656</v>
      </c>
      <c r="S201" s="232" t="s">
        <v>551</v>
      </c>
      <c r="T201" s="107"/>
      <c r="U201" s="107"/>
      <c r="V201" s="107"/>
      <c r="W201" s="327"/>
      <c r="X201" s="327"/>
      <c r="Y201" s="327"/>
      <c r="Z201" s="327"/>
      <c r="AA201" s="107"/>
      <c r="AB201" s="107"/>
      <c r="AC201" s="107"/>
      <c r="AD201" s="107"/>
      <c r="AE201" s="107"/>
      <c r="AF201" s="107"/>
      <c r="AG201" s="107"/>
      <c r="AH201" s="107"/>
      <c r="AI201" s="107"/>
      <c r="AJ201" s="107"/>
      <c r="AK201" s="107"/>
      <c r="AL201" s="107"/>
      <c r="AM201" s="107"/>
      <c r="AN201" s="107"/>
      <c r="AO201" s="107"/>
      <c r="AP201" s="107"/>
      <c r="AQ201" s="107"/>
      <c r="AR201" s="107"/>
      <c r="AS201" s="107"/>
      <c r="AT201" s="107"/>
      <c r="AU201" s="107"/>
      <c r="AV201" s="107"/>
      <c r="AW201" s="107"/>
      <c r="AX201" s="107"/>
      <c r="AY201" s="107"/>
      <c r="AZ201" s="107"/>
      <c r="BA201" s="107"/>
      <c r="BB201" s="107"/>
      <c r="BC201" s="107"/>
      <c r="BD201" s="107"/>
      <c r="BE201" s="107"/>
      <c r="BF201" s="107"/>
      <c r="BG201" s="107"/>
      <c r="BH201" s="107"/>
      <c r="BI201" s="107"/>
      <c r="BJ201" s="107"/>
      <c r="BK201" s="107"/>
      <c r="BL201" s="107"/>
      <c r="BM201" s="107"/>
      <c r="BN201" s="107"/>
      <c r="BO201" s="107"/>
      <c r="BP201" s="107"/>
      <c r="BQ201" s="107"/>
      <c r="BR201" s="107"/>
      <c r="BS201" s="107"/>
      <c r="BT201" s="107"/>
      <c r="BU201" s="107"/>
      <c r="BV201" s="107"/>
      <c r="BW201" s="107"/>
      <c r="BX201" s="107"/>
      <c r="BY201" s="107"/>
      <c r="BZ201" s="107"/>
      <c r="CA201" s="107"/>
      <c r="CB201" s="107"/>
      <c r="CC201" s="107"/>
      <c r="CD201" s="107"/>
      <c r="CE201" s="107"/>
      <c r="CF201" s="107"/>
      <c r="CG201" s="107"/>
      <c r="CH201" s="107"/>
      <c r="CI201" s="107"/>
      <c r="CJ201" s="107"/>
      <c r="CK201" s="107"/>
      <c r="CL201" s="107"/>
      <c r="CM201" s="107"/>
      <c r="CN201" s="107"/>
      <c r="CO201" s="107"/>
      <c r="CP201" s="107"/>
      <c r="CQ201" s="107"/>
      <c r="CR201" s="107"/>
      <c r="CS201" s="107"/>
      <c r="CT201" s="107"/>
      <c r="CU201" s="107"/>
      <c r="CV201" s="107"/>
      <c r="CW201" s="107"/>
      <c r="CX201" s="107"/>
      <c r="CY201" s="107"/>
      <c r="CZ201" s="107"/>
      <c r="DA201" s="107"/>
      <c r="DB201" s="107"/>
      <c r="DC201" s="107"/>
      <c r="DD201" s="107"/>
      <c r="DE201" s="107"/>
      <c r="DF201" s="107"/>
      <c r="DG201" s="107"/>
      <c r="DH201" s="107"/>
      <c r="DI201" s="107"/>
      <c r="DJ201" s="107"/>
      <c r="DK201" s="107"/>
      <c r="DL201" s="107"/>
      <c r="DM201" s="107"/>
      <c r="DN201" s="107"/>
      <c r="DO201" s="107"/>
      <c r="DP201" s="107"/>
      <c r="DQ201" s="107"/>
      <c r="DR201" s="107"/>
      <c r="DS201" s="107"/>
      <c r="DT201" s="107"/>
      <c r="DU201" s="107"/>
      <c r="DV201" s="107"/>
      <c r="DW201" s="107"/>
      <c r="DX201" s="107"/>
      <c r="DY201" s="107"/>
      <c r="DZ201" s="107"/>
      <c r="EA201" s="107"/>
      <c r="EB201" s="107"/>
      <c r="EC201" s="107"/>
      <c r="ED201" s="107"/>
      <c r="EE201" s="107"/>
      <c r="EF201" s="107"/>
      <c r="EG201" s="107"/>
      <c r="EH201" s="107"/>
      <c r="EI201" s="107"/>
      <c r="EJ201" s="107"/>
      <c r="EK201" s="107"/>
      <c r="EL201" s="107"/>
      <c r="EM201" s="107"/>
      <c r="EN201" s="107"/>
      <c r="EO201" s="107"/>
      <c r="EP201" s="107"/>
      <c r="EQ201" s="107"/>
      <c r="ER201" s="107"/>
      <c r="ES201" s="107"/>
      <c r="ET201" s="107"/>
      <c r="EU201" s="107"/>
      <c r="EV201" s="107"/>
      <c r="EW201" s="107"/>
      <c r="EX201" s="107"/>
      <c r="EY201" s="107"/>
      <c r="EZ201" s="107"/>
      <c r="FA201" s="107"/>
      <c r="FB201" s="107"/>
      <c r="FC201" s="107"/>
      <c r="FD201" s="107"/>
      <c r="FE201" s="107"/>
      <c r="FF201" s="107"/>
      <c r="FG201" s="107"/>
      <c r="FH201" s="107"/>
      <c r="FI201" s="107"/>
      <c r="FJ201" s="107"/>
      <c r="FK201" s="107"/>
      <c r="FL201" s="107"/>
      <c r="FM201" s="107"/>
      <c r="FN201" s="107"/>
      <c r="FO201" s="107"/>
      <c r="FP201" s="107"/>
    </row>
    <row r="202" s="132" customFormat="1" ht="56.25" spans="1:172">
      <c r="A202" s="270">
        <v>8</v>
      </c>
      <c r="B202" s="46" t="s">
        <v>839</v>
      </c>
      <c r="C202" s="47" t="s">
        <v>840</v>
      </c>
      <c r="D202" s="52" t="s">
        <v>129</v>
      </c>
      <c r="E202" s="48" t="s">
        <v>642</v>
      </c>
      <c r="F202" s="78" t="s">
        <v>841</v>
      </c>
      <c r="G202" s="45" t="s">
        <v>135</v>
      </c>
      <c r="H202" s="45">
        <v>50000</v>
      </c>
      <c r="I202" s="45"/>
      <c r="J202" s="80" t="s">
        <v>842</v>
      </c>
      <c r="K202" s="45">
        <v>2000</v>
      </c>
      <c r="L202" s="60" t="s">
        <v>843</v>
      </c>
      <c r="M202" s="59" t="s">
        <v>70</v>
      </c>
      <c r="N202" s="45" t="s">
        <v>33</v>
      </c>
      <c r="O202" s="46" t="s">
        <v>844</v>
      </c>
      <c r="P202" s="52" t="s">
        <v>845</v>
      </c>
      <c r="Q202" s="52"/>
      <c r="R202" s="52"/>
      <c r="S202" s="232" t="s">
        <v>551</v>
      </c>
      <c r="T202" s="107"/>
      <c r="U202" s="107"/>
      <c r="V202" s="107"/>
      <c r="W202" s="327"/>
      <c r="X202" s="327"/>
      <c r="Y202" s="327"/>
      <c r="Z202" s="327"/>
      <c r="AA202" s="107"/>
      <c r="AB202" s="107"/>
      <c r="AC202" s="107"/>
      <c r="AD202" s="107"/>
      <c r="AE202" s="107"/>
      <c r="AF202" s="107"/>
      <c r="AG202" s="107"/>
      <c r="AH202" s="107"/>
      <c r="AI202" s="107"/>
      <c r="AJ202" s="107"/>
      <c r="AK202" s="107"/>
      <c r="AL202" s="107"/>
      <c r="AM202" s="107"/>
      <c r="AN202" s="107"/>
      <c r="AO202" s="107"/>
      <c r="AP202" s="107"/>
      <c r="AQ202" s="107"/>
      <c r="AR202" s="107"/>
      <c r="AS202" s="107"/>
      <c r="AT202" s="107"/>
      <c r="AU202" s="107"/>
      <c r="AV202" s="107"/>
      <c r="AW202" s="107"/>
      <c r="AX202" s="107"/>
      <c r="AY202" s="107"/>
      <c r="AZ202" s="107"/>
      <c r="BA202" s="107"/>
      <c r="BB202" s="107"/>
      <c r="BC202" s="107"/>
      <c r="BD202" s="107"/>
      <c r="BE202" s="107"/>
      <c r="BF202" s="107"/>
      <c r="BG202" s="107"/>
      <c r="BH202" s="107"/>
      <c r="BI202" s="107"/>
      <c r="BJ202" s="107"/>
      <c r="BK202" s="107"/>
      <c r="BL202" s="107"/>
      <c r="BM202" s="107"/>
      <c r="BN202" s="107"/>
      <c r="BO202" s="107"/>
      <c r="BP202" s="107"/>
      <c r="BQ202" s="107"/>
      <c r="BR202" s="107"/>
      <c r="BS202" s="107"/>
      <c r="BT202" s="107"/>
      <c r="BU202" s="107"/>
      <c r="BV202" s="107"/>
      <c r="BW202" s="107"/>
      <c r="BX202" s="107"/>
      <c r="BY202" s="107"/>
      <c r="BZ202" s="107"/>
      <c r="CA202" s="107"/>
      <c r="CB202" s="107"/>
      <c r="CC202" s="107"/>
      <c r="CD202" s="107"/>
      <c r="CE202" s="107"/>
      <c r="CF202" s="107"/>
      <c r="CG202" s="107"/>
      <c r="CH202" s="107"/>
      <c r="CI202" s="107"/>
      <c r="CJ202" s="107"/>
      <c r="CK202" s="107"/>
      <c r="CL202" s="107"/>
      <c r="CM202" s="107"/>
      <c r="CN202" s="107"/>
      <c r="CO202" s="107"/>
      <c r="CP202" s="107"/>
      <c r="CQ202" s="107"/>
      <c r="CR202" s="107"/>
      <c r="CS202" s="107"/>
      <c r="CT202" s="107"/>
      <c r="CU202" s="107"/>
      <c r="CV202" s="107"/>
      <c r="CW202" s="107"/>
      <c r="CX202" s="107"/>
      <c r="CY202" s="107"/>
      <c r="CZ202" s="107"/>
      <c r="DA202" s="107"/>
      <c r="DB202" s="107"/>
      <c r="DC202" s="107"/>
      <c r="DD202" s="107"/>
      <c r="DE202" s="107"/>
      <c r="DF202" s="107"/>
      <c r="DG202" s="107"/>
      <c r="DH202" s="107"/>
      <c r="DI202" s="107"/>
      <c r="DJ202" s="107"/>
      <c r="DK202" s="107"/>
      <c r="DL202" s="107"/>
      <c r="DM202" s="107"/>
      <c r="DN202" s="107"/>
      <c r="DO202" s="107"/>
      <c r="DP202" s="107"/>
      <c r="DQ202" s="107"/>
      <c r="DR202" s="107"/>
      <c r="DS202" s="107"/>
      <c r="DT202" s="107"/>
      <c r="DU202" s="107"/>
      <c r="DV202" s="107"/>
      <c r="DW202" s="107"/>
      <c r="DX202" s="107"/>
      <c r="DY202" s="107"/>
      <c r="DZ202" s="107"/>
      <c r="EA202" s="107"/>
      <c r="EB202" s="107"/>
      <c r="EC202" s="107"/>
      <c r="ED202" s="107"/>
      <c r="EE202" s="107"/>
      <c r="EF202" s="107"/>
      <c r="EG202" s="107"/>
      <c r="EH202" s="107"/>
      <c r="EI202" s="107"/>
      <c r="EJ202" s="107"/>
      <c r="EK202" s="107"/>
      <c r="EL202" s="107"/>
      <c r="EM202" s="107"/>
      <c r="EN202" s="107"/>
      <c r="EO202" s="107"/>
      <c r="EP202" s="107"/>
      <c r="EQ202" s="107"/>
      <c r="ER202" s="107"/>
      <c r="ES202" s="107"/>
      <c r="ET202" s="107"/>
      <c r="EU202" s="107"/>
      <c r="EV202" s="107"/>
      <c r="EW202" s="107"/>
      <c r="EX202" s="107"/>
      <c r="EY202" s="107"/>
      <c r="EZ202" s="107"/>
      <c r="FA202" s="107"/>
      <c r="FB202" s="107"/>
      <c r="FC202" s="107"/>
      <c r="FD202" s="107"/>
      <c r="FE202" s="107"/>
      <c r="FF202" s="107"/>
      <c r="FG202" s="107"/>
      <c r="FH202" s="107"/>
      <c r="FI202" s="107"/>
      <c r="FJ202" s="107"/>
      <c r="FK202" s="107"/>
      <c r="FL202" s="107"/>
      <c r="FM202" s="107"/>
      <c r="FN202" s="107"/>
      <c r="FO202" s="107"/>
      <c r="FP202" s="107"/>
    </row>
    <row r="203" s="106" customFormat="1" ht="27.95" customHeight="1" spans="1:26">
      <c r="A203" s="270">
        <v>9</v>
      </c>
      <c r="B203" s="55" t="s">
        <v>954</v>
      </c>
      <c r="C203" s="59"/>
      <c r="D203" s="56" t="s">
        <v>129</v>
      </c>
      <c r="E203" s="56" t="s">
        <v>894</v>
      </c>
      <c r="F203" s="144" t="s">
        <v>955</v>
      </c>
      <c r="G203" s="138" t="s">
        <v>135</v>
      </c>
      <c r="H203" s="57">
        <v>3000</v>
      </c>
      <c r="I203" s="59"/>
      <c r="J203" s="80" t="s">
        <v>951</v>
      </c>
      <c r="K203" s="59">
        <v>1500</v>
      </c>
      <c r="L203" s="60" t="s">
        <v>333</v>
      </c>
      <c r="M203" s="59" t="s">
        <v>173</v>
      </c>
      <c r="N203" s="59" t="s">
        <v>33</v>
      </c>
      <c r="O203" s="80"/>
      <c r="P203" s="45"/>
      <c r="Q203" s="45"/>
      <c r="R203" s="45"/>
      <c r="S203" s="227" t="s">
        <v>905</v>
      </c>
      <c r="W203" s="319"/>
      <c r="X203" s="319"/>
      <c r="Y203" s="319"/>
      <c r="Z203" s="319"/>
    </row>
    <row r="204" s="106" customFormat="1" ht="27.95" customHeight="1" spans="1:26">
      <c r="A204" s="270">
        <v>10</v>
      </c>
      <c r="B204" s="55" t="s">
        <v>957</v>
      </c>
      <c r="C204" s="59"/>
      <c r="D204" s="56" t="s">
        <v>129</v>
      </c>
      <c r="E204" s="56" t="s">
        <v>894</v>
      </c>
      <c r="F204" s="144" t="s">
        <v>958</v>
      </c>
      <c r="G204" s="138" t="s">
        <v>106</v>
      </c>
      <c r="H204" s="57">
        <v>1000</v>
      </c>
      <c r="I204" s="59"/>
      <c r="J204" s="80" t="s">
        <v>951</v>
      </c>
      <c r="K204" s="59">
        <v>500</v>
      </c>
      <c r="L204" s="60" t="s">
        <v>336</v>
      </c>
      <c r="M204" s="59" t="s">
        <v>337</v>
      </c>
      <c r="N204" s="59" t="s">
        <v>33</v>
      </c>
      <c r="O204" s="80"/>
      <c r="P204" s="45"/>
      <c r="Q204" s="45"/>
      <c r="R204" s="45"/>
      <c r="S204" s="227" t="s">
        <v>905</v>
      </c>
      <c r="W204" s="319"/>
      <c r="X204" s="319"/>
      <c r="Y204" s="319"/>
      <c r="Z204" s="319"/>
    </row>
    <row r="205" s="127" customFormat="1" ht="33.75" spans="1:26">
      <c r="A205" s="270">
        <v>11</v>
      </c>
      <c r="B205" s="58" t="s">
        <v>1049</v>
      </c>
      <c r="C205" s="59" t="s">
        <v>103</v>
      </c>
      <c r="D205" s="59" t="s">
        <v>117</v>
      </c>
      <c r="E205" s="45" t="s">
        <v>984</v>
      </c>
      <c r="F205" s="60" t="s">
        <v>1050</v>
      </c>
      <c r="G205" s="45" t="s">
        <v>106</v>
      </c>
      <c r="H205" s="61">
        <v>2000</v>
      </c>
      <c r="I205" s="59"/>
      <c r="J205" s="80" t="s">
        <v>579</v>
      </c>
      <c r="K205" s="59">
        <v>1000</v>
      </c>
      <c r="L205" s="60" t="s">
        <v>1045</v>
      </c>
      <c r="M205" s="59" t="s">
        <v>337</v>
      </c>
      <c r="N205" s="59" t="s">
        <v>34</v>
      </c>
      <c r="O205" s="80" t="s">
        <v>1051</v>
      </c>
      <c r="P205" s="45" t="s">
        <v>1038</v>
      </c>
      <c r="Q205" s="208"/>
      <c r="R205" s="149"/>
      <c r="S205" s="227" t="s">
        <v>997</v>
      </c>
      <c r="W205" s="328"/>
      <c r="X205" s="328"/>
      <c r="Y205" s="328"/>
      <c r="Z205" s="328"/>
    </row>
    <row r="206" s="127" customFormat="1" ht="22.5" spans="1:26">
      <c r="A206" s="270">
        <v>12</v>
      </c>
      <c r="B206" s="58" t="s">
        <v>1052</v>
      </c>
      <c r="C206" s="59" t="s">
        <v>103</v>
      </c>
      <c r="D206" s="59" t="s">
        <v>117</v>
      </c>
      <c r="E206" s="45" t="s">
        <v>984</v>
      </c>
      <c r="F206" s="60" t="s">
        <v>1053</v>
      </c>
      <c r="G206" s="45" t="s">
        <v>106</v>
      </c>
      <c r="H206" s="61">
        <v>1100</v>
      </c>
      <c r="I206" s="59"/>
      <c r="J206" s="80" t="s">
        <v>579</v>
      </c>
      <c r="K206" s="59">
        <v>1100</v>
      </c>
      <c r="L206" s="60" t="s">
        <v>1045</v>
      </c>
      <c r="M206" s="59" t="s">
        <v>337</v>
      </c>
      <c r="N206" s="59" t="s">
        <v>382</v>
      </c>
      <c r="O206" s="80"/>
      <c r="P206" s="45"/>
      <c r="Q206" s="208"/>
      <c r="R206" s="149"/>
      <c r="S206" s="227" t="s">
        <v>997</v>
      </c>
      <c r="W206" s="328"/>
      <c r="X206" s="328"/>
      <c r="Y206" s="328"/>
      <c r="Z206" s="328"/>
    </row>
    <row r="207" s="127" customFormat="1" ht="24" spans="1:26">
      <c r="A207" s="270">
        <v>13</v>
      </c>
      <c r="B207" s="58" t="s">
        <v>1056</v>
      </c>
      <c r="C207" s="59" t="s">
        <v>50</v>
      </c>
      <c r="D207" s="59" t="s">
        <v>129</v>
      </c>
      <c r="E207" s="45" t="s">
        <v>984</v>
      </c>
      <c r="F207" s="60" t="s">
        <v>1057</v>
      </c>
      <c r="G207" s="45" t="s">
        <v>89</v>
      </c>
      <c r="H207" s="61">
        <v>40000</v>
      </c>
      <c r="I207" s="59">
        <v>10000</v>
      </c>
      <c r="J207" s="80" t="s">
        <v>1058</v>
      </c>
      <c r="K207" s="59">
        <v>10000</v>
      </c>
      <c r="L207" s="60" t="s">
        <v>1059</v>
      </c>
      <c r="M207" s="59" t="s">
        <v>173</v>
      </c>
      <c r="N207" s="59" t="s">
        <v>33</v>
      </c>
      <c r="O207" s="80"/>
      <c r="P207" s="45" t="s">
        <v>1060</v>
      </c>
      <c r="Q207" s="208"/>
      <c r="R207" s="149"/>
      <c r="S207" s="334" t="s">
        <v>997</v>
      </c>
      <c r="W207" s="328"/>
      <c r="X207" s="328"/>
      <c r="Y207" s="328"/>
      <c r="Z207" s="328"/>
    </row>
    <row r="208" s="107" customFormat="1" ht="36.95" customHeight="1" spans="1:26">
      <c r="A208" s="270">
        <v>14</v>
      </c>
      <c r="B208" s="46" t="s">
        <v>1139</v>
      </c>
      <c r="C208" s="47" t="s">
        <v>103</v>
      </c>
      <c r="D208" s="47" t="s">
        <v>117</v>
      </c>
      <c r="E208" s="47" t="s">
        <v>1072</v>
      </c>
      <c r="F208" s="158" t="s">
        <v>1140</v>
      </c>
      <c r="G208" s="48" t="s">
        <v>106</v>
      </c>
      <c r="H208" s="53">
        <v>1300</v>
      </c>
      <c r="I208" s="96"/>
      <c r="J208" s="46" t="s">
        <v>1082</v>
      </c>
      <c r="K208" s="96">
        <v>800</v>
      </c>
      <c r="L208" s="46" t="s">
        <v>324</v>
      </c>
      <c r="M208" s="47" t="s">
        <v>70</v>
      </c>
      <c r="N208" s="59" t="s">
        <v>33</v>
      </c>
      <c r="O208" s="78" t="s">
        <v>1077</v>
      </c>
      <c r="P208" s="48" t="s">
        <v>1105</v>
      </c>
      <c r="Q208" s="47"/>
      <c r="R208" s="47"/>
      <c r="S208" s="227" t="s">
        <v>1095</v>
      </c>
      <c r="W208" s="327"/>
      <c r="X208" s="327"/>
      <c r="Y208" s="327"/>
      <c r="Z208" s="327"/>
    </row>
    <row r="209" s="260" customFormat="1" ht="20.1" customHeight="1" spans="1:26">
      <c r="A209" s="283" t="s">
        <v>1457</v>
      </c>
      <c r="B209" s="277" t="str">
        <f>"交通路网"&amp;SUBTOTAL(3,A209:A217)-2&amp;"个"</f>
        <v>交通路网7个</v>
      </c>
      <c r="C209" s="278"/>
      <c r="D209" s="278"/>
      <c r="E209" s="279"/>
      <c r="F209" s="280"/>
      <c r="G209" s="279"/>
      <c r="H209" s="64">
        <f t="shared" ref="H209:I209" si="11">SUM(H210:H216)</f>
        <v>137637.68</v>
      </c>
      <c r="I209" s="64">
        <f t="shared" si="11"/>
        <v>1000</v>
      </c>
      <c r="J209" s="280"/>
      <c r="K209" s="64">
        <f>SUM(K210:K216)</f>
        <v>31000</v>
      </c>
      <c r="L209" s="299"/>
      <c r="M209" s="300"/>
      <c r="N209" s="300"/>
      <c r="O209" s="301"/>
      <c r="P209" s="302"/>
      <c r="Q209" s="302"/>
      <c r="R209" s="302"/>
      <c r="S209" s="314"/>
      <c r="W209" s="315"/>
      <c r="X209" s="315"/>
      <c r="Y209" s="315"/>
      <c r="Z209" s="315"/>
    </row>
    <row r="210" s="99" customFormat="1" ht="22.5" spans="1:26">
      <c r="A210" s="270">
        <v>1</v>
      </c>
      <c r="B210" s="42" t="s">
        <v>328</v>
      </c>
      <c r="C210" s="44"/>
      <c r="D210" s="44" t="s">
        <v>124</v>
      </c>
      <c r="E210" s="45" t="s">
        <v>267</v>
      </c>
      <c r="F210" s="60" t="s">
        <v>329</v>
      </c>
      <c r="G210" s="41" t="s">
        <v>89</v>
      </c>
      <c r="H210" s="87">
        <v>2000</v>
      </c>
      <c r="I210" s="84"/>
      <c r="J210" s="129" t="s">
        <v>191</v>
      </c>
      <c r="K210" s="85">
        <v>1500</v>
      </c>
      <c r="L210" s="79" t="s">
        <v>330</v>
      </c>
      <c r="M210" s="48" t="s">
        <v>178</v>
      </c>
      <c r="N210" s="45" t="s">
        <v>33</v>
      </c>
      <c r="O210" s="339"/>
      <c r="P210" s="207"/>
      <c r="Q210" s="207"/>
      <c r="R210" s="201"/>
      <c r="S210" s="232" t="s">
        <v>274</v>
      </c>
      <c r="W210" s="332"/>
      <c r="X210" s="332"/>
      <c r="Y210" s="332"/>
      <c r="Z210" s="332"/>
    </row>
    <row r="211" s="29" customFormat="1" ht="33.75" spans="1:26">
      <c r="A211" s="270">
        <v>2</v>
      </c>
      <c r="B211" s="55" t="s">
        <v>949</v>
      </c>
      <c r="C211" s="59" t="s">
        <v>103</v>
      </c>
      <c r="D211" s="56" t="s">
        <v>124</v>
      </c>
      <c r="E211" s="56" t="s">
        <v>894</v>
      </c>
      <c r="F211" s="55" t="s">
        <v>950</v>
      </c>
      <c r="G211" s="41" t="s">
        <v>106</v>
      </c>
      <c r="H211" s="57">
        <v>5000</v>
      </c>
      <c r="I211" s="59"/>
      <c r="J211" s="80" t="s">
        <v>951</v>
      </c>
      <c r="K211" s="59">
        <v>2000</v>
      </c>
      <c r="L211" s="60" t="s">
        <v>952</v>
      </c>
      <c r="M211" s="59" t="s">
        <v>337</v>
      </c>
      <c r="N211" s="59" t="s">
        <v>34</v>
      </c>
      <c r="O211" s="80" t="s">
        <v>900</v>
      </c>
      <c r="P211" s="45" t="s">
        <v>948</v>
      </c>
      <c r="Q211" s="45" t="s">
        <v>900</v>
      </c>
      <c r="R211" s="45"/>
      <c r="S211" s="227" t="s">
        <v>905</v>
      </c>
      <c r="W211" s="318"/>
      <c r="X211" s="318"/>
      <c r="Y211" s="318"/>
      <c r="Z211" s="318"/>
    </row>
    <row r="212" s="106" customFormat="1" ht="22.5" spans="1:26">
      <c r="A212" s="270">
        <v>3</v>
      </c>
      <c r="B212" s="55" t="s">
        <v>969</v>
      </c>
      <c r="C212" s="59"/>
      <c r="D212" s="56" t="s">
        <v>124</v>
      </c>
      <c r="E212" s="56" t="s">
        <v>894</v>
      </c>
      <c r="F212" s="144" t="s">
        <v>970</v>
      </c>
      <c r="G212" s="138" t="s">
        <v>89</v>
      </c>
      <c r="H212" s="57">
        <v>3000</v>
      </c>
      <c r="I212" s="59"/>
      <c r="J212" s="80" t="s">
        <v>971</v>
      </c>
      <c r="K212" s="59">
        <v>1500</v>
      </c>
      <c r="L212" s="60" t="s">
        <v>336</v>
      </c>
      <c r="M212" s="59" t="s">
        <v>337</v>
      </c>
      <c r="N212" s="59" t="s">
        <v>34</v>
      </c>
      <c r="O212" s="80"/>
      <c r="P212" s="45"/>
      <c r="Q212" s="45"/>
      <c r="R212" s="45"/>
      <c r="S212" s="227" t="s">
        <v>905</v>
      </c>
      <c r="W212" s="319"/>
      <c r="X212" s="319"/>
      <c r="Y212" s="319"/>
      <c r="Z212" s="319"/>
    </row>
    <row r="213" s="127" customFormat="1" ht="22.5" spans="1:26">
      <c r="A213" s="270">
        <v>4</v>
      </c>
      <c r="B213" s="58" t="s">
        <v>1042</v>
      </c>
      <c r="C213" s="59" t="s">
        <v>103</v>
      </c>
      <c r="D213" s="59" t="s">
        <v>124</v>
      </c>
      <c r="E213" s="45" t="s">
        <v>984</v>
      </c>
      <c r="F213" s="60" t="s">
        <v>1043</v>
      </c>
      <c r="G213" s="45" t="s">
        <v>106</v>
      </c>
      <c r="H213" s="61">
        <v>1000</v>
      </c>
      <c r="I213" s="59"/>
      <c r="J213" s="80" t="s">
        <v>1044</v>
      </c>
      <c r="K213" s="59">
        <v>1000</v>
      </c>
      <c r="L213" s="60" t="s">
        <v>1045</v>
      </c>
      <c r="M213" s="59" t="s">
        <v>337</v>
      </c>
      <c r="N213" s="59" t="s">
        <v>34</v>
      </c>
      <c r="O213" s="80" t="s">
        <v>989</v>
      </c>
      <c r="P213" s="45" t="s">
        <v>1038</v>
      </c>
      <c r="Q213" s="208"/>
      <c r="R213" s="149"/>
      <c r="S213" s="227" t="s">
        <v>997</v>
      </c>
      <c r="W213" s="328"/>
      <c r="X213" s="328"/>
      <c r="Y213" s="328"/>
      <c r="Z213" s="328"/>
    </row>
    <row r="214" s="29" customFormat="1" ht="33.75" spans="1:26">
      <c r="A214" s="270">
        <v>5</v>
      </c>
      <c r="B214" s="55" t="s">
        <v>1406</v>
      </c>
      <c r="C214" s="59" t="s">
        <v>188</v>
      </c>
      <c r="D214" s="56" t="s">
        <v>124</v>
      </c>
      <c r="E214" s="41" t="s">
        <v>1396</v>
      </c>
      <c r="F214" s="55" t="s">
        <v>1407</v>
      </c>
      <c r="G214" s="41" t="s">
        <v>83</v>
      </c>
      <c r="H214" s="57">
        <v>83000</v>
      </c>
      <c r="I214" s="59"/>
      <c r="J214" s="80" t="s">
        <v>1408</v>
      </c>
      <c r="K214" s="59">
        <v>5000</v>
      </c>
      <c r="L214" s="60" t="s">
        <v>324</v>
      </c>
      <c r="M214" s="59" t="s">
        <v>70</v>
      </c>
      <c r="N214" s="130" t="s">
        <v>33</v>
      </c>
      <c r="O214" s="80"/>
      <c r="P214" s="45"/>
      <c r="Q214" s="45"/>
      <c r="R214" s="45"/>
      <c r="S214" s="227" t="s">
        <v>905</v>
      </c>
      <c r="W214" s="318"/>
      <c r="X214" s="318"/>
      <c r="Y214" s="318"/>
      <c r="Z214" s="318"/>
    </row>
    <row r="215" s="29" customFormat="1" ht="45" spans="1:26">
      <c r="A215" s="270">
        <v>6</v>
      </c>
      <c r="B215" s="46" t="s">
        <v>1412</v>
      </c>
      <c r="C215" s="59" t="s">
        <v>188</v>
      </c>
      <c r="D215" s="59" t="s">
        <v>124</v>
      </c>
      <c r="E215" s="45" t="s">
        <v>1413</v>
      </c>
      <c r="F215" s="92" t="s">
        <v>1414</v>
      </c>
      <c r="G215" s="45" t="s">
        <v>83</v>
      </c>
      <c r="H215" s="61">
        <v>26000</v>
      </c>
      <c r="I215" s="65"/>
      <c r="J215" s="134" t="s">
        <v>579</v>
      </c>
      <c r="K215" s="65">
        <v>10000</v>
      </c>
      <c r="L215" s="60" t="s">
        <v>1415</v>
      </c>
      <c r="M215" s="59" t="s">
        <v>34</v>
      </c>
      <c r="N215" s="130" t="s">
        <v>33</v>
      </c>
      <c r="O215" s="60" t="s">
        <v>1032</v>
      </c>
      <c r="P215" s="59" t="s">
        <v>1033</v>
      </c>
      <c r="Q215" s="59" t="s">
        <v>700</v>
      </c>
      <c r="R215" s="59" t="s">
        <v>1034</v>
      </c>
      <c r="S215" s="227" t="s">
        <v>905</v>
      </c>
      <c r="W215" s="318"/>
      <c r="X215" s="318"/>
      <c r="Y215" s="318"/>
      <c r="Z215" s="318"/>
    </row>
    <row r="216" s="29" customFormat="1" ht="56.25" spans="1:26">
      <c r="A216" s="270">
        <v>7</v>
      </c>
      <c r="B216" s="46" t="s">
        <v>1416</v>
      </c>
      <c r="C216" s="59" t="s">
        <v>188</v>
      </c>
      <c r="D216" s="59" t="s">
        <v>124</v>
      </c>
      <c r="E216" s="45" t="s">
        <v>1417</v>
      </c>
      <c r="F216" s="92" t="s">
        <v>1418</v>
      </c>
      <c r="G216" s="45" t="s">
        <v>89</v>
      </c>
      <c r="H216" s="61">
        <v>17637.68</v>
      </c>
      <c r="I216" s="65">
        <v>1000</v>
      </c>
      <c r="J216" s="60" t="s">
        <v>1419</v>
      </c>
      <c r="K216" s="65">
        <v>10000</v>
      </c>
      <c r="L216" s="60" t="s">
        <v>1420</v>
      </c>
      <c r="M216" s="59" t="s">
        <v>34</v>
      </c>
      <c r="N216" s="130" t="s">
        <v>33</v>
      </c>
      <c r="O216" s="60" t="s">
        <v>290</v>
      </c>
      <c r="P216" s="59" t="s">
        <v>1421</v>
      </c>
      <c r="Q216" s="59" t="s">
        <v>700</v>
      </c>
      <c r="R216" s="59" t="s">
        <v>1422</v>
      </c>
      <c r="S216" s="227" t="s">
        <v>905</v>
      </c>
      <c r="W216" s="318"/>
      <c r="X216" s="318"/>
      <c r="Y216" s="318"/>
      <c r="Z216" s="318"/>
    </row>
    <row r="217" s="260" customFormat="1" ht="21" customHeight="1" spans="1:26">
      <c r="A217" s="283" t="s">
        <v>1460</v>
      </c>
      <c r="B217" s="277" t="str">
        <f>"城建环保"&amp;SUBTOTAL(3,A217:A245)-2&amp;"个"</f>
        <v>城建环保27个</v>
      </c>
      <c r="C217" s="278"/>
      <c r="D217" s="278"/>
      <c r="E217" s="279"/>
      <c r="F217" s="280"/>
      <c r="G217" s="279"/>
      <c r="H217" s="64">
        <f>SUM(H218:H244)</f>
        <v>2500668</v>
      </c>
      <c r="I217" s="64">
        <f>SUM(I218:I243)</f>
        <v>100</v>
      </c>
      <c r="J217" s="280"/>
      <c r="K217" s="64">
        <f>SUM(K218:K244)</f>
        <v>752300</v>
      </c>
      <c r="L217" s="299"/>
      <c r="M217" s="300"/>
      <c r="N217" s="300"/>
      <c r="O217" s="301"/>
      <c r="P217" s="302"/>
      <c r="Q217" s="302"/>
      <c r="R217" s="302"/>
      <c r="S217" s="314"/>
      <c r="W217" s="315"/>
      <c r="X217" s="315"/>
      <c r="Y217" s="315"/>
      <c r="Z217" s="315"/>
    </row>
    <row r="218" s="29" customFormat="1" ht="22.5" spans="1:26">
      <c r="A218" s="270">
        <v>1</v>
      </c>
      <c r="B218" s="55" t="s">
        <v>174</v>
      </c>
      <c r="C218" s="59" t="s">
        <v>26</v>
      </c>
      <c r="D218" s="56" t="s">
        <v>27</v>
      </c>
      <c r="E218" s="41" t="s">
        <v>28</v>
      </c>
      <c r="F218" s="55" t="s">
        <v>175</v>
      </c>
      <c r="G218" s="41" t="s">
        <v>83</v>
      </c>
      <c r="H218" s="57">
        <v>200000</v>
      </c>
      <c r="I218" s="56"/>
      <c r="J218" s="81" t="s">
        <v>176</v>
      </c>
      <c r="K218" s="59">
        <v>120000</v>
      </c>
      <c r="L218" s="60" t="s">
        <v>177</v>
      </c>
      <c r="M218" s="59" t="s">
        <v>178</v>
      </c>
      <c r="N218" s="45" t="s">
        <v>33</v>
      </c>
      <c r="O218" s="80" t="s">
        <v>85</v>
      </c>
      <c r="P218" s="45" t="s">
        <v>179</v>
      </c>
      <c r="Q218" s="45" t="s">
        <v>37</v>
      </c>
      <c r="R218" s="45" t="s">
        <v>38</v>
      </c>
      <c r="S218" s="227" t="s">
        <v>180</v>
      </c>
      <c r="W218" s="318"/>
      <c r="X218" s="318"/>
      <c r="Y218" s="318"/>
      <c r="Z218" s="318"/>
    </row>
    <row r="219" s="29" customFormat="1" ht="45" spans="1:26">
      <c r="A219" s="270">
        <v>2</v>
      </c>
      <c r="B219" s="55" t="s">
        <v>205</v>
      </c>
      <c r="C219" s="59" t="s">
        <v>26</v>
      </c>
      <c r="D219" s="56" t="s">
        <v>27</v>
      </c>
      <c r="E219" s="41" t="s">
        <v>28</v>
      </c>
      <c r="F219" s="55" t="s">
        <v>206</v>
      </c>
      <c r="G219" s="41" t="s">
        <v>83</v>
      </c>
      <c r="H219" s="57">
        <v>80000</v>
      </c>
      <c r="I219" s="56"/>
      <c r="J219" s="81" t="s">
        <v>207</v>
      </c>
      <c r="K219" s="59">
        <v>30000</v>
      </c>
      <c r="L219" s="80" t="s">
        <v>208</v>
      </c>
      <c r="M219" s="59" t="s">
        <v>178</v>
      </c>
      <c r="N219" s="45" t="s">
        <v>33</v>
      </c>
      <c r="O219" s="80" t="s">
        <v>85</v>
      </c>
      <c r="P219" s="45" t="s">
        <v>209</v>
      </c>
      <c r="Q219" s="45" t="s">
        <v>37</v>
      </c>
      <c r="R219" s="45" t="s">
        <v>48</v>
      </c>
      <c r="S219" s="227" t="s">
        <v>180</v>
      </c>
      <c r="W219" s="318"/>
      <c r="X219" s="318"/>
      <c r="Y219" s="318"/>
      <c r="Z219" s="318"/>
    </row>
    <row r="220" s="21" customFormat="1" ht="45" spans="1:26">
      <c r="A220" s="270">
        <v>3</v>
      </c>
      <c r="B220" s="55" t="s">
        <v>181</v>
      </c>
      <c r="C220" s="56" t="s">
        <v>26</v>
      </c>
      <c r="D220" s="56" t="s">
        <v>51</v>
      </c>
      <c r="E220" s="41" t="s">
        <v>28</v>
      </c>
      <c r="F220" s="55" t="s">
        <v>182</v>
      </c>
      <c r="G220" s="41" t="s">
        <v>89</v>
      </c>
      <c r="H220" s="57">
        <v>150000</v>
      </c>
      <c r="I220" s="56"/>
      <c r="J220" s="60" t="s">
        <v>183</v>
      </c>
      <c r="K220" s="59">
        <v>30000</v>
      </c>
      <c r="L220" s="60" t="s">
        <v>184</v>
      </c>
      <c r="M220" s="59" t="s">
        <v>178</v>
      </c>
      <c r="N220" s="45" t="s">
        <v>33</v>
      </c>
      <c r="O220" s="80" t="s">
        <v>185</v>
      </c>
      <c r="P220" s="45" t="s">
        <v>186</v>
      </c>
      <c r="Q220" s="45" t="s">
        <v>37</v>
      </c>
      <c r="R220" s="45" t="s">
        <v>48</v>
      </c>
      <c r="S220" s="227" t="s">
        <v>39</v>
      </c>
      <c r="W220" s="317"/>
      <c r="X220" s="317"/>
      <c r="Y220" s="317"/>
      <c r="Z220" s="317"/>
    </row>
    <row r="221" s="29" customFormat="1" ht="22.5" spans="1:26">
      <c r="A221" s="270">
        <v>4</v>
      </c>
      <c r="B221" s="55" t="s">
        <v>210</v>
      </c>
      <c r="C221" s="56" t="s">
        <v>50</v>
      </c>
      <c r="D221" s="56" t="s">
        <v>51</v>
      </c>
      <c r="E221" s="41" t="s">
        <v>28</v>
      </c>
      <c r="F221" s="55" t="s">
        <v>211</v>
      </c>
      <c r="G221" s="41" t="s">
        <v>89</v>
      </c>
      <c r="H221" s="57">
        <v>15668</v>
      </c>
      <c r="I221" s="59"/>
      <c r="J221" s="55" t="s">
        <v>212</v>
      </c>
      <c r="K221" s="61">
        <v>3000</v>
      </c>
      <c r="L221" s="80" t="s">
        <v>213</v>
      </c>
      <c r="M221" s="59" t="s">
        <v>178</v>
      </c>
      <c r="N221" s="45" t="s">
        <v>33</v>
      </c>
      <c r="O221" s="80" t="s">
        <v>214</v>
      </c>
      <c r="P221" s="45" t="s">
        <v>215</v>
      </c>
      <c r="Q221" s="45" t="s">
        <v>37</v>
      </c>
      <c r="R221" s="45" t="s">
        <v>216</v>
      </c>
      <c r="S221" s="227" t="s">
        <v>180</v>
      </c>
      <c r="W221" s="318"/>
      <c r="X221" s="318"/>
      <c r="Y221" s="318"/>
      <c r="Z221" s="318"/>
    </row>
    <row r="222" s="99" customFormat="1" ht="22.5" spans="1:26">
      <c r="A222" s="270">
        <v>5</v>
      </c>
      <c r="B222" s="42" t="s">
        <v>340</v>
      </c>
      <c r="C222" s="44"/>
      <c r="D222" s="56" t="s">
        <v>51</v>
      </c>
      <c r="E222" s="45" t="s">
        <v>267</v>
      </c>
      <c r="F222" s="46" t="s">
        <v>341</v>
      </c>
      <c r="G222" s="41" t="s">
        <v>135</v>
      </c>
      <c r="H222" s="87">
        <v>150000</v>
      </c>
      <c r="I222" s="84"/>
      <c r="J222" s="129" t="s">
        <v>342</v>
      </c>
      <c r="K222" s="85">
        <v>30000</v>
      </c>
      <c r="L222" s="46" t="s">
        <v>343</v>
      </c>
      <c r="M222" s="48" t="s">
        <v>34</v>
      </c>
      <c r="N222" s="45" t="s">
        <v>33</v>
      </c>
      <c r="O222" s="339"/>
      <c r="P222" s="207"/>
      <c r="Q222" s="207"/>
      <c r="R222" s="201"/>
      <c r="S222" s="232" t="s">
        <v>285</v>
      </c>
      <c r="W222" s="332"/>
      <c r="X222" s="332"/>
      <c r="Y222" s="332"/>
      <c r="Z222" s="332"/>
    </row>
    <row r="223" s="99" customFormat="1" ht="33.75" spans="1:26">
      <c r="A223" s="270">
        <v>6</v>
      </c>
      <c r="B223" s="42" t="s">
        <v>344</v>
      </c>
      <c r="C223" s="44"/>
      <c r="D223" s="56" t="s">
        <v>51</v>
      </c>
      <c r="E223" s="45" t="s">
        <v>267</v>
      </c>
      <c r="F223" s="46" t="s">
        <v>345</v>
      </c>
      <c r="G223" s="41" t="s">
        <v>135</v>
      </c>
      <c r="H223" s="87">
        <v>560000</v>
      </c>
      <c r="I223" s="84"/>
      <c r="J223" s="129" t="s">
        <v>346</v>
      </c>
      <c r="K223" s="85">
        <v>15000</v>
      </c>
      <c r="L223" s="46" t="s">
        <v>347</v>
      </c>
      <c r="M223" s="48" t="s">
        <v>34</v>
      </c>
      <c r="N223" s="45" t="s">
        <v>33</v>
      </c>
      <c r="O223" s="339"/>
      <c r="P223" s="207"/>
      <c r="Q223" s="207"/>
      <c r="R223" s="201"/>
      <c r="S223" s="232" t="s">
        <v>285</v>
      </c>
      <c r="W223" s="332"/>
      <c r="X223" s="332"/>
      <c r="Y223" s="332"/>
      <c r="Z223" s="332"/>
    </row>
    <row r="224" s="99" customFormat="1" ht="36" spans="1:26">
      <c r="A224" s="270">
        <v>7</v>
      </c>
      <c r="B224" s="42" t="s">
        <v>369</v>
      </c>
      <c r="C224" s="44"/>
      <c r="D224" s="56" t="s">
        <v>51</v>
      </c>
      <c r="E224" s="45" t="s">
        <v>267</v>
      </c>
      <c r="F224" s="46" t="s">
        <v>370</v>
      </c>
      <c r="G224" s="41" t="s">
        <v>135</v>
      </c>
      <c r="H224" s="87">
        <v>100000</v>
      </c>
      <c r="I224" s="84"/>
      <c r="J224" s="129" t="s">
        <v>371</v>
      </c>
      <c r="K224" s="85">
        <v>10000</v>
      </c>
      <c r="L224" s="79" t="s">
        <v>327</v>
      </c>
      <c r="M224" s="48" t="s">
        <v>34</v>
      </c>
      <c r="N224" s="45" t="s">
        <v>33</v>
      </c>
      <c r="O224" s="339" t="s">
        <v>351</v>
      </c>
      <c r="P224" s="207" t="s">
        <v>352</v>
      </c>
      <c r="Q224" s="207" t="s">
        <v>309</v>
      </c>
      <c r="R224" s="201"/>
      <c r="S224" s="232" t="s">
        <v>285</v>
      </c>
      <c r="W224" s="332"/>
      <c r="X224" s="332"/>
      <c r="Y224" s="332"/>
      <c r="Z224" s="332"/>
    </row>
    <row r="225" s="99" customFormat="1" ht="27" customHeight="1" spans="1:26">
      <c r="A225" s="270">
        <v>8</v>
      </c>
      <c r="B225" s="42" t="s">
        <v>363</v>
      </c>
      <c r="C225" s="44"/>
      <c r="D225" s="56" t="s">
        <v>104</v>
      </c>
      <c r="E225" s="45" t="s">
        <v>267</v>
      </c>
      <c r="F225" s="46" t="s">
        <v>364</v>
      </c>
      <c r="G225" s="41" t="s">
        <v>106</v>
      </c>
      <c r="H225" s="87">
        <v>3000</v>
      </c>
      <c r="I225" s="84"/>
      <c r="J225" s="129" t="s">
        <v>365</v>
      </c>
      <c r="K225" s="148">
        <v>2000</v>
      </c>
      <c r="L225" s="76" t="s">
        <v>333</v>
      </c>
      <c r="M225" s="49" t="s">
        <v>173</v>
      </c>
      <c r="N225" s="45" t="s">
        <v>33</v>
      </c>
      <c r="O225" s="339"/>
      <c r="P225" s="207"/>
      <c r="Q225" s="207"/>
      <c r="R225" s="201"/>
      <c r="S225" s="232" t="s">
        <v>366</v>
      </c>
      <c r="W225" s="332"/>
      <c r="X225" s="332"/>
      <c r="Y225" s="332"/>
      <c r="Z225" s="332"/>
    </row>
    <row r="226" s="99" customFormat="1" ht="22.5" spans="1:26">
      <c r="A226" s="270">
        <v>9</v>
      </c>
      <c r="B226" s="42" t="s">
        <v>367</v>
      </c>
      <c r="C226" s="44"/>
      <c r="D226" s="56" t="s">
        <v>104</v>
      </c>
      <c r="E226" s="45" t="s">
        <v>267</v>
      </c>
      <c r="F226" s="46" t="s">
        <v>368</v>
      </c>
      <c r="G226" s="41" t="s">
        <v>83</v>
      </c>
      <c r="H226" s="87">
        <v>3000</v>
      </c>
      <c r="I226" s="84"/>
      <c r="J226" s="129" t="s">
        <v>191</v>
      </c>
      <c r="K226" s="85">
        <v>1000</v>
      </c>
      <c r="L226" s="79" t="s">
        <v>327</v>
      </c>
      <c r="M226" s="48" t="s">
        <v>34</v>
      </c>
      <c r="N226" s="45" t="s">
        <v>33</v>
      </c>
      <c r="O226" s="339"/>
      <c r="P226" s="207"/>
      <c r="Q226" s="207"/>
      <c r="R226" s="201"/>
      <c r="S226" s="232" t="s">
        <v>274</v>
      </c>
      <c r="W226" s="332"/>
      <c r="X226" s="332"/>
      <c r="Y226" s="332"/>
      <c r="Z226" s="332"/>
    </row>
    <row r="227" s="99" customFormat="1" ht="22.5" spans="1:26">
      <c r="A227" s="270">
        <v>10</v>
      </c>
      <c r="B227" s="42" t="s">
        <v>376</v>
      </c>
      <c r="C227" s="44"/>
      <c r="D227" s="56" t="s">
        <v>104</v>
      </c>
      <c r="E227" s="45" t="s">
        <v>267</v>
      </c>
      <c r="F227" s="46" t="s">
        <v>377</v>
      </c>
      <c r="G227" s="41" t="s">
        <v>135</v>
      </c>
      <c r="H227" s="87">
        <v>5000</v>
      </c>
      <c r="I227" s="84"/>
      <c r="J227" s="129" t="s">
        <v>378</v>
      </c>
      <c r="K227" s="85">
        <v>3000</v>
      </c>
      <c r="L227" s="79" t="s">
        <v>324</v>
      </c>
      <c r="M227" s="48" t="s">
        <v>70</v>
      </c>
      <c r="N227" s="45" t="s">
        <v>33</v>
      </c>
      <c r="O227" s="339"/>
      <c r="P227" s="207"/>
      <c r="Q227" s="207"/>
      <c r="R227" s="201"/>
      <c r="S227" s="232" t="s">
        <v>274</v>
      </c>
      <c r="W227" s="332"/>
      <c r="X227" s="332"/>
      <c r="Y227" s="332"/>
      <c r="Z227" s="332"/>
    </row>
    <row r="228" ht="45" spans="1:19">
      <c r="A228" s="270">
        <v>11</v>
      </c>
      <c r="B228" s="55" t="s">
        <v>568</v>
      </c>
      <c r="C228" s="56" t="s">
        <v>26</v>
      </c>
      <c r="D228" s="56" t="s">
        <v>51</v>
      </c>
      <c r="E228" s="41" t="s">
        <v>439</v>
      </c>
      <c r="F228" s="55" t="s">
        <v>569</v>
      </c>
      <c r="G228" s="41" t="s">
        <v>83</v>
      </c>
      <c r="H228" s="57">
        <v>30000</v>
      </c>
      <c r="I228" s="59"/>
      <c r="J228" s="55" t="s">
        <v>570</v>
      </c>
      <c r="K228" s="59">
        <v>30000</v>
      </c>
      <c r="L228" s="80" t="s">
        <v>571</v>
      </c>
      <c r="M228" s="59" t="s">
        <v>70</v>
      </c>
      <c r="N228" s="45" t="s">
        <v>33</v>
      </c>
      <c r="O228" s="80" t="s">
        <v>85</v>
      </c>
      <c r="P228" s="45" t="s">
        <v>179</v>
      </c>
      <c r="Q228" s="45" t="s">
        <v>572</v>
      </c>
      <c r="R228" s="45" t="s">
        <v>573</v>
      </c>
      <c r="S228" s="227" t="s">
        <v>574</v>
      </c>
    </row>
    <row r="229" ht="45" spans="1:19">
      <c r="A229" s="270">
        <v>12</v>
      </c>
      <c r="B229" s="55" t="s">
        <v>575</v>
      </c>
      <c r="C229" s="56" t="s">
        <v>26</v>
      </c>
      <c r="D229" s="56" t="s">
        <v>51</v>
      </c>
      <c r="E229" s="41" t="s">
        <v>439</v>
      </c>
      <c r="F229" s="55" t="s">
        <v>576</v>
      </c>
      <c r="G229" s="41" t="s">
        <v>83</v>
      </c>
      <c r="H229" s="57">
        <v>300000</v>
      </c>
      <c r="I229" s="59"/>
      <c r="J229" s="55" t="s">
        <v>570</v>
      </c>
      <c r="K229" s="59">
        <v>150000</v>
      </c>
      <c r="L229" s="80" t="s">
        <v>571</v>
      </c>
      <c r="M229" s="59" t="s">
        <v>34</v>
      </c>
      <c r="N229" s="45" t="s">
        <v>33</v>
      </c>
      <c r="O229" s="80" t="s">
        <v>85</v>
      </c>
      <c r="P229" s="45" t="s">
        <v>179</v>
      </c>
      <c r="Q229" s="45" t="s">
        <v>444</v>
      </c>
      <c r="R229" s="45" t="s">
        <v>464</v>
      </c>
      <c r="S229" s="227" t="s">
        <v>574</v>
      </c>
    </row>
    <row r="230" ht="22.5" spans="1:19">
      <c r="A230" s="270">
        <v>13</v>
      </c>
      <c r="B230" s="55" t="s">
        <v>577</v>
      </c>
      <c r="C230" s="56"/>
      <c r="D230" s="56" t="s">
        <v>51</v>
      </c>
      <c r="E230" s="41" t="s">
        <v>439</v>
      </c>
      <c r="F230" s="55" t="s">
        <v>578</v>
      </c>
      <c r="G230" s="41" t="s">
        <v>83</v>
      </c>
      <c r="H230" s="57">
        <v>100000</v>
      </c>
      <c r="I230" s="59"/>
      <c r="J230" s="55" t="s">
        <v>579</v>
      </c>
      <c r="K230" s="59">
        <v>30000</v>
      </c>
      <c r="L230" s="80" t="s">
        <v>571</v>
      </c>
      <c r="M230" s="59" t="s">
        <v>34</v>
      </c>
      <c r="N230" s="45" t="s">
        <v>33</v>
      </c>
      <c r="O230" s="80"/>
      <c r="P230" s="45"/>
      <c r="Q230" s="45"/>
      <c r="R230" s="45"/>
      <c r="S230" s="227" t="s">
        <v>574</v>
      </c>
    </row>
    <row r="231" ht="22.5" spans="1:19">
      <c r="A231" s="270">
        <v>14</v>
      </c>
      <c r="B231" s="55" t="s">
        <v>580</v>
      </c>
      <c r="C231" s="56" t="s">
        <v>26</v>
      </c>
      <c r="D231" s="56" t="s">
        <v>51</v>
      </c>
      <c r="E231" s="41" t="s">
        <v>439</v>
      </c>
      <c r="F231" s="55" t="s">
        <v>581</v>
      </c>
      <c r="G231" s="41" t="s">
        <v>83</v>
      </c>
      <c r="H231" s="57">
        <v>150000</v>
      </c>
      <c r="I231" s="59"/>
      <c r="J231" s="55" t="s">
        <v>582</v>
      </c>
      <c r="K231" s="59">
        <v>80000</v>
      </c>
      <c r="L231" s="80" t="s">
        <v>571</v>
      </c>
      <c r="M231" s="59" t="s">
        <v>337</v>
      </c>
      <c r="N231" s="45" t="s">
        <v>33</v>
      </c>
      <c r="O231" s="80" t="s">
        <v>85</v>
      </c>
      <c r="P231" s="45" t="s">
        <v>179</v>
      </c>
      <c r="Q231" s="45" t="s">
        <v>444</v>
      </c>
      <c r="R231" s="45" t="s">
        <v>464</v>
      </c>
      <c r="S231" s="227" t="s">
        <v>574</v>
      </c>
    </row>
    <row r="232" ht="45" spans="1:19">
      <c r="A232" s="270">
        <v>15</v>
      </c>
      <c r="B232" s="55" t="s">
        <v>583</v>
      </c>
      <c r="C232" s="56" t="s">
        <v>26</v>
      </c>
      <c r="D232" s="56" t="s">
        <v>51</v>
      </c>
      <c r="E232" s="41" t="s">
        <v>439</v>
      </c>
      <c r="F232" s="55" t="s">
        <v>584</v>
      </c>
      <c r="G232" s="41" t="s">
        <v>83</v>
      </c>
      <c r="H232" s="57">
        <v>350000</v>
      </c>
      <c r="I232" s="59"/>
      <c r="J232" s="55" t="s">
        <v>582</v>
      </c>
      <c r="K232" s="59">
        <v>120000</v>
      </c>
      <c r="L232" s="80" t="s">
        <v>571</v>
      </c>
      <c r="M232" s="59" t="s">
        <v>34</v>
      </c>
      <c r="N232" s="45" t="s">
        <v>33</v>
      </c>
      <c r="O232" s="80" t="s">
        <v>85</v>
      </c>
      <c r="P232" s="45" t="s">
        <v>179</v>
      </c>
      <c r="Q232" s="45" t="s">
        <v>572</v>
      </c>
      <c r="R232" s="45" t="s">
        <v>585</v>
      </c>
      <c r="S232" s="227" t="s">
        <v>574</v>
      </c>
    </row>
    <row r="233" ht="39.95" customHeight="1" spans="1:19">
      <c r="A233" s="270">
        <v>16</v>
      </c>
      <c r="B233" s="55" t="s">
        <v>586</v>
      </c>
      <c r="C233" s="56" t="s">
        <v>26</v>
      </c>
      <c r="D233" s="56" t="s">
        <v>51</v>
      </c>
      <c r="E233" s="41" t="s">
        <v>439</v>
      </c>
      <c r="F233" s="55" t="s">
        <v>587</v>
      </c>
      <c r="G233" s="41" t="s">
        <v>83</v>
      </c>
      <c r="H233" s="57">
        <v>50000</v>
      </c>
      <c r="I233" s="59"/>
      <c r="J233" s="55" t="s">
        <v>588</v>
      </c>
      <c r="K233" s="59">
        <v>20000</v>
      </c>
      <c r="L233" s="80" t="s">
        <v>571</v>
      </c>
      <c r="M233" s="59" t="s">
        <v>34</v>
      </c>
      <c r="N233" s="45" t="s">
        <v>33</v>
      </c>
      <c r="O233" s="80" t="s">
        <v>85</v>
      </c>
      <c r="P233" s="45" t="s">
        <v>179</v>
      </c>
      <c r="Q233" s="45" t="s">
        <v>572</v>
      </c>
      <c r="R233" s="45" t="s">
        <v>589</v>
      </c>
      <c r="S233" s="227" t="s">
        <v>574</v>
      </c>
    </row>
    <row r="234" ht="39.95" customHeight="1" spans="1:19">
      <c r="A234" s="270">
        <v>17</v>
      </c>
      <c r="B234" s="55" t="s">
        <v>590</v>
      </c>
      <c r="C234" s="56" t="s">
        <v>26</v>
      </c>
      <c r="D234" s="56" t="s">
        <v>51</v>
      </c>
      <c r="E234" s="41" t="s">
        <v>439</v>
      </c>
      <c r="F234" s="55" t="s">
        <v>591</v>
      </c>
      <c r="G234" s="41" t="s">
        <v>83</v>
      </c>
      <c r="H234" s="57">
        <v>35000</v>
      </c>
      <c r="I234" s="59"/>
      <c r="J234" s="55" t="s">
        <v>592</v>
      </c>
      <c r="K234" s="59">
        <v>20000</v>
      </c>
      <c r="L234" s="80" t="s">
        <v>571</v>
      </c>
      <c r="M234" s="59" t="s">
        <v>34</v>
      </c>
      <c r="N234" s="45" t="s">
        <v>33</v>
      </c>
      <c r="O234" s="80" t="s">
        <v>85</v>
      </c>
      <c r="P234" s="45" t="s">
        <v>179</v>
      </c>
      <c r="Q234" s="45" t="s">
        <v>572</v>
      </c>
      <c r="R234" s="45" t="s">
        <v>593</v>
      </c>
      <c r="S234" s="227" t="s">
        <v>574</v>
      </c>
    </row>
    <row r="235" ht="22.5" spans="1:19">
      <c r="A235" s="270">
        <v>18</v>
      </c>
      <c r="B235" s="55" t="s">
        <v>596</v>
      </c>
      <c r="C235" s="56"/>
      <c r="D235" s="56" t="s">
        <v>104</v>
      </c>
      <c r="E235" s="41" t="s">
        <v>439</v>
      </c>
      <c r="F235" s="55" t="s">
        <v>597</v>
      </c>
      <c r="G235" s="41" t="s">
        <v>598</v>
      </c>
      <c r="H235" s="57">
        <v>1000</v>
      </c>
      <c r="I235" s="47"/>
      <c r="J235" s="55" t="s">
        <v>579</v>
      </c>
      <c r="K235" s="47">
        <v>1000</v>
      </c>
      <c r="L235" s="78" t="s">
        <v>599</v>
      </c>
      <c r="M235" s="47" t="s">
        <v>600</v>
      </c>
      <c r="N235" s="45" t="s">
        <v>33</v>
      </c>
      <c r="O235" s="80"/>
      <c r="P235" s="45"/>
      <c r="Q235" s="45"/>
      <c r="R235" s="45"/>
      <c r="S235" s="227" t="s">
        <v>446</v>
      </c>
    </row>
    <row r="236" ht="22.5" spans="1:19">
      <c r="A236" s="270">
        <v>19</v>
      </c>
      <c r="B236" s="55" t="s">
        <v>601</v>
      </c>
      <c r="C236" s="56"/>
      <c r="D236" s="56" t="s">
        <v>104</v>
      </c>
      <c r="E236" s="41" t="s">
        <v>439</v>
      </c>
      <c r="F236" s="55" t="s">
        <v>602</v>
      </c>
      <c r="G236" s="41">
        <v>2016</v>
      </c>
      <c r="H236" s="57">
        <v>3000</v>
      </c>
      <c r="I236" s="47"/>
      <c r="J236" s="55" t="s">
        <v>579</v>
      </c>
      <c r="K236" s="47">
        <v>1000</v>
      </c>
      <c r="L236" s="78" t="s">
        <v>381</v>
      </c>
      <c r="M236" s="47" t="s">
        <v>382</v>
      </c>
      <c r="N236" s="45" t="s">
        <v>33</v>
      </c>
      <c r="O236" s="80"/>
      <c r="P236" s="45"/>
      <c r="Q236" s="45"/>
      <c r="R236" s="45"/>
      <c r="S236" s="227" t="s">
        <v>446</v>
      </c>
    </row>
    <row r="237" s="123" customFormat="1" ht="33.75" spans="1:171">
      <c r="A237" s="270">
        <v>20</v>
      </c>
      <c r="B237" s="46" t="s">
        <v>803</v>
      </c>
      <c r="C237" s="47" t="s">
        <v>26</v>
      </c>
      <c r="D237" s="47" t="s">
        <v>51</v>
      </c>
      <c r="E237" s="48" t="s">
        <v>642</v>
      </c>
      <c r="F237" s="46" t="s">
        <v>804</v>
      </c>
      <c r="G237" s="48" t="s">
        <v>89</v>
      </c>
      <c r="H237" s="53">
        <v>21000</v>
      </c>
      <c r="I237" s="48"/>
      <c r="J237" s="78" t="s">
        <v>805</v>
      </c>
      <c r="K237" s="53">
        <v>11000</v>
      </c>
      <c r="L237" s="46" t="s">
        <v>806</v>
      </c>
      <c r="M237" s="52" t="s">
        <v>178</v>
      </c>
      <c r="N237" s="45" t="s">
        <v>33</v>
      </c>
      <c r="O237" s="46" t="s">
        <v>646</v>
      </c>
      <c r="P237" s="47" t="s">
        <v>685</v>
      </c>
      <c r="Q237" s="52" t="s">
        <v>648</v>
      </c>
      <c r="R237" s="47" t="s">
        <v>685</v>
      </c>
      <c r="S237" s="351" t="s">
        <v>551</v>
      </c>
      <c r="T237" s="115"/>
      <c r="U237" s="115"/>
      <c r="V237" s="115"/>
      <c r="W237" s="322"/>
      <c r="X237" s="322"/>
      <c r="Y237" s="322"/>
      <c r="Z237" s="322"/>
      <c r="AA237" s="115"/>
      <c r="AB237" s="115"/>
      <c r="AC237" s="115"/>
      <c r="AD237" s="115"/>
      <c r="AE237" s="115"/>
      <c r="AF237" s="115"/>
      <c r="AG237" s="115"/>
      <c r="AH237" s="115"/>
      <c r="AI237" s="115"/>
      <c r="AJ237" s="115"/>
      <c r="AK237" s="115"/>
      <c r="AL237" s="115"/>
      <c r="AM237" s="115"/>
      <c r="AN237" s="115"/>
      <c r="AO237" s="115"/>
      <c r="AP237" s="115"/>
      <c r="AQ237" s="115"/>
      <c r="AR237" s="115"/>
      <c r="AS237" s="115"/>
      <c r="AT237" s="115"/>
      <c r="AU237" s="115"/>
      <c r="AV237" s="115"/>
      <c r="AW237" s="115"/>
      <c r="AX237" s="115"/>
      <c r="AY237" s="115"/>
      <c r="AZ237" s="115"/>
      <c r="BA237" s="115"/>
      <c r="BB237" s="115"/>
      <c r="BC237" s="115"/>
      <c r="BD237" s="115"/>
      <c r="BE237" s="115"/>
      <c r="BF237" s="115"/>
      <c r="BG237" s="115"/>
      <c r="BH237" s="115"/>
      <c r="BI237" s="115"/>
      <c r="BJ237" s="115"/>
      <c r="BK237" s="115"/>
      <c r="BL237" s="115"/>
      <c r="BM237" s="115"/>
      <c r="BN237" s="115"/>
      <c r="BO237" s="115"/>
      <c r="BP237" s="115"/>
      <c r="BQ237" s="115"/>
      <c r="BR237" s="115"/>
      <c r="BS237" s="115"/>
      <c r="BT237" s="115"/>
      <c r="BU237" s="115"/>
      <c r="BV237" s="115"/>
      <c r="BW237" s="115"/>
      <c r="BX237" s="115"/>
      <c r="BY237" s="115"/>
      <c r="BZ237" s="115"/>
      <c r="CA237" s="115"/>
      <c r="CB237" s="115"/>
      <c r="CC237" s="115"/>
      <c r="CD237" s="115"/>
      <c r="CE237" s="115"/>
      <c r="CF237" s="115"/>
      <c r="CG237" s="115"/>
      <c r="CH237" s="115"/>
      <c r="CI237" s="115"/>
      <c r="CJ237" s="115"/>
      <c r="CK237" s="115"/>
      <c r="CL237" s="115"/>
      <c r="CM237" s="115"/>
      <c r="CN237" s="115"/>
      <c r="CO237" s="115"/>
      <c r="CP237" s="115"/>
      <c r="CQ237" s="115"/>
      <c r="CR237" s="115"/>
      <c r="CS237" s="115"/>
      <c r="CT237" s="115"/>
      <c r="CU237" s="115"/>
      <c r="CV237" s="115"/>
      <c r="CW237" s="115"/>
      <c r="CX237" s="115"/>
      <c r="CY237" s="115"/>
      <c r="CZ237" s="115"/>
      <c r="DA237" s="115"/>
      <c r="DB237" s="115"/>
      <c r="DC237" s="115"/>
      <c r="DD237" s="115"/>
      <c r="DE237" s="115"/>
      <c r="DF237" s="115"/>
      <c r="DG237" s="115"/>
      <c r="DH237" s="115"/>
      <c r="DI237" s="115"/>
      <c r="DJ237" s="115"/>
      <c r="DK237" s="115"/>
      <c r="DL237" s="115"/>
      <c r="DM237" s="115"/>
      <c r="DN237" s="115"/>
      <c r="DO237" s="115"/>
      <c r="DP237" s="115"/>
      <c r="DQ237" s="115"/>
      <c r="DR237" s="115"/>
      <c r="DS237" s="115"/>
      <c r="DT237" s="115"/>
      <c r="DU237" s="115"/>
      <c r="DV237" s="115"/>
      <c r="DW237" s="115"/>
      <c r="DX237" s="115"/>
      <c r="DY237" s="115"/>
      <c r="DZ237" s="115"/>
      <c r="EA237" s="115"/>
      <c r="EB237" s="115"/>
      <c r="EC237" s="115"/>
      <c r="ED237" s="115"/>
      <c r="EE237" s="115"/>
      <c r="EF237" s="115"/>
      <c r="EG237" s="115"/>
      <c r="EH237" s="115"/>
      <c r="EI237" s="115"/>
      <c r="EJ237" s="115"/>
      <c r="EK237" s="115"/>
      <c r="EL237" s="115"/>
      <c r="EM237" s="115"/>
      <c r="EN237" s="115"/>
      <c r="EO237" s="115"/>
      <c r="EP237" s="115"/>
      <c r="EQ237" s="115"/>
      <c r="ER237" s="115"/>
      <c r="ES237" s="115"/>
      <c r="ET237" s="115"/>
      <c r="EU237" s="115"/>
      <c r="EV237" s="115"/>
      <c r="EW237" s="115"/>
      <c r="EX237" s="115"/>
      <c r="EY237" s="115"/>
      <c r="EZ237" s="115"/>
      <c r="FA237" s="115"/>
      <c r="FB237" s="115"/>
      <c r="FC237" s="115"/>
      <c r="FD237" s="115"/>
      <c r="FE237" s="115"/>
      <c r="FF237" s="115"/>
      <c r="FG237" s="115"/>
      <c r="FH237" s="115"/>
      <c r="FI237" s="115"/>
      <c r="FJ237" s="115"/>
      <c r="FK237" s="115"/>
      <c r="FL237" s="115"/>
      <c r="FM237" s="115"/>
      <c r="FN237" s="115"/>
      <c r="FO237" s="115"/>
    </row>
    <row r="238" s="107" customFormat="1" ht="22.5" spans="1:171">
      <c r="A238" s="270">
        <v>21</v>
      </c>
      <c r="B238" s="46" t="s">
        <v>807</v>
      </c>
      <c r="C238" s="47" t="s">
        <v>26</v>
      </c>
      <c r="D238" s="47" t="s">
        <v>51</v>
      </c>
      <c r="E238" s="48" t="s">
        <v>642</v>
      </c>
      <c r="F238" s="46" t="s">
        <v>808</v>
      </c>
      <c r="G238" s="48" t="s">
        <v>83</v>
      </c>
      <c r="H238" s="53">
        <v>50000</v>
      </c>
      <c r="I238" s="48"/>
      <c r="J238" s="78" t="s">
        <v>809</v>
      </c>
      <c r="K238" s="48">
        <v>5000</v>
      </c>
      <c r="L238" s="46" t="s">
        <v>810</v>
      </c>
      <c r="M238" s="52" t="s">
        <v>382</v>
      </c>
      <c r="N238" s="45" t="s">
        <v>33</v>
      </c>
      <c r="O238" s="46" t="s">
        <v>646</v>
      </c>
      <c r="P238" s="52" t="s">
        <v>647</v>
      </c>
      <c r="Q238" s="52" t="s">
        <v>648</v>
      </c>
      <c r="R238" s="52" t="s">
        <v>647</v>
      </c>
      <c r="S238" s="232" t="s">
        <v>551</v>
      </c>
      <c r="T238" s="125"/>
      <c r="U238" s="125"/>
      <c r="V238" s="125"/>
      <c r="W238" s="350"/>
      <c r="X238" s="350"/>
      <c r="Y238" s="350"/>
      <c r="Z238" s="350"/>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5"/>
      <c r="AY238" s="125"/>
      <c r="AZ238" s="125"/>
      <c r="BA238" s="125"/>
      <c r="BB238" s="125"/>
      <c r="BC238" s="125"/>
      <c r="BD238" s="125"/>
      <c r="BE238" s="125"/>
      <c r="BF238" s="125"/>
      <c r="BG238" s="125"/>
      <c r="BH238" s="125"/>
      <c r="BI238" s="125"/>
      <c r="BJ238" s="125"/>
      <c r="BK238" s="125"/>
      <c r="BL238" s="125"/>
      <c r="BM238" s="125"/>
      <c r="BN238" s="125"/>
      <c r="BO238" s="125"/>
      <c r="BP238" s="125"/>
      <c r="BQ238" s="125"/>
      <c r="BR238" s="125"/>
      <c r="BS238" s="125"/>
      <c r="BT238" s="125"/>
      <c r="BU238" s="125"/>
      <c r="BV238" s="125"/>
      <c r="BW238" s="125"/>
      <c r="BX238" s="125"/>
      <c r="BY238" s="125"/>
      <c r="BZ238" s="125"/>
      <c r="CA238" s="125"/>
      <c r="CB238" s="125"/>
      <c r="CC238" s="125"/>
      <c r="CD238" s="125"/>
      <c r="CE238" s="125"/>
      <c r="CF238" s="125"/>
      <c r="CG238" s="125"/>
      <c r="CH238" s="125"/>
      <c r="CI238" s="125"/>
      <c r="CJ238" s="125"/>
      <c r="CK238" s="125"/>
      <c r="CL238" s="125"/>
      <c r="CM238" s="125"/>
      <c r="CN238" s="125"/>
      <c r="CO238" s="125"/>
      <c r="CP238" s="125"/>
      <c r="CQ238" s="125"/>
      <c r="CR238" s="125"/>
      <c r="CS238" s="125"/>
      <c r="CT238" s="125"/>
      <c r="CU238" s="125"/>
      <c r="CV238" s="125"/>
      <c r="CW238" s="125"/>
      <c r="CX238" s="125"/>
      <c r="CY238" s="125"/>
      <c r="CZ238" s="125"/>
      <c r="DA238" s="125"/>
      <c r="DB238" s="125"/>
      <c r="DC238" s="125"/>
      <c r="DD238" s="125"/>
      <c r="DE238" s="125"/>
      <c r="DF238" s="125"/>
      <c r="DG238" s="125"/>
      <c r="DH238" s="125"/>
      <c r="DI238" s="125"/>
      <c r="DJ238" s="125"/>
      <c r="DK238" s="125"/>
      <c r="DL238" s="125"/>
      <c r="DM238" s="125"/>
      <c r="DN238" s="125"/>
      <c r="DO238" s="125"/>
      <c r="DP238" s="125"/>
      <c r="DQ238" s="125"/>
      <c r="DR238" s="125"/>
      <c r="DS238" s="125"/>
      <c r="DT238" s="125"/>
      <c r="DU238" s="125"/>
      <c r="DV238" s="125"/>
      <c r="DW238" s="125"/>
      <c r="DX238" s="125"/>
      <c r="DY238" s="125"/>
      <c r="DZ238" s="125"/>
      <c r="EA238" s="125"/>
      <c r="EB238" s="125"/>
      <c r="EC238" s="125"/>
      <c r="ED238" s="125"/>
      <c r="EE238" s="125"/>
      <c r="EF238" s="125"/>
      <c r="EG238" s="125"/>
      <c r="EH238" s="125"/>
      <c r="EI238" s="125"/>
      <c r="EJ238" s="125"/>
      <c r="EK238" s="125"/>
      <c r="EL238" s="125"/>
      <c r="EM238" s="125"/>
      <c r="EN238" s="125"/>
      <c r="EO238" s="125"/>
      <c r="EP238" s="125"/>
      <c r="EQ238" s="125"/>
      <c r="ER238" s="125"/>
      <c r="ES238" s="125"/>
      <c r="ET238" s="125"/>
      <c r="EU238" s="125"/>
      <c r="EV238" s="125"/>
      <c r="EW238" s="125"/>
      <c r="EX238" s="125"/>
      <c r="EY238" s="125"/>
      <c r="EZ238" s="125"/>
      <c r="FA238" s="125"/>
      <c r="FB238" s="125"/>
      <c r="FC238" s="125"/>
      <c r="FD238" s="125"/>
      <c r="FE238" s="125"/>
      <c r="FF238" s="125"/>
      <c r="FG238" s="125"/>
      <c r="FH238" s="125"/>
      <c r="FI238" s="125"/>
      <c r="FJ238" s="125"/>
      <c r="FK238" s="125"/>
      <c r="FL238" s="125"/>
      <c r="FM238" s="125"/>
      <c r="FN238" s="125"/>
      <c r="FO238" s="125"/>
    </row>
    <row r="239" s="179" customFormat="1" ht="48.75" customHeight="1" spans="1:171">
      <c r="A239" s="270">
        <v>22</v>
      </c>
      <c r="B239" s="46" t="s">
        <v>811</v>
      </c>
      <c r="C239" s="47" t="s">
        <v>26</v>
      </c>
      <c r="D239" s="47" t="s">
        <v>51</v>
      </c>
      <c r="E239" s="48" t="s">
        <v>642</v>
      </c>
      <c r="F239" s="46" t="s">
        <v>812</v>
      </c>
      <c r="G239" s="48" t="s">
        <v>89</v>
      </c>
      <c r="H239" s="53">
        <v>39000</v>
      </c>
      <c r="I239" s="48"/>
      <c r="J239" s="78" t="s">
        <v>813</v>
      </c>
      <c r="K239" s="65">
        <v>8000</v>
      </c>
      <c r="L239" s="78" t="s">
        <v>324</v>
      </c>
      <c r="M239" s="47" t="s">
        <v>70</v>
      </c>
      <c r="N239" s="45" t="s">
        <v>33</v>
      </c>
      <c r="O239" s="46" t="s">
        <v>814</v>
      </c>
      <c r="P239" s="52" t="s">
        <v>672</v>
      </c>
      <c r="Q239" s="52" t="s">
        <v>648</v>
      </c>
      <c r="R239" s="52" t="s">
        <v>662</v>
      </c>
      <c r="S239" s="239" t="s">
        <v>551</v>
      </c>
      <c r="T239" s="218"/>
      <c r="U239" s="218"/>
      <c r="V239" s="218"/>
      <c r="W239" s="323"/>
      <c r="X239" s="323"/>
      <c r="Y239" s="323"/>
      <c r="Z239" s="323"/>
      <c r="AA239" s="218"/>
      <c r="AB239" s="218"/>
      <c r="AC239" s="218"/>
      <c r="AD239" s="218"/>
      <c r="AE239" s="218"/>
      <c r="AF239" s="218"/>
      <c r="AG239" s="218"/>
      <c r="AH239" s="218"/>
      <c r="AI239" s="218"/>
      <c r="AJ239" s="218"/>
      <c r="AK239" s="218"/>
      <c r="AL239" s="218"/>
      <c r="AM239" s="218"/>
      <c r="AN239" s="218"/>
      <c r="AO239" s="218"/>
      <c r="AP239" s="218"/>
      <c r="AQ239" s="218"/>
      <c r="AR239" s="218"/>
      <c r="AS239" s="218"/>
      <c r="AT239" s="218"/>
      <c r="AU239" s="218"/>
      <c r="AV239" s="218"/>
      <c r="AW239" s="218"/>
      <c r="AX239" s="218"/>
      <c r="AY239" s="218"/>
      <c r="AZ239" s="218"/>
      <c r="BA239" s="218"/>
      <c r="BB239" s="218"/>
      <c r="BC239" s="218"/>
      <c r="BD239" s="218"/>
      <c r="BE239" s="218"/>
      <c r="BF239" s="218"/>
      <c r="BG239" s="218"/>
      <c r="BH239" s="218"/>
      <c r="BI239" s="218"/>
      <c r="BJ239" s="218"/>
      <c r="BK239" s="218"/>
      <c r="BL239" s="218"/>
      <c r="BM239" s="218"/>
      <c r="BN239" s="218"/>
      <c r="BO239" s="218"/>
      <c r="BP239" s="218"/>
      <c r="BQ239" s="218"/>
      <c r="BR239" s="218"/>
      <c r="BS239" s="218"/>
      <c r="BT239" s="218"/>
      <c r="BU239" s="218"/>
      <c r="BV239" s="218"/>
      <c r="BW239" s="218"/>
      <c r="BX239" s="218"/>
      <c r="BY239" s="218"/>
      <c r="BZ239" s="218"/>
      <c r="CA239" s="218"/>
      <c r="CB239" s="218"/>
      <c r="CC239" s="218"/>
      <c r="CD239" s="218"/>
      <c r="CE239" s="218"/>
      <c r="CF239" s="218"/>
      <c r="CG239" s="218"/>
      <c r="CH239" s="218"/>
      <c r="CI239" s="218"/>
      <c r="CJ239" s="218"/>
      <c r="CK239" s="218"/>
      <c r="CL239" s="218"/>
      <c r="CM239" s="218"/>
      <c r="CN239" s="218"/>
      <c r="CO239" s="218"/>
      <c r="CP239" s="218"/>
      <c r="CQ239" s="218"/>
      <c r="CR239" s="218"/>
      <c r="CS239" s="218"/>
      <c r="CT239" s="218"/>
      <c r="CU239" s="218"/>
      <c r="CV239" s="218"/>
      <c r="CW239" s="218"/>
      <c r="CX239" s="218"/>
      <c r="CY239" s="218"/>
      <c r="CZ239" s="218"/>
      <c r="DA239" s="218"/>
      <c r="DB239" s="218"/>
      <c r="DC239" s="218"/>
      <c r="DD239" s="218"/>
      <c r="DE239" s="218"/>
      <c r="DF239" s="218"/>
      <c r="DG239" s="218"/>
      <c r="DH239" s="218"/>
      <c r="DI239" s="218"/>
      <c r="DJ239" s="218"/>
      <c r="DK239" s="218"/>
      <c r="DL239" s="218"/>
      <c r="DM239" s="218"/>
      <c r="DN239" s="218"/>
      <c r="DO239" s="218"/>
      <c r="DP239" s="218"/>
      <c r="DQ239" s="218"/>
      <c r="DR239" s="218"/>
      <c r="DS239" s="218"/>
      <c r="DT239" s="218"/>
      <c r="DU239" s="218"/>
      <c r="DV239" s="218"/>
      <c r="DW239" s="218"/>
      <c r="DX239" s="218"/>
      <c r="DY239" s="218"/>
      <c r="DZ239" s="218"/>
      <c r="EA239" s="218"/>
      <c r="EB239" s="218"/>
      <c r="EC239" s="218"/>
      <c r="ED239" s="218"/>
      <c r="EE239" s="218"/>
      <c r="EF239" s="218"/>
      <c r="EG239" s="218"/>
      <c r="EH239" s="218"/>
      <c r="EI239" s="218"/>
      <c r="EJ239" s="218"/>
      <c r="EK239" s="218"/>
      <c r="EL239" s="218"/>
      <c r="EM239" s="218"/>
      <c r="EN239" s="218"/>
      <c r="EO239" s="218"/>
      <c r="EP239" s="218"/>
      <c r="EQ239" s="218"/>
      <c r="ER239" s="218"/>
      <c r="ES239" s="218"/>
      <c r="ET239" s="218"/>
      <c r="EU239" s="218"/>
      <c r="EV239" s="218"/>
      <c r="EW239" s="218"/>
      <c r="EX239" s="218"/>
      <c r="EY239" s="218"/>
      <c r="EZ239" s="218"/>
      <c r="FA239" s="218"/>
      <c r="FB239" s="218"/>
      <c r="FC239" s="218"/>
      <c r="FD239" s="218"/>
      <c r="FE239" s="218"/>
      <c r="FF239" s="218"/>
      <c r="FG239" s="218"/>
      <c r="FH239" s="218"/>
      <c r="FI239" s="218"/>
      <c r="FJ239" s="218"/>
      <c r="FK239" s="218"/>
      <c r="FL239" s="218"/>
      <c r="FM239" s="218"/>
      <c r="FN239" s="218"/>
      <c r="FO239" s="218"/>
    </row>
    <row r="240" s="123" customFormat="1" ht="27" customHeight="1" spans="1:171">
      <c r="A240" s="270">
        <v>23</v>
      </c>
      <c r="B240" s="46" t="s">
        <v>815</v>
      </c>
      <c r="C240" s="47" t="s">
        <v>103</v>
      </c>
      <c r="D240" s="47" t="s">
        <v>51</v>
      </c>
      <c r="E240" s="47" t="s">
        <v>642</v>
      </c>
      <c r="F240" s="46" t="s">
        <v>816</v>
      </c>
      <c r="G240" s="48" t="s">
        <v>89</v>
      </c>
      <c r="H240" s="53">
        <v>30000</v>
      </c>
      <c r="I240" s="47"/>
      <c r="J240" s="78" t="s">
        <v>817</v>
      </c>
      <c r="K240" s="47">
        <v>15000</v>
      </c>
      <c r="L240" s="46" t="s">
        <v>818</v>
      </c>
      <c r="M240" s="47" t="s">
        <v>70</v>
      </c>
      <c r="N240" s="45" t="s">
        <v>33</v>
      </c>
      <c r="O240" s="46" t="s">
        <v>646</v>
      </c>
      <c r="P240" s="52" t="s">
        <v>647</v>
      </c>
      <c r="Q240" s="52" t="s">
        <v>648</v>
      </c>
      <c r="R240" s="52" t="s">
        <v>647</v>
      </c>
      <c r="S240" s="232" t="s">
        <v>551</v>
      </c>
      <c r="T240" s="115"/>
      <c r="U240" s="115"/>
      <c r="V240" s="115"/>
      <c r="W240" s="322"/>
      <c r="X240" s="322"/>
      <c r="Y240" s="322"/>
      <c r="Z240" s="322"/>
      <c r="AA240" s="115"/>
      <c r="AB240" s="115"/>
      <c r="AC240" s="115"/>
      <c r="AD240" s="115"/>
      <c r="AE240" s="115"/>
      <c r="AF240" s="115"/>
      <c r="AG240" s="115"/>
      <c r="AH240" s="115"/>
      <c r="AI240" s="115"/>
      <c r="AJ240" s="115"/>
      <c r="AK240" s="115"/>
      <c r="AL240" s="115"/>
      <c r="AM240" s="115"/>
      <c r="AN240" s="115"/>
      <c r="AO240" s="115"/>
      <c r="AP240" s="115"/>
      <c r="AQ240" s="115"/>
      <c r="AR240" s="115"/>
      <c r="AS240" s="115"/>
      <c r="AT240" s="115"/>
      <c r="AU240" s="115"/>
      <c r="AV240" s="115"/>
      <c r="AW240" s="115"/>
      <c r="AX240" s="115"/>
      <c r="AY240" s="115"/>
      <c r="AZ240" s="115"/>
      <c r="BA240" s="115"/>
      <c r="BB240" s="115"/>
      <c r="BC240" s="115"/>
      <c r="BD240" s="115"/>
      <c r="BE240" s="115"/>
      <c r="BF240" s="115"/>
      <c r="BG240" s="115"/>
      <c r="BH240" s="115"/>
      <c r="BI240" s="115"/>
      <c r="BJ240" s="115"/>
      <c r="BK240" s="115"/>
      <c r="BL240" s="115"/>
      <c r="BM240" s="115"/>
      <c r="BN240" s="115"/>
      <c r="BO240" s="115"/>
      <c r="BP240" s="115"/>
      <c r="BQ240" s="115"/>
      <c r="BR240" s="115"/>
      <c r="BS240" s="115"/>
      <c r="BT240" s="115"/>
      <c r="BU240" s="115"/>
      <c r="BV240" s="115"/>
      <c r="BW240" s="115"/>
      <c r="BX240" s="115"/>
      <c r="BY240" s="115"/>
      <c r="BZ240" s="115"/>
      <c r="CA240" s="115"/>
      <c r="CB240" s="115"/>
      <c r="CC240" s="115"/>
      <c r="CD240" s="115"/>
      <c r="CE240" s="115"/>
      <c r="CF240" s="115"/>
      <c r="CG240" s="115"/>
      <c r="CH240" s="115"/>
      <c r="CI240" s="115"/>
      <c r="CJ240" s="115"/>
      <c r="CK240" s="115"/>
      <c r="CL240" s="115"/>
      <c r="CM240" s="115"/>
      <c r="CN240" s="115"/>
      <c r="CO240" s="115"/>
      <c r="CP240" s="115"/>
      <c r="CQ240" s="115"/>
      <c r="CR240" s="115"/>
      <c r="CS240" s="115"/>
      <c r="CT240" s="115"/>
      <c r="CU240" s="115"/>
      <c r="CV240" s="115"/>
      <c r="CW240" s="115"/>
      <c r="CX240" s="115"/>
      <c r="CY240" s="115"/>
      <c r="CZ240" s="115"/>
      <c r="DA240" s="115"/>
      <c r="DB240" s="115"/>
      <c r="DC240" s="115"/>
      <c r="DD240" s="115"/>
      <c r="DE240" s="115"/>
      <c r="DF240" s="115"/>
      <c r="DG240" s="115"/>
      <c r="DH240" s="115"/>
      <c r="DI240" s="115"/>
      <c r="DJ240" s="115"/>
      <c r="DK240" s="115"/>
      <c r="DL240" s="115"/>
      <c r="DM240" s="115"/>
      <c r="DN240" s="115"/>
      <c r="DO240" s="115"/>
      <c r="DP240" s="115"/>
      <c r="DQ240" s="115"/>
      <c r="DR240" s="115"/>
      <c r="DS240" s="115"/>
      <c r="DT240" s="115"/>
      <c r="DU240" s="115"/>
      <c r="DV240" s="115"/>
      <c r="DW240" s="115"/>
      <c r="DX240" s="115"/>
      <c r="DY240" s="115"/>
      <c r="DZ240" s="115"/>
      <c r="EA240" s="115"/>
      <c r="EB240" s="115"/>
      <c r="EC240" s="115"/>
      <c r="ED240" s="115"/>
      <c r="EE240" s="115"/>
      <c r="EF240" s="115"/>
      <c r="EG240" s="115"/>
      <c r="EH240" s="115"/>
      <c r="EI240" s="115"/>
      <c r="EJ240" s="115"/>
      <c r="EK240" s="115"/>
      <c r="EL240" s="115"/>
      <c r="EM240" s="115"/>
      <c r="EN240" s="115"/>
      <c r="EO240" s="115"/>
      <c r="EP240" s="115"/>
      <c r="EQ240" s="115"/>
      <c r="ER240" s="115"/>
      <c r="ES240" s="115"/>
      <c r="ET240" s="115"/>
      <c r="EU240" s="115"/>
      <c r="EV240" s="115"/>
      <c r="EW240" s="115"/>
      <c r="EX240" s="115"/>
      <c r="EY240" s="115"/>
      <c r="EZ240" s="115"/>
      <c r="FA240" s="115"/>
      <c r="FB240" s="115"/>
      <c r="FC240" s="115"/>
      <c r="FD240" s="115"/>
      <c r="FE240" s="115"/>
      <c r="FF240" s="115"/>
      <c r="FG240" s="115"/>
      <c r="FH240" s="115"/>
      <c r="FI240" s="115"/>
      <c r="FJ240" s="115"/>
      <c r="FK240" s="115"/>
      <c r="FL240" s="115"/>
      <c r="FM240" s="115"/>
      <c r="FN240" s="115"/>
      <c r="FO240" s="115"/>
    </row>
    <row r="241" s="107" customFormat="1" ht="33.75" spans="1:171">
      <c r="A241" s="270">
        <v>24</v>
      </c>
      <c r="B241" s="46" t="s">
        <v>819</v>
      </c>
      <c r="C241" s="47" t="s">
        <v>188</v>
      </c>
      <c r="D241" s="47" t="s">
        <v>104</v>
      </c>
      <c r="E241" s="48" t="s">
        <v>642</v>
      </c>
      <c r="F241" s="78" t="s">
        <v>820</v>
      </c>
      <c r="G241" s="49" t="s">
        <v>106</v>
      </c>
      <c r="H241" s="53">
        <v>4000</v>
      </c>
      <c r="I241" s="48"/>
      <c r="J241" s="78" t="s">
        <v>821</v>
      </c>
      <c r="K241" s="47">
        <v>2000</v>
      </c>
      <c r="L241" s="46" t="s">
        <v>330</v>
      </c>
      <c r="M241" s="52" t="s">
        <v>178</v>
      </c>
      <c r="N241" s="45" t="s">
        <v>33</v>
      </c>
      <c r="O241" s="46" t="s">
        <v>678</v>
      </c>
      <c r="P241" s="52" t="s">
        <v>656</v>
      </c>
      <c r="Q241" s="52" t="s">
        <v>648</v>
      </c>
      <c r="R241" s="52" t="s">
        <v>656</v>
      </c>
      <c r="S241" s="232" t="s">
        <v>551</v>
      </c>
      <c r="T241" s="125"/>
      <c r="U241" s="125"/>
      <c r="V241" s="125"/>
      <c r="W241" s="350"/>
      <c r="X241" s="350"/>
      <c r="Y241" s="350"/>
      <c r="Z241" s="350"/>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5"/>
      <c r="AY241" s="125"/>
      <c r="AZ241" s="125"/>
      <c r="BA241" s="125"/>
      <c r="BB241" s="125"/>
      <c r="BC241" s="125"/>
      <c r="BD241" s="125"/>
      <c r="BE241" s="125"/>
      <c r="BF241" s="125"/>
      <c r="BG241" s="125"/>
      <c r="BH241" s="125"/>
      <c r="BI241" s="125"/>
      <c r="BJ241" s="125"/>
      <c r="BK241" s="125"/>
      <c r="BL241" s="125"/>
      <c r="BM241" s="125"/>
      <c r="BN241" s="125"/>
      <c r="BO241" s="125"/>
      <c r="BP241" s="125"/>
      <c r="BQ241" s="125"/>
      <c r="BR241" s="125"/>
      <c r="BS241" s="125"/>
      <c r="BT241" s="125"/>
      <c r="BU241" s="125"/>
      <c r="BV241" s="125"/>
      <c r="BW241" s="125"/>
      <c r="BX241" s="125"/>
      <c r="BY241" s="125"/>
      <c r="BZ241" s="125"/>
      <c r="CA241" s="125"/>
      <c r="CB241" s="125"/>
      <c r="CC241" s="125"/>
      <c r="CD241" s="125"/>
      <c r="CE241" s="125"/>
      <c r="CF241" s="125"/>
      <c r="CG241" s="125"/>
      <c r="CH241" s="125"/>
      <c r="CI241" s="125"/>
      <c r="CJ241" s="125"/>
      <c r="CK241" s="125"/>
      <c r="CL241" s="125"/>
      <c r="CM241" s="125"/>
      <c r="CN241" s="125"/>
      <c r="CO241" s="125"/>
      <c r="CP241" s="125"/>
      <c r="CQ241" s="125"/>
      <c r="CR241" s="125"/>
      <c r="CS241" s="125"/>
      <c r="CT241" s="125"/>
      <c r="CU241" s="125"/>
      <c r="CV241" s="125"/>
      <c r="CW241" s="125"/>
      <c r="CX241" s="125"/>
      <c r="CY241" s="125"/>
      <c r="CZ241" s="125"/>
      <c r="DA241" s="125"/>
      <c r="DB241" s="125"/>
      <c r="DC241" s="125"/>
      <c r="DD241" s="125"/>
      <c r="DE241" s="125"/>
      <c r="DF241" s="125"/>
      <c r="DG241" s="125"/>
      <c r="DH241" s="125"/>
      <c r="DI241" s="125"/>
      <c r="DJ241" s="125"/>
      <c r="DK241" s="125"/>
      <c r="DL241" s="125"/>
      <c r="DM241" s="125"/>
      <c r="DN241" s="125"/>
      <c r="DO241" s="125"/>
      <c r="DP241" s="125"/>
      <c r="DQ241" s="125"/>
      <c r="DR241" s="125"/>
      <c r="DS241" s="125"/>
      <c r="DT241" s="125"/>
      <c r="DU241" s="125"/>
      <c r="DV241" s="125"/>
      <c r="DW241" s="125"/>
      <c r="DX241" s="125"/>
      <c r="DY241" s="125"/>
      <c r="DZ241" s="125"/>
      <c r="EA241" s="125"/>
      <c r="EB241" s="125"/>
      <c r="EC241" s="125"/>
      <c r="ED241" s="125"/>
      <c r="EE241" s="125"/>
      <c r="EF241" s="125"/>
      <c r="EG241" s="125"/>
      <c r="EH241" s="125"/>
      <c r="EI241" s="125"/>
      <c r="EJ241" s="125"/>
      <c r="EK241" s="125"/>
      <c r="EL241" s="125"/>
      <c r="EM241" s="125"/>
      <c r="EN241" s="125"/>
      <c r="EO241" s="125"/>
      <c r="EP241" s="125"/>
      <c r="EQ241" s="125"/>
      <c r="ER241" s="125"/>
      <c r="ES241" s="125"/>
      <c r="ET241" s="125"/>
      <c r="EU241" s="125"/>
      <c r="EV241" s="125"/>
      <c r="EW241" s="125"/>
      <c r="EX241" s="125"/>
      <c r="EY241" s="125"/>
      <c r="EZ241" s="125"/>
      <c r="FA241" s="125"/>
      <c r="FB241" s="125"/>
      <c r="FC241" s="125"/>
      <c r="FD241" s="125"/>
      <c r="FE241" s="125"/>
      <c r="FF241" s="125"/>
      <c r="FG241" s="125"/>
      <c r="FH241" s="125"/>
      <c r="FI241" s="125"/>
      <c r="FJ241" s="125"/>
      <c r="FK241" s="125"/>
      <c r="FL241" s="125"/>
      <c r="FM241" s="125"/>
      <c r="FN241" s="125"/>
      <c r="FO241" s="125"/>
    </row>
    <row r="242" s="123" customFormat="1" ht="45" spans="1:171">
      <c r="A242" s="270">
        <v>25</v>
      </c>
      <c r="B242" s="51" t="s">
        <v>1467</v>
      </c>
      <c r="C242" s="47" t="s">
        <v>26</v>
      </c>
      <c r="D242" s="52" t="s">
        <v>317</v>
      </c>
      <c r="E242" s="48" t="s">
        <v>642</v>
      </c>
      <c r="F242" s="46" t="s">
        <v>823</v>
      </c>
      <c r="G242" s="48" t="s">
        <v>43</v>
      </c>
      <c r="H242" s="53">
        <v>1000</v>
      </c>
      <c r="I242" s="48"/>
      <c r="J242" s="78" t="s">
        <v>579</v>
      </c>
      <c r="K242" s="53">
        <v>300</v>
      </c>
      <c r="L242" s="79" t="s">
        <v>824</v>
      </c>
      <c r="M242" s="52" t="s">
        <v>70</v>
      </c>
      <c r="N242" s="45" t="s">
        <v>33</v>
      </c>
      <c r="O242" s="46" t="s">
        <v>825</v>
      </c>
      <c r="P242" s="52" t="s">
        <v>826</v>
      </c>
      <c r="Q242" s="52" t="s">
        <v>648</v>
      </c>
      <c r="R242" s="52" t="s">
        <v>827</v>
      </c>
      <c r="S242" s="334" t="s">
        <v>551</v>
      </c>
      <c r="T242" s="115"/>
      <c r="U242" s="115"/>
      <c r="V242" s="115"/>
      <c r="W242" s="322"/>
      <c r="X242" s="322"/>
      <c r="Y242" s="322"/>
      <c r="Z242" s="322"/>
      <c r="AA242" s="115"/>
      <c r="AB242" s="115"/>
      <c r="AC242" s="115"/>
      <c r="AD242" s="115"/>
      <c r="AE242" s="115"/>
      <c r="AF242" s="115"/>
      <c r="AG242" s="115"/>
      <c r="AH242" s="115"/>
      <c r="AI242" s="115"/>
      <c r="AJ242" s="115"/>
      <c r="AK242" s="115"/>
      <c r="AL242" s="115"/>
      <c r="AM242" s="115"/>
      <c r="AN242" s="115"/>
      <c r="AO242" s="115"/>
      <c r="AP242" s="115"/>
      <c r="AQ242" s="115"/>
      <c r="AR242" s="115"/>
      <c r="AS242" s="115"/>
      <c r="AT242" s="115"/>
      <c r="AU242" s="115"/>
      <c r="AV242" s="115"/>
      <c r="AW242" s="115"/>
      <c r="AX242" s="115"/>
      <c r="AY242" s="115"/>
      <c r="AZ242" s="115"/>
      <c r="BA242" s="115"/>
      <c r="BB242" s="115"/>
      <c r="BC242" s="115"/>
      <c r="BD242" s="115"/>
      <c r="BE242" s="115"/>
      <c r="BF242" s="115"/>
      <c r="BG242" s="115"/>
      <c r="BH242" s="115"/>
      <c r="BI242" s="115"/>
      <c r="BJ242" s="115"/>
      <c r="BK242" s="115"/>
      <c r="BL242" s="115"/>
      <c r="BM242" s="115"/>
      <c r="BN242" s="115"/>
      <c r="BO242" s="115"/>
      <c r="BP242" s="115"/>
      <c r="BQ242" s="115"/>
      <c r="BR242" s="115"/>
      <c r="BS242" s="115"/>
      <c r="BT242" s="115"/>
      <c r="BU242" s="115"/>
      <c r="BV242" s="115"/>
      <c r="BW242" s="115"/>
      <c r="BX242" s="115"/>
      <c r="BY242" s="115"/>
      <c r="BZ242" s="115"/>
      <c r="CA242" s="115"/>
      <c r="CB242" s="115"/>
      <c r="CC242" s="115"/>
      <c r="CD242" s="115"/>
      <c r="CE242" s="115"/>
      <c r="CF242" s="115"/>
      <c r="CG242" s="115"/>
      <c r="CH242" s="115"/>
      <c r="CI242" s="115"/>
      <c r="CJ242" s="115"/>
      <c r="CK242" s="115"/>
      <c r="CL242" s="115"/>
      <c r="CM242" s="115"/>
      <c r="CN242" s="115"/>
      <c r="CO242" s="115"/>
      <c r="CP242" s="115"/>
      <c r="CQ242" s="115"/>
      <c r="CR242" s="115"/>
      <c r="CS242" s="115"/>
      <c r="CT242" s="115"/>
      <c r="CU242" s="115"/>
      <c r="CV242" s="115"/>
      <c r="CW242" s="115"/>
      <c r="CX242" s="115"/>
      <c r="CY242" s="115"/>
      <c r="CZ242" s="115"/>
      <c r="DA242" s="115"/>
      <c r="DB242" s="115"/>
      <c r="DC242" s="115"/>
      <c r="DD242" s="115"/>
      <c r="DE242" s="115"/>
      <c r="DF242" s="115"/>
      <c r="DG242" s="115"/>
      <c r="DH242" s="115"/>
      <c r="DI242" s="115"/>
      <c r="DJ242" s="115"/>
      <c r="DK242" s="115"/>
      <c r="DL242" s="115"/>
      <c r="DM242" s="115"/>
      <c r="DN242" s="115"/>
      <c r="DO242" s="115"/>
      <c r="DP242" s="115"/>
      <c r="DQ242" s="115"/>
      <c r="DR242" s="115"/>
      <c r="DS242" s="115"/>
      <c r="DT242" s="115"/>
      <c r="DU242" s="115"/>
      <c r="DV242" s="115"/>
      <c r="DW242" s="115"/>
      <c r="DX242" s="115"/>
      <c r="DY242" s="115"/>
      <c r="DZ242" s="115"/>
      <c r="EA242" s="115"/>
      <c r="EB242" s="115"/>
      <c r="EC242" s="115"/>
      <c r="ED242" s="115"/>
      <c r="EE242" s="115"/>
      <c r="EF242" s="115"/>
      <c r="EG242" s="115"/>
      <c r="EH242" s="115"/>
      <c r="EI242" s="115"/>
      <c r="EJ242" s="115"/>
      <c r="EK242" s="115"/>
      <c r="EL242" s="115"/>
      <c r="EM242" s="115"/>
      <c r="EN242" s="115"/>
      <c r="EO242" s="115"/>
      <c r="EP242" s="115"/>
      <c r="EQ242" s="115"/>
      <c r="ER242" s="115"/>
      <c r="ES242" s="115"/>
      <c r="ET242" s="115"/>
      <c r="EU242" s="115"/>
      <c r="EV242" s="115"/>
      <c r="EW242" s="115"/>
      <c r="EX242" s="115"/>
      <c r="EY242" s="115"/>
      <c r="EZ242" s="115"/>
      <c r="FA242" s="115"/>
      <c r="FB242" s="115"/>
      <c r="FC242" s="115"/>
      <c r="FD242" s="115"/>
      <c r="FE242" s="115"/>
      <c r="FF242" s="115"/>
      <c r="FG242" s="115"/>
      <c r="FH242" s="115"/>
      <c r="FI242" s="115"/>
      <c r="FJ242" s="115"/>
      <c r="FK242" s="115"/>
      <c r="FL242" s="115"/>
      <c r="FM242" s="115"/>
      <c r="FN242" s="115"/>
      <c r="FO242" s="115"/>
    </row>
    <row r="243" s="127" customFormat="1" ht="33.75" spans="1:26">
      <c r="A243" s="270">
        <v>26</v>
      </c>
      <c r="B243" s="58" t="s">
        <v>1046</v>
      </c>
      <c r="C243" s="59" t="s">
        <v>103</v>
      </c>
      <c r="D243" s="59" t="s">
        <v>317</v>
      </c>
      <c r="E243" s="45" t="s">
        <v>984</v>
      </c>
      <c r="F243" s="60" t="s">
        <v>1047</v>
      </c>
      <c r="G243" s="45" t="s">
        <v>83</v>
      </c>
      <c r="H243" s="61">
        <v>50000</v>
      </c>
      <c r="I243" s="59">
        <v>100</v>
      </c>
      <c r="J243" s="80" t="s">
        <v>1048</v>
      </c>
      <c r="K243" s="59">
        <v>10000</v>
      </c>
      <c r="L243" s="60" t="s">
        <v>987</v>
      </c>
      <c r="M243" s="59" t="s">
        <v>337</v>
      </c>
      <c r="N243" s="59" t="s">
        <v>33</v>
      </c>
      <c r="O243" s="80" t="s">
        <v>942</v>
      </c>
      <c r="P243" s="45"/>
      <c r="Q243" s="208"/>
      <c r="R243" s="149"/>
      <c r="S243" s="334" t="s">
        <v>997</v>
      </c>
      <c r="W243" s="328"/>
      <c r="X243" s="328"/>
      <c r="Y243" s="328"/>
      <c r="Z243" s="328"/>
    </row>
    <row r="244" s="107" customFormat="1" ht="22.5" spans="1:171">
      <c r="A244" s="270">
        <v>27</v>
      </c>
      <c r="B244" s="46" t="s">
        <v>1409</v>
      </c>
      <c r="C244" s="47" t="s">
        <v>103</v>
      </c>
      <c r="D244" s="56" t="s">
        <v>104</v>
      </c>
      <c r="E244" s="48" t="s">
        <v>1410</v>
      </c>
      <c r="F244" s="46" t="s">
        <v>1411</v>
      </c>
      <c r="G244" s="138" t="s">
        <v>135</v>
      </c>
      <c r="H244" s="139">
        <v>20000</v>
      </c>
      <c r="I244" s="48"/>
      <c r="J244" s="78" t="s">
        <v>579</v>
      </c>
      <c r="K244" s="47">
        <v>5000</v>
      </c>
      <c r="L244" s="46" t="s">
        <v>330</v>
      </c>
      <c r="M244" s="52" t="s">
        <v>178</v>
      </c>
      <c r="N244" s="130" t="s">
        <v>33</v>
      </c>
      <c r="O244" s="46"/>
      <c r="P244" s="52"/>
      <c r="Q244" s="52"/>
      <c r="R244" s="52"/>
      <c r="S244" s="232" t="s">
        <v>446</v>
      </c>
      <c r="T244" s="125"/>
      <c r="U244" s="125"/>
      <c r="V244" s="125"/>
      <c r="W244" s="350"/>
      <c r="X244" s="350"/>
      <c r="Y244" s="350"/>
      <c r="Z244" s="350"/>
      <c r="AA244" s="125"/>
      <c r="AB244" s="125"/>
      <c r="AC244" s="125"/>
      <c r="AD244" s="125"/>
      <c r="AE244" s="125"/>
      <c r="AF244" s="125"/>
      <c r="AG244" s="125"/>
      <c r="AH244" s="125"/>
      <c r="AI244" s="125"/>
      <c r="AJ244" s="125"/>
      <c r="AK244" s="125"/>
      <c r="AL244" s="125"/>
      <c r="AM244" s="125"/>
      <c r="AN244" s="125"/>
      <c r="AO244" s="125"/>
      <c r="AP244" s="125"/>
      <c r="AQ244" s="125"/>
      <c r="AR244" s="125"/>
      <c r="AS244" s="125"/>
      <c r="AT244" s="125"/>
      <c r="AU244" s="125"/>
      <c r="AV244" s="125"/>
      <c r="AW244" s="125"/>
      <c r="AX244" s="125"/>
      <c r="AY244" s="125"/>
      <c r="AZ244" s="125"/>
      <c r="BA244" s="125"/>
      <c r="BB244" s="125"/>
      <c r="BC244" s="125"/>
      <c r="BD244" s="125"/>
      <c r="BE244" s="125"/>
      <c r="BF244" s="125"/>
      <c r="BG244" s="125"/>
      <c r="BH244" s="125"/>
      <c r="BI244" s="125"/>
      <c r="BJ244" s="125"/>
      <c r="BK244" s="125"/>
      <c r="BL244" s="125"/>
      <c r="BM244" s="125"/>
      <c r="BN244" s="125"/>
      <c r="BO244" s="125"/>
      <c r="BP244" s="125"/>
      <c r="BQ244" s="125"/>
      <c r="BR244" s="125"/>
      <c r="BS244" s="125"/>
      <c r="BT244" s="125"/>
      <c r="BU244" s="125"/>
      <c r="BV244" s="125"/>
      <c r="BW244" s="125"/>
      <c r="BX244" s="125"/>
      <c r="BY244" s="125"/>
      <c r="BZ244" s="125"/>
      <c r="CA244" s="125"/>
      <c r="CB244" s="125"/>
      <c r="CC244" s="125"/>
      <c r="CD244" s="125"/>
      <c r="CE244" s="125"/>
      <c r="CF244" s="125"/>
      <c r="CG244" s="125"/>
      <c r="CH244" s="125"/>
      <c r="CI244" s="125"/>
      <c r="CJ244" s="125"/>
      <c r="CK244" s="125"/>
      <c r="CL244" s="125"/>
      <c r="CM244" s="125"/>
      <c r="CN244" s="125"/>
      <c r="CO244" s="125"/>
      <c r="CP244" s="125"/>
      <c r="CQ244" s="125"/>
      <c r="CR244" s="125"/>
      <c r="CS244" s="125"/>
      <c r="CT244" s="125"/>
      <c r="CU244" s="125"/>
      <c r="CV244" s="125"/>
      <c r="CW244" s="125"/>
      <c r="CX244" s="125"/>
      <c r="CY244" s="125"/>
      <c r="CZ244" s="125"/>
      <c r="DA244" s="125"/>
      <c r="DB244" s="125"/>
      <c r="DC244" s="125"/>
      <c r="DD244" s="125"/>
      <c r="DE244" s="125"/>
      <c r="DF244" s="125"/>
      <c r="DG244" s="125"/>
      <c r="DH244" s="125"/>
      <c r="DI244" s="125"/>
      <c r="DJ244" s="125"/>
      <c r="DK244" s="125"/>
      <c r="DL244" s="125"/>
      <c r="DM244" s="125"/>
      <c r="DN244" s="125"/>
      <c r="DO244" s="125"/>
      <c r="DP244" s="125"/>
      <c r="DQ244" s="125"/>
      <c r="DR244" s="125"/>
      <c r="DS244" s="125"/>
      <c r="DT244" s="125"/>
      <c r="DU244" s="125"/>
      <c r="DV244" s="125"/>
      <c r="DW244" s="125"/>
      <c r="DX244" s="125"/>
      <c r="DY244" s="125"/>
      <c r="DZ244" s="125"/>
      <c r="EA244" s="125"/>
      <c r="EB244" s="125"/>
      <c r="EC244" s="125"/>
      <c r="ED244" s="125"/>
      <c r="EE244" s="125"/>
      <c r="EF244" s="125"/>
      <c r="EG244" s="125"/>
      <c r="EH244" s="125"/>
      <c r="EI244" s="125"/>
      <c r="EJ244" s="125"/>
      <c r="EK244" s="125"/>
      <c r="EL244" s="125"/>
      <c r="EM244" s="125"/>
      <c r="EN244" s="125"/>
      <c r="EO244" s="125"/>
      <c r="EP244" s="125"/>
      <c r="EQ244" s="125"/>
      <c r="ER244" s="125"/>
      <c r="ES244" s="125"/>
      <c r="ET244" s="125"/>
      <c r="EU244" s="125"/>
      <c r="EV244" s="125"/>
      <c r="EW244" s="125"/>
      <c r="EX244" s="125"/>
      <c r="EY244" s="125"/>
      <c r="EZ244" s="125"/>
      <c r="FA244" s="125"/>
      <c r="FB244" s="125"/>
      <c r="FC244" s="125"/>
      <c r="FD244" s="125"/>
      <c r="FE244" s="125"/>
      <c r="FF244" s="125"/>
      <c r="FG244" s="125"/>
      <c r="FH244" s="125"/>
      <c r="FI244" s="125"/>
      <c r="FJ244" s="125"/>
      <c r="FK244" s="125"/>
      <c r="FL244" s="125"/>
      <c r="FM244" s="125"/>
      <c r="FN244" s="125"/>
      <c r="FO244" s="125"/>
    </row>
    <row r="245" s="263" customFormat="1" ht="17.1" customHeight="1" spans="1:26">
      <c r="A245" s="283" t="s">
        <v>1462</v>
      </c>
      <c r="B245" s="376" t="str">
        <f>"社会事业类"&amp;SUBTOTAL(3,A245:A259)-2&amp;"个"</f>
        <v>社会事业类13个</v>
      </c>
      <c r="C245" s="352"/>
      <c r="D245" s="352"/>
      <c r="E245" s="377"/>
      <c r="F245" s="378"/>
      <c r="G245" s="276"/>
      <c r="H245" s="353">
        <f t="shared" ref="H245:I245" si="12">SUM(H246:H258)</f>
        <v>296600</v>
      </c>
      <c r="I245" s="353">
        <f t="shared" si="12"/>
        <v>0</v>
      </c>
      <c r="J245" s="378"/>
      <c r="K245" s="353">
        <f>SUM(K246:K258)</f>
        <v>107460</v>
      </c>
      <c r="L245" s="378"/>
      <c r="M245" s="377"/>
      <c r="N245" s="352"/>
      <c r="O245" s="354"/>
      <c r="P245" s="355"/>
      <c r="Q245" s="369"/>
      <c r="R245" s="352"/>
      <c r="S245" s="387"/>
      <c r="W245" s="388"/>
      <c r="X245" s="388"/>
      <c r="Y245" s="388"/>
      <c r="Z245" s="388"/>
    </row>
    <row r="246" s="29" customFormat="1" ht="67.5" spans="1:26">
      <c r="A246" s="270">
        <v>1</v>
      </c>
      <c r="B246" s="55" t="s">
        <v>167</v>
      </c>
      <c r="C246" s="59"/>
      <c r="D246" s="56" t="s">
        <v>133</v>
      </c>
      <c r="E246" s="41" t="s">
        <v>28</v>
      </c>
      <c r="F246" s="55" t="s">
        <v>168</v>
      </c>
      <c r="G246" s="41" t="s">
        <v>169</v>
      </c>
      <c r="H246" s="57">
        <v>200000</v>
      </c>
      <c r="I246" s="56"/>
      <c r="J246" s="80" t="s">
        <v>171</v>
      </c>
      <c r="K246" s="59">
        <v>80000</v>
      </c>
      <c r="L246" s="60" t="s">
        <v>172</v>
      </c>
      <c r="M246" s="59" t="s">
        <v>173</v>
      </c>
      <c r="N246" s="45" t="s">
        <v>33</v>
      </c>
      <c r="O246" s="80"/>
      <c r="P246" s="45"/>
      <c r="Q246" s="45"/>
      <c r="R246" s="45"/>
      <c r="S246" s="227" t="s">
        <v>39</v>
      </c>
      <c r="W246" s="318"/>
      <c r="X246" s="318"/>
      <c r="Y246" s="318"/>
      <c r="Z246" s="318"/>
    </row>
    <row r="247" s="29" customFormat="1" ht="33.75" spans="1:26">
      <c r="A247" s="270">
        <v>2</v>
      </c>
      <c r="B247" s="80" t="s">
        <v>187</v>
      </c>
      <c r="C247" s="59" t="s">
        <v>188</v>
      </c>
      <c r="D247" s="45" t="s">
        <v>189</v>
      </c>
      <c r="E247" s="45" t="s">
        <v>28</v>
      </c>
      <c r="F247" s="80" t="s">
        <v>190</v>
      </c>
      <c r="G247" s="45" t="s">
        <v>83</v>
      </c>
      <c r="H247" s="61">
        <v>30000</v>
      </c>
      <c r="I247" s="104"/>
      <c r="J247" s="80" t="s">
        <v>191</v>
      </c>
      <c r="K247" s="45">
        <v>10000</v>
      </c>
      <c r="L247" s="60" t="s">
        <v>192</v>
      </c>
      <c r="M247" s="59" t="s">
        <v>178</v>
      </c>
      <c r="N247" s="45" t="s">
        <v>33</v>
      </c>
      <c r="O247" s="80" t="s">
        <v>193</v>
      </c>
      <c r="P247" s="45" t="s">
        <v>194</v>
      </c>
      <c r="Q247" s="45" t="s">
        <v>37</v>
      </c>
      <c r="R247" s="45" t="s">
        <v>157</v>
      </c>
      <c r="S247" s="227" t="s">
        <v>180</v>
      </c>
      <c r="W247" s="318"/>
      <c r="X247" s="318"/>
      <c r="Y247" s="318"/>
      <c r="Z247" s="318"/>
    </row>
    <row r="248" s="106" customFormat="1" ht="22.5" spans="1:26">
      <c r="A248" s="270">
        <v>3</v>
      </c>
      <c r="B248" s="80" t="s">
        <v>195</v>
      </c>
      <c r="C248" s="59" t="s">
        <v>103</v>
      </c>
      <c r="D248" s="59" t="s">
        <v>137</v>
      </c>
      <c r="E248" s="45" t="s">
        <v>28</v>
      </c>
      <c r="F248" s="80" t="s">
        <v>196</v>
      </c>
      <c r="G248" s="41" t="s">
        <v>89</v>
      </c>
      <c r="H248" s="61">
        <v>8000</v>
      </c>
      <c r="I248" s="59"/>
      <c r="J248" s="80" t="s">
        <v>191</v>
      </c>
      <c r="K248" s="45">
        <v>2000</v>
      </c>
      <c r="L248" s="60" t="s">
        <v>197</v>
      </c>
      <c r="M248" s="59" t="s">
        <v>70</v>
      </c>
      <c r="N248" s="45" t="s">
        <v>33</v>
      </c>
      <c r="O248" s="356" t="s">
        <v>198</v>
      </c>
      <c r="P248" s="360" t="s">
        <v>199</v>
      </c>
      <c r="Q248" s="45" t="s">
        <v>37</v>
      </c>
      <c r="R248" s="45" t="s">
        <v>48</v>
      </c>
      <c r="S248" s="227" t="s">
        <v>39</v>
      </c>
      <c r="W248" s="319"/>
      <c r="X248" s="319"/>
      <c r="Y248" s="319"/>
      <c r="Z248" s="319"/>
    </row>
    <row r="249" s="107" customFormat="1" ht="22.5" spans="1:26">
      <c r="A249" s="270">
        <v>4</v>
      </c>
      <c r="B249" s="42" t="s">
        <v>200</v>
      </c>
      <c r="C249" s="47" t="s">
        <v>103</v>
      </c>
      <c r="D249" s="59" t="s">
        <v>137</v>
      </c>
      <c r="E249" s="52" t="s">
        <v>28</v>
      </c>
      <c r="F249" s="78" t="s">
        <v>201</v>
      </c>
      <c r="G249" s="48" t="s">
        <v>106</v>
      </c>
      <c r="H249" s="53">
        <v>800</v>
      </c>
      <c r="I249" s="47"/>
      <c r="J249" s="78" t="s">
        <v>202</v>
      </c>
      <c r="K249" s="48">
        <v>500</v>
      </c>
      <c r="L249" s="46" t="s">
        <v>197</v>
      </c>
      <c r="M249" s="47" t="s">
        <v>70</v>
      </c>
      <c r="N249" s="45" t="s">
        <v>33</v>
      </c>
      <c r="O249" s="381" t="s">
        <v>203</v>
      </c>
      <c r="P249" s="382" t="s">
        <v>204</v>
      </c>
      <c r="Q249" s="362" t="s">
        <v>37</v>
      </c>
      <c r="R249" s="362" t="s">
        <v>95</v>
      </c>
      <c r="S249" s="227" t="s">
        <v>39</v>
      </c>
      <c r="W249" s="327"/>
      <c r="X249" s="327"/>
      <c r="Y249" s="327"/>
      <c r="Z249" s="327"/>
    </row>
    <row r="250" s="99" customFormat="1" ht="22.5" spans="1:26">
      <c r="A250" s="270">
        <v>5</v>
      </c>
      <c r="B250" s="42" t="s">
        <v>322</v>
      </c>
      <c r="C250" s="44"/>
      <c r="D250" s="59" t="s">
        <v>133</v>
      </c>
      <c r="E250" s="45" t="s">
        <v>267</v>
      </c>
      <c r="F250" s="46" t="s">
        <v>323</v>
      </c>
      <c r="G250" s="41" t="s">
        <v>106</v>
      </c>
      <c r="H250" s="87">
        <v>10000</v>
      </c>
      <c r="I250" s="84"/>
      <c r="J250" s="129" t="s">
        <v>191</v>
      </c>
      <c r="K250" s="85">
        <v>3000</v>
      </c>
      <c r="L250" s="79" t="s">
        <v>324</v>
      </c>
      <c r="M250" s="48" t="s">
        <v>70</v>
      </c>
      <c r="N250" s="45" t="s">
        <v>33</v>
      </c>
      <c r="O250" s="339"/>
      <c r="P250" s="207"/>
      <c r="Q250" s="207"/>
      <c r="R250" s="201"/>
      <c r="S250" s="232" t="s">
        <v>274</v>
      </c>
      <c r="W250" s="332"/>
      <c r="X250" s="332"/>
      <c r="Y250" s="332"/>
      <c r="Z250" s="332"/>
    </row>
    <row r="251" s="99" customFormat="1" ht="22.5" spans="1:26">
      <c r="A251" s="270">
        <v>6</v>
      </c>
      <c r="B251" s="42" t="s">
        <v>325</v>
      </c>
      <c r="C251" s="44"/>
      <c r="D251" s="59" t="s">
        <v>133</v>
      </c>
      <c r="E251" s="45" t="s">
        <v>267</v>
      </c>
      <c r="F251" s="46" t="s">
        <v>326</v>
      </c>
      <c r="G251" s="41" t="s">
        <v>106</v>
      </c>
      <c r="H251" s="87">
        <v>10000</v>
      </c>
      <c r="I251" s="84"/>
      <c r="J251" s="129" t="s">
        <v>303</v>
      </c>
      <c r="K251" s="85">
        <v>2000</v>
      </c>
      <c r="L251" s="79" t="s">
        <v>327</v>
      </c>
      <c r="M251" s="48" t="s">
        <v>34</v>
      </c>
      <c r="N251" s="45" t="s">
        <v>33</v>
      </c>
      <c r="O251" s="339"/>
      <c r="P251" s="207"/>
      <c r="Q251" s="207"/>
      <c r="R251" s="201"/>
      <c r="S251" s="232" t="s">
        <v>274</v>
      </c>
      <c r="W251" s="332"/>
      <c r="X251" s="332"/>
      <c r="Y251" s="332"/>
      <c r="Z251" s="332"/>
    </row>
    <row r="252" s="99" customFormat="1" ht="22.5" spans="1:26">
      <c r="A252" s="270">
        <v>7</v>
      </c>
      <c r="B252" s="42" t="s">
        <v>383</v>
      </c>
      <c r="C252" s="44"/>
      <c r="D252" s="59" t="s">
        <v>133</v>
      </c>
      <c r="E252" s="45" t="s">
        <v>267</v>
      </c>
      <c r="F252" s="46" t="s">
        <v>384</v>
      </c>
      <c r="G252" s="41" t="s">
        <v>135</v>
      </c>
      <c r="H252" s="87">
        <v>5000</v>
      </c>
      <c r="I252" s="84"/>
      <c r="J252" s="129" t="s">
        <v>191</v>
      </c>
      <c r="K252" s="85">
        <v>1000</v>
      </c>
      <c r="L252" s="79" t="s">
        <v>385</v>
      </c>
      <c r="M252" s="48" t="s">
        <v>34</v>
      </c>
      <c r="N252" s="45" t="s">
        <v>33</v>
      </c>
      <c r="O252" s="339"/>
      <c r="P252" s="207"/>
      <c r="Q252" s="207"/>
      <c r="R252" s="201"/>
      <c r="S252" s="232" t="s">
        <v>274</v>
      </c>
      <c r="W252" s="332"/>
      <c r="X252" s="332"/>
      <c r="Y252" s="332"/>
      <c r="Z252" s="332"/>
    </row>
    <row r="253" s="126" customFormat="1" ht="22.5" spans="1:26">
      <c r="A253" s="270">
        <v>8</v>
      </c>
      <c r="B253" s="42" t="s">
        <v>386</v>
      </c>
      <c r="C253" s="43"/>
      <c r="D253" s="59" t="s">
        <v>133</v>
      </c>
      <c r="E253" s="45" t="s">
        <v>267</v>
      </c>
      <c r="F253" s="134" t="s">
        <v>387</v>
      </c>
      <c r="G253" s="41" t="s">
        <v>89</v>
      </c>
      <c r="H253" s="43">
        <v>10000</v>
      </c>
      <c r="I253" s="43"/>
      <c r="J253" s="129" t="s">
        <v>191</v>
      </c>
      <c r="K253" s="43">
        <v>2000</v>
      </c>
      <c r="L253" s="79" t="s">
        <v>385</v>
      </c>
      <c r="M253" s="77" t="s">
        <v>34</v>
      </c>
      <c r="N253" s="45" t="s">
        <v>33</v>
      </c>
      <c r="O253" s="75"/>
      <c r="P253" s="43"/>
      <c r="Q253" s="43"/>
      <c r="R253" s="43"/>
      <c r="S253" s="232" t="s">
        <v>274</v>
      </c>
      <c r="W253" s="333"/>
      <c r="X253" s="333"/>
      <c r="Y253" s="333"/>
      <c r="Z253" s="333"/>
    </row>
    <row r="254" s="100" customFormat="1" ht="22.5" spans="1:26">
      <c r="A254" s="270">
        <v>9</v>
      </c>
      <c r="B254" s="42" t="s">
        <v>390</v>
      </c>
      <c r="C254" s="68"/>
      <c r="D254" s="59" t="s">
        <v>133</v>
      </c>
      <c r="E254" s="45" t="s">
        <v>267</v>
      </c>
      <c r="F254" s="60" t="s">
        <v>391</v>
      </c>
      <c r="G254" s="41" t="s">
        <v>135</v>
      </c>
      <c r="H254" s="68">
        <v>10000</v>
      </c>
      <c r="I254" s="68"/>
      <c r="J254" s="129" t="s">
        <v>191</v>
      </c>
      <c r="K254" s="68">
        <v>3000</v>
      </c>
      <c r="L254" s="79" t="s">
        <v>385</v>
      </c>
      <c r="M254" s="45" t="s">
        <v>34</v>
      </c>
      <c r="N254" s="45" t="s">
        <v>33</v>
      </c>
      <c r="O254" s="94"/>
      <c r="P254" s="68"/>
      <c r="Q254" s="68"/>
      <c r="R254" s="68"/>
      <c r="S254" s="232" t="s">
        <v>274</v>
      </c>
      <c r="W254" s="346"/>
      <c r="X254" s="346"/>
      <c r="Y254" s="346"/>
      <c r="Z254" s="346"/>
    </row>
    <row r="255" s="100" customFormat="1" ht="22.5" spans="1:26">
      <c r="A255" s="284">
        <v>10</v>
      </c>
      <c r="B255" s="379" t="s">
        <v>392</v>
      </c>
      <c r="C255" s="380"/>
      <c r="D255" s="59" t="s">
        <v>133</v>
      </c>
      <c r="E255" s="306" t="s">
        <v>267</v>
      </c>
      <c r="F255" s="285" t="s">
        <v>393</v>
      </c>
      <c r="G255" s="289" t="s">
        <v>135</v>
      </c>
      <c r="H255" s="380">
        <v>10000</v>
      </c>
      <c r="I255" s="380"/>
      <c r="J255" s="383" t="s">
        <v>191</v>
      </c>
      <c r="K255" s="380">
        <v>2000</v>
      </c>
      <c r="L255" s="304" t="s">
        <v>385</v>
      </c>
      <c r="M255" s="306" t="s">
        <v>34</v>
      </c>
      <c r="N255" s="306" t="s">
        <v>33</v>
      </c>
      <c r="O255" s="384"/>
      <c r="P255" s="380"/>
      <c r="Q255" s="380"/>
      <c r="R255" s="380"/>
      <c r="S255" s="232" t="s">
        <v>274</v>
      </c>
      <c r="W255" s="346"/>
      <c r="X255" s="346"/>
      <c r="Y255" s="346"/>
      <c r="Z255" s="346"/>
    </row>
    <row r="256" s="264" customFormat="1" ht="30.95" customHeight="1" spans="1:26">
      <c r="A256" s="270">
        <v>11</v>
      </c>
      <c r="B256" s="46" t="s">
        <v>800</v>
      </c>
      <c r="C256" s="47" t="s">
        <v>103</v>
      </c>
      <c r="D256" s="47" t="s">
        <v>189</v>
      </c>
      <c r="E256" s="47" t="s">
        <v>642</v>
      </c>
      <c r="F256" s="46" t="s">
        <v>801</v>
      </c>
      <c r="G256" s="48" t="s">
        <v>106</v>
      </c>
      <c r="H256" s="47">
        <v>1000</v>
      </c>
      <c r="I256" s="47"/>
      <c r="J256" s="46" t="s">
        <v>579</v>
      </c>
      <c r="K256" s="47">
        <v>1000</v>
      </c>
      <c r="L256" s="46" t="s">
        <v>802</v>
      </c>
      <c r="M256" s="47" t="s">
        <v>382</v>
      </c>
      <c r="N256" s="45" t="s">
        <v>33</v>
      </c>
      <c r="O256" s="385"/>
      <c r="P256" s="386"/>
      <c r="Q256" s="243"/>
      <c r="R256" s="243"/>
      <c r="S256" s="351" t="s">
        <v>551</v>
      </c>
      <c r="W256" s="389"/>
      <c r="X256" s="389"/>
      <c r="Y256" s="389"/>
      <c r="Z256" s="389"/>
    </row>
    <row r="257" s="124" customFormat="1" ht="27" customHeight="1" spans="1:171">
      <c r="A257" s="291">
        <v>12</v>
      </c>
      <c r="B257" s="390" t="s">
        <v>828</v>
      </c>
      <c r="C257" s="391" t="s">
        <v>26</v>
      </c>
      <c r="D257" s="297" t="s">
        <v>137</v>
      </c>
      <c r="E257" s="391" t="s">
        <v>642</v>
      </c>
      <c r="F257" s="390" t="s">
        <v>829</v>
      </c>
      <c r="G257" s="273" t="s">
        <v>89</v>
      </c>
      <c r="H257" s="392">
        <v>800</v>
      </c>
      <c r="I257" s="398"/>
      <c r="J257" s="399" t="s">
        <v>202</v>
      </c>
      <c r="K257" s="391">
        <v>480</v>
      </c>
      <c r="L257" s="390" t="s">
        <v>330</v>
      </c>
      <c r="M257" s="400" t="s">
        <v>178</v>
      </c>
      <c r="N257" s="298" t="s">
        <v>33</v>
      </c>
      <c r="O257" s="390" t="s">
        <v>830</v>
      </c>
      <c r="P257" s="391" t="s">
        <v>831</v>
      </c>
      <c r="Q257" s="400" t="s">
        <v>648</v>
      </c>
      <c r="R257" s="400" t="s">
        <v>709</v>
      </c>
      <c r="S257" s="403" t="s">
        <v>551</v>
      </c>
      <c r="T257" s="107"/>
      <c r="U257" s="107"/>
      <c r="V257" s="107"/>
      <c r="W257" s="327"/>
      <c r="X257" s="327"/>
      <c r="Y257" s="327"/>
      <c r="Z257" s="327"/>
      <c r="AA257" s="107"/>
      <c r="AB257" s="107"/>
      <c r="AC257" s="107"/>
      <c r="AD257" s="107"/>
      <c r="AE257" s="107"/>
      <c r="AF257" s="107"/>
      <c r="AG257" s="107"/>
      <c r="AH257" s="107"/>
      <c r="AI257" s="107"/>
      <c r="AJ257" s="107"/>
      <c r="AK257" s="107"/>
      <c r="AL257" s="107"/>
      <c r="AM257" s="107"/>
      <c r="AN257" s="107"/>
      <c r="AO257" s="107"/>
      <c r="AP257" s="107"/>
      <c r="AQ257" s="107"/>
      <c r="AR257" s="107"/>
      <c r="AS257" s="107"/>
      <c r="AT257" s="107"/>
      <c r="AU257" s="107"/>
      <c r="AV257" s="107"/>
      <c r="AW257" s="107"/>
      <c r="AX257" s="107"/>
      <c r="AY257" s="107"/>
      <c r="AZ257" s="107"/>
      <c r="BA257" s="107"/>
      <c r="BB257" s="107"/>
      <c r="BC257" s="107"/>
      <c r="BD257" s="107"/>
      <c r="BE257" s="107"/>
      <c r="BF257" s="107"/>
      <c r="BG257" s="107"/>
      <c r="BH257" s="107"/>
      <c r="BI257" s="107"/>
      <c r="BJ257" s="107"/>
      <c r="BK257" s="107"/>
      <c r="BL257" s="107"/>
      <c r="BM257" s="107"/>
      <c r="BN257" s="107"/>
      <c r="BO257" s="107"/>
      <c r="BP257" s="107"/>
      <c r="BQ257" s="107"/>
      <c r="BR257" s="107"/>
      <c r="BS257" s="107"/>
      <c r="BT257" s="107"/>
      <c r="BU257" s="107"/>
      <c r="BV257" s="107"/>
      <c r="BW257" s="107"/>
      <c r="BX257" s="107"/>
      <c r="BY257" s="107"/>
      <c r="BZ257" s="107"/>
      <c r="CA257" s="107"/>
      <c r="CB257" s="107"/>
      <c r="CC257" s="107"/>
      <c r="CD257" s="107"/>
      <c r="CE257" s="107"/>
      <c r="CF257" s="107"/>
      <c r="CG257" s="107"/>
      <c r="CH257" s="107"/>
      <c r="CI257" s="107"/>
      <c r="CJ257" s="107"/>
      <c r="CK257" s="107"/>
      <c r="CL257" s="107"/>
      <c r="CM257" s="107"/>
      <c r="CN257" s="107"/>
      <c r="CO257" s="107"/>
      <c r="CP257" s="107"/>
      <c r="CQ257" s="107"/>
      <c r="CR257" s="107"/>
      <c r="CS257" s="107"/>
      <c r="CT257" s="107"/>
      <c r="CU257" s="107"/>
      <c r="CV257" s="107"/>
      <c r="CW257" s="107"/>
      <c r="CX257" s="107"/>
      <c r="CY257" s="107"/>
      <c r="CZ257" s="107"/>
      <c r="DA257" s="107"/>
      <c r="DB257" s="107"/>
      <c r="DC257" s="107"/>
      <c r="DD257" s="107"/>
      <c r="DE257" s="107"/>
      <c r="DF257" s="107"/>
      <c r="DG257" s="107"/>
      <c r="DH257" s="107"/>
      <c r="DI257" s="107"/>
      <c r="DJ257" s="107"/>
      <c r="DK257" s="107"/>
      <c r="DL257" s="107"/>
      <c r="DM257" s="107"/>
      <c r="DN257" s="107"/>
      <c r="DO257" s="107"/>
      <c r="DP257" s="107"/>
      <c r="DQ257" s="107"/>
      <c r="DR257" s="107"/>
      <c r="DS257" s="107"/>
      <c r="DT257" s="107"/>
      <c r="DU257" s="107"/>
      <c r="DV257" s="107"/>
      <c r="DW257" s="107"/>
      <c r="DX257" s="107"/>
      <c r="DY257" s="107"/>
      <c r="DZ257" s="107"/>
      <c r="EA257" s="107"/>
      <c r="EB257" s="107"/>
      <c r="EC257" s="107"/>
      <c r="ED257" s="107"/>
      <c r="EE257" s="107"/>
      <c r="EF257" s="107"/>
      <c r="EG257" s="107"/>
      <c r="EH257" s="107"/>
      <c r="EI257" s="107"/>
      <c r="EJ257" s="107"/>
      <c r="EK257" s="107"/>
      <c r="EL257" s="107"/>
      <c r="EM257" s="107"/>
      <c r="EN257" s="107"/>
      <c r="EO257" s="107"/>
      <c r="EP257" s="107"/>
      <c r="EQ257" s="107"/>
      <c r="ER257" s="107"/>
      <c r="ES257" s="107"/>
      <c r="ET257" s="107"/>
      <c r="EU257" s="107"/>
      <c r="EV257" s="107"/>
      <c r="EW257" s="107"/>
      <c r="EX257" s="107"/>
      <c r="EY257" s="107"/>
      <c r="EZ257" s="107"/>
      <c r="FA257" s="107"/>
      <c r="FB257" s="107"/>
      <c r="FC257" s="107"/>
      <c r="FD257" s="107"/>
      <c r="FE257" s="107"/>
      <c r="FF257" s="107"/>
      <c r="FG257" s="107"/>
      <c r="FH257" s="107"/>
      <c r="FI257" s="107"/>
      <c r="FJ257" s="107"/>
      <c r="FK257" s="107"/>
      <c r="FL257" s="107"/>
      <c r="FM257" s="107"/>
      <c r="FN257" s="107"/>
      <c r="FO257" s="107"/>
    </row>
    <row r="258" s="124" customFormat="1" ht="27" customHeight="1" spans="1:171">
      <c r="A258" s="270">
        <v>13</v>
      </c>
      <c r="B258" s="46" t="s">
        <v>832</v>
      </c>
      <c r="C258" s="47" t="s">
        <v>103</v>
      </c>
      <c r="D258" s="59" t="s">
        <v>137</v>
      </c>
      <c r="E258" s="47" t="s">
        <v>642</v>
      </c>
      <c r="F258" s="46" t="s">
        <v>833</v>
      </c>
      <c r="G258" s="41" t="s">
        <v>89</v>
      </c>
      <c r="H258" s="53">
        <v>1000</v>
      </c>
      <c r="I258" s="48"/>
      <c r="J258" s="78" t="s">
        <v>579</v>
      </c>
      <c r="K258" s="47">
        <v>480</v>
      </c>
      <c r="L258" s="46" t="s">
        <v>834</v>
      </c>
      <c r="M258" s="52" t="s">
        <v>178</v>
      </c>
      <c r="N258" s="45" t="s">
        <v>33</v>
      </c>
      <c r="O258" s="46" t="s">
        <v>835</v>
      </c>
      <c r="P258" s="47" t="s">
        <v>836</v>
      </c>
      <c r="Q258" s="52" t="s">
        <v>648</v>
      </c>
      <c r="R258" s="52" t="s">
        <v>709</v>
      </c>
      <c r="S258" s="351" t="s">
        <v>551</v>
      </c>
      <c r="T258" s="107"/>
      <c r="U258" s="107"/>
      <c r="V258" s="107"/>
      <c r="W258" s="327"/>
      <c r="X258" s="327"/>
      <c r="Y258" s="327"/>
      <c r="Z258" s="327"/>
      <c r="AA258" s="107"/>
      <c r="AB258" s="107"/>
      <c r="AC258" s="107"/>
      <c r="AD258" s="107"/>
      <c r="AE258" s="107"/>
      <c r="AF258" s="107"/>
      <c r="AG258" s="107"/>
      <c r="AH258" s="107"/>
      <c r="AI258" s="107"/>
      <c r="AJ258" s="107"/>
      <c r="AK258" s="107"/>
      <c r="AL258" s="107"/>
      <c r="AM258" s="107"/>
      <c r="AN258" s="107"/>
      <c r="AO258" s="107"/>
      <c r="AP258" s="107"/>
      <c r="AQ258" s="107"/>
      <c r="AR258" s="107"/>
      <c r="AS258" s="107"/>
      <c r="AT258" s="107"/>
      <c r="AU258" s="107"/>
      <c r="AV258" s="107"/>
      <c r="AW258" s="107"/>
      <c r="AX258" s="107"/>
      <c r="AY258" s="107"/>
      <c r="AZ258" s="107"/>
      <c r="BA258" s="107"/>
      <c r="BB258" s="107"/>
      <c r="BC258" s="107"/>
      <c r="BD258" s="107"/>
      <c r="BE258" s="107"/>
      <c r="BF258" s="107"/>
      <c r="BG258" s="107"/>
      <c r="BH258" s="107"/>
      <c r="BI258" s="107"/>
      <c r="BJ258" s="107"/>
      <c r="BK258" s="107"/>
      <c r="BL258" s="107"/>
      <c r="BM258" s="107"/>
      <c r="BN258" s="107"/>
      <c r="BO258" s="107"/>
      <c r="BP258" s="107"/>
      <c r="BQ258" s="107"/>
      <c r="BR258" s="107"/>
      <c r="BS258" s="107"/>
      <c r="BT258" s="107"/>
      <c r="BU258" s="107"/>
      <c r="BV258" s="107"/>
      <c r="BW258" s="107"/>
      <c r="BX258" s="107"/>
      <c r="BY258" s="107"/>
      <c r="BZ258" s="107"/>
      <c r="CA258" s="107"/>
      <c r="CB258" s="107"/>
      <c r="CC258" s="107"/>
      <c r="CD258" s="107"/>
      <c r="CE258" s="107"/>
      <c r="CF258" s="107"/>
      <c r="CG258" s="107"/>
      <c r="CH258" s="107"/>
      <c r="CI258" s="107"/>
      <c r="CJ258" s="107"/>
      <c r="CK258" s="107"/>
      <c r="CL258" s="107"/>
      <c r="CM258" s="107"/>
      <c r="CN258" s="107"/>
      <c r="CO258" s="107"/>
      <c r="CP258" s="107"/>
      <c r="CQ258" s="107"/>
      <c r="CR258" s="107"/>
      <c r="CS258" s="107"/>
      <c r="CT258" s="107"/>
      <c r="CU258" s="107"/>
      <c r="CV258" s="107"/>
      <c r="CW258" s="107"/>
      <c r="CX258" s="107"/>
      <c r="CY258" s="107"/>
      <c r="CZ258" s="107"/>
      <c r="DA258" s="107"/>
      <c r="DB258" s="107"/>
      <c r="DC258" s="107"/>
      <c r="DD258" s="107"/>
      <c r="DE258" s="107"/>
      <c r="DF258" s="107"/>
      <c r="DG258" s="107"/>
      <c r="DH258" s="107"/>
      <c r="DI258" s="107"/>
      <c r="DJ258" s="107"/>
      <c r="DK258" s="107"/>
      <c r="DL258" s="107"/>
      <c r="DM258" s="107"/>
      <c r="DN258" s="107"/>
      <c r="DO258" s="107"/>
      <c r="DP258" s="107"/>
      <c r="DQ258" s="107"/>
      <c r="DR258" s="107"/>
      <c r="DS258" s="107"/>
      <c r="DT258" s="107"/>
      <c r="DU258" s="107"/>
      <c r="DV258" s="107"/>
      <c r="DW258" s="107"/>
      <c r="DX258" s="107"/>
      <c r="DY258" s="107"/>
      <c r="DZ258" s="107"/>
      <c r="EA258" s="107"/>
      <c r="EB258" s="107"/>
      <c r="EC258" s="107"/>
      <c r="ED258" s="107"/>
      <c r="EE258" s="107"/>
      <c r="EF258" s="107"/>
      <c r="EG258" s="107"/>
      <c r="EH258" s="107"/>
      <c r="EI258" s="107"/>
      <c r="EJ258" s="107"/>
      <c r="EK258" s="107"/>
      <c r="EL258" s="107"/>
      <c r="EM258" s="107"/>
      <c r="EN258" s="107"/>
      <c r="EO258" s="107"/>
      <c r="EP258" s="107"/>
      <c r="EQ258" s="107"/>
      <c r="ER258" s="107"/>
      <c r="ES258" s="107"/>
      <c r="ET258" s="107"/>
      <c r="EU258" s="107"/>
      <c r="EV258" s="107"/>
      <c r="EW258" s="107"/>
      <c r="EX258" s="107"/>
      <c r="EY258" s="107"/>
      <c r="EZ258" s="107"/>
      <c r="FA258" s="107"/>
      <c r="FB258" s="107"/>
      <c r="FC258" s="107"/>
      <c r="FD258" s="107"/>
      <c r="FE258" s="107"/>
      <c r="FF258" s="107"/>
      <c r="FG258" s="107"/>
      <c r="FH258" s="107"/>
      <c r="FI258" s="107"/>
      <c r="FJ258" s="107"/>
      <c r="FK258" s="107"/>
      <c r="FL258" s="107"/>
      <c r="FM258" s="107"/>
      <c r="FN258" s="107"/>
      <c r="FO258" s="107"/>
    </row>
    <row r="259" s="263" customFormat="1" ht="17.1" customHeight="1" spans="1:26">
      <c r="A259" s="283" t="s">
        <v>1463</v>
      </c>
      <c r="B259" s="376" t="str">
        <f>"商贸服务类"&amp;SUBTOTAL(3,A259:A267)-2&amp;"个"</f>
        <v>商贸服务类7个</v>
      </c>
      <c r="C259" s="352"/>
      <c r="D259" s="352"/>
      <c r="E259" s="377"/>
      <c r="F259" s="378"/>
      <c r="G259" s="276"/>
      <c r="H259" s="353">
        <f>SUM(H260:H266)</f>
        <v>545000</v>
      </c>
      <c r="I259" s="352"/>
      <c r="J259" s="378"/>
      <c r="K259" s="353">
        <f>SUM(K260:K266)</f>
        <v>32000</v>
      </c>
      <c r="L259" s="378"/>
      <c r="M259" s="377"/>
      <c r="N259" s="352"/>
      <c r="O259" s="354"/>
      <c r="P259" s="355"/>
      <c r="Q259" s="369"/>
      <c r="R259" s="352"/>
      <c r="S259" s="387"/>
      <c r="W259" s="388"/>
      <c r="X259" s="388"/>
      <c r="Y259" s="388"/>
      <c r="Z259" s="388"/>
    </row>
    <row r="260" s="99" customFormat="1" ht="36" spans="1:26">
      <c r="A260" s="270">
        <v>1</v>
      </c>
      <c r="B260" s="42" t="s">
        <v>348</v>
      </c>
      <c r="C260" s="44"/>
      <c r="D260" s="59" t="s">
        <v>41</v>
      </c>
      <c r="E260" s="45" t="s">
        <v>267</v>
      </c>
      <c r="F260" s="46" t="s">
        <v>349</v>
      </c>
      <c r="G260" s="41" t="s">
        <v>135</v>
      </c>
      <c r="H260" s="87">
        <v>30000</v>
      </c>
      <c r="I260" s="84"/>
      <c r="J260" s="129" t="s">
        <v>346</v>
      </c>
      <c r="K260" s="85">
        <v>10000</v>
      </c>
      <c r="L260" s="79" t="s">
        <v>350</v>
      </c>
      <c r="M260" s="48" t="s">
        <v>34</v>
      </c>
      <c r="N260" s="45" t="s">
        <v>33</v>
      </c>
      <c r="O260" s="339" t="s">
        <v>351</v>
      </c>
      <c r="P260" s="207" t="s">
        <v>352</v>
      </c>
      <c r="Q260" s="207" t="s">
        <v>309</v>
      </c>
      <c r="R260" s="201"/>
      <c r="S260" s="232" t="s">
        <v>274</v>
      </c>
      <c r="W260" s="332"/>
      <c r="X260" s="332"/>
      <c r="Y260" s="332"/>
      <c r="Z260" s="332"/>
    </row>
    <row r="261" s="99" customFormat="1" ht="36" spans="1:26">
      <c r="A261" s="270">
        <v>2</v>
      </c>
      <c r="B261" s="42" t="s">
        <v>353</v>
      </c>
      <c r="C261" s="44"/>
      <c r="D261" s="59" t="s">
        <v>41</v>
      </c>
      <c r="E261" s="45" t="s">
        <v>267</v>
      </c>
      <c r="F261" s="46" t="s">
        <v>354</v>
      </c>
      <c r="G261" s="41" t="s">
        <v>135</v>
      </c>
      <c r="H261" s="87">
        <v>90000</v>
      </c>
      <c r="I261" s="84"/>
      <c r="J261" s="129" t="s">
        <v>355</v>
      </c>
      <c r="K261" s="148">
        <v>1000</v>
      </c>
      <c r="L261" s="79" t="s">
        <v>356</v>
      </c>
      <c r="M261" s="48" t="s">
        <v>34</v>
      </c>
      <c r="N261" s="45" t="s">
        <v>33</v>
      </c>
      <c r="O261" s="339" t="s">
        <v>351</v>
      </c>
      <c r="P261" s="207" t="s">
        <v>352</v>
      </c>
      <c r="Q261" s="207" t="s">
        <v>309</v>
      </c>
      <c r="R261" s="201"/>
      <c r="S261" s="232" t="s">
        <v>274</v>
      </c>
      <c r="W261" s="332"/>
      <c r="X261" s="332"/>
      <c r="Y261" s="332"/>
      <c r="Z261" s="332"/>
    </row>
    <row r="262" s="99" customFormat="1" ht="27" customHeight="1" spans="1:26">
      <c r="A262" s="270">
        <v>3</v>
      </c>
      <c r="B262" s="42" t="s">
        <v>357</v>
      </c>
      <c r="C262" s="44"/>
      <c r="D262" s="59" t="s">
        <v>41</v>
      </c>
      <c r="E262" s="45" t="s">
        <v>267</v>
      </c>
      <c r="F262" s="46" t="s">
        <v>358</v>
      </c>
      <c r="G262" s="41" t="s">
        <v>89</v>
      </c>
      <c r="H262" s="87">
        <v>15000</v>
      </c>
      <c r="I262" s="84"/>
      <c r="J262" s="129" t="s">
        <v>191</v>
      </c>
      <c r="K262" s="148">
        <v>4000</v>
      </c>
      <c r="L262" s="76" t="s">
        <v>330</v>
      </c>
      <c r="M262" s="49" t="s">
        <v>178</v>
      </c>
      <c r="N262" s="45" t="s">
        <v>33</v>
      </c>
      <c r="O262" s="339"/>
      <c r="P262" s="207"/>
      <c r="Q262" s="207"/>
      <c r="R262" s="201"/>
      <c r="S262" s="232" t="s">
        <v>285</v>
      </c>
      <c r="W262" s="332"/>
      <c r="X262" s="332"/>
      <c r="Y262" s="332"/>
      <c r="Z262" s="332"/>
    </row>
    <row r="263" s="99" customFormat="1" ht="27" customHeight="1" spans="1:26">
      <c r="A263" s="270">
        <v>4</v>
      </c>
      <c r="B263" s="42" t="s">
        <v>359</v>
      </c>
      <c r="C263" s="44"/>
      <c r="D263" s="59" t="s">
        <v>41</v>
      </c>
      <c r="E263" s="45" t="s">
        <v>267</v>
      </c>
      <c r="F263" s="46" t="s">
        <v>360</v>
      </c>
      <c r="G263" s="41" t="s">
        <v>89</v>
      </c>
      <c r="H263" s="87">
        <v>30000</v>
      </c>
      <c r="I263" s="84"/>
      <c r="J263" s="129" t="s">
        <v>355</v>
      </c>
      <c r="K263" s="148">
        <v>1000</v>
      </c>
      <c r="L263" s="76" t="s">
        <v>330</v>
      </c>
      <c r="M263" s="49" t="s">
        <v>178</v>
      </c>
      <c r="N263" s="45" t="s">
        <v>33</v>
      </c>
      <c r="O263" s="339"/>
      <c r="P263" s="207"/>
      <c r="Q263" s="207"/>
      <c r="R263" s="201"/>
      <c r="S263" s="232" t="s">
        <v>285</v>
      </c>
      <c r="W263" s="332"/>
      <c r="X263" s="332"/>
      <c r="Y263" s="332"/>
      <c r="Z263" s="332"/>
    </row>
    <row r="264" s="99" customFormat="1" ht="27" customHeight="1" spans="1:26">
      <c r="A264" s="270">
        <v>5</v>
      </c>
      <c r="B264" s="42" t="s">
        <v>361</v>
      </c>
      <c r="C264" s="44"/>
      <c r="D264" s="59" t="s">
        <v>41</v>
      </c>
      <c r="E264" s="45" t="s">
        <v>267</v>
      </c>
      <c r="F264" s="46" t="s">
        <v>362</v>
      </c>
      <c r="G264" s="41" t="s">
        <v>83</v>
      </c>
      <c r="H264" s="87">
        <v>30000</v>
      </c>
      <c r="I264" s="84"/>
      <c r="J264" s="129" t="s">
        <v>355</v>
      </c>
      <c r="K264" s="148">
        <v>1000</v>
      </c>
      <c r="L264" s="76" t="s">
        <v>330</v>
      </c>
      <c r="M264" s="49" t="s">
        <v>178</v>
      </c>
      <c r="N264" s="45" t="s">
        <v>33</v>
      </c>
      <c r="O264" s="339"/>
      <c r="P264" s="207"/>
      <c r="Q264" s="207"/>
      <c r="R264" s="201"/>
      <c r="S264" s="232" t="s">
        <v>285</v>
      </c>
      <c r="W264" s="332"/>
      <c r="X264" s="332"/>
      <c r="Y264" s="332"/>
      <c r="Z264" s="332"/>
    </row>
    <row r="265" s="99" customFormat="1" ht="56.25" spans="1:26">
      <c r="A265" s="270">
        <v>6</v>
      </c>
      <c r="B265" s="42" t="s">
        <v>372</v>
      </c>
      <c r="C265" s="44"/>
      <c r="D265" s="59" t="s">
        <v>41</v>
      </c>
      <c r="E265" s="45" t="s">
        <v>267</v>
      </c>
      <c r="F265" s="46" t="s">
        <v>373</v>
      </c>
      <c r="G265" s="41" t="s">
        <v>135</v>
      </c>
      <c r="H265" s="87">
        <v>300000</v>
      </c>
      <c r="I265" s="84"/>
      <c r="J265" s="129" t="s">
        <v>191</v>
      </c>
      <c r="K265" s="85">
        <v>10000</v>
      </c>
      <c r="L265" s="79" t="s">
        <v>324</v>
      </c>
      <c r="M265" s="48" t="s">
        <v>70</v>
      </c>
      <c r="N265" s="45" t="s">
        <v>33</v>
      </c>
      <c r="O265" s="339"/>
      <c r="P265" s="207"/>
      <c r="Q265" s="207"/>
      <c r="R265" s="201"/>
      <c r="S265" s="232" t="s">
        <v>285</v>
      </c>
      <c r="W265" s="332"/>
      <c r="X265" s="332"/>
      <c r="Y265" s="332"/>
      <c r="Z265" s="332"/>
    </row>
    <row r="266" s="99" customFormat="1" ht="36" spans="1:26">
      <c r="A266" s="270">
        <v>7</v>
      </c>
      <c r="B266" s="42" t="s">
        <v>374</v>
      </c>
      <c r="C266" s="44"/>
      <c r="D266" s="59" t="s">
        <v>41</v>
      </c>
      <c r="E266" s="45" t="s">
        <v>267</v>
      </c>
      <c r="F266" s="46" t="s">
        <v>375</v>
      </c>
      <c r="G266" s="41" t="s">
        <v>135</v>
      </c>
      <c r="H266" s="48">
        <v>50000</v>
      </c>
      <c r="I266" s="84"/>
      <c r="J266" s="129" t="s">
        <v>191</v>
      </c>
      <c r="K266" s="340">
        <v>5000</v>
      </c>
      <c r="L266" s="79" t="s">
        <v>324</v>
      </c>
      <c r="M266" s="48" t="s">
        <v>70</v>
      </c>
      <c r="N266" s="45" t="s">
        <v>33</v>
      </c>
      <c r="O266" s="339" t="s">
        <v>351</v>
      </c>
      <c r="P266" s="207" t="s">
        <v>352</v>
      </c>
      <c r="Q266" s="207" t="s">
        <v>309</v>
      </c>
      <c r="R266" s="201"/>
      <c r="S266" s="232" t="s">
        <v>274</v>
      </c>
      <c r="W266" s="332"/>
      <c r="X266" s="332"/>
      <c r="Y266" s="332"/>
      <c r="Z266" s="332"/>
    </row>
    <row r="267" s="263" customFormat="1" ht="18" customHeight="1" spans="1:26">
      <c r="A267" s="276" t="s">
        <v>217</v>
      </c>
      <c r="B267" s="376" t="str">
        <f>"前期项目"&amp;SUBTOTAL(3,A267:A359)-7&amp;"个"</f>
        <v>前期项目81个</v>
      </c>
      <c r="C267" s="393"/>
      <c r="D267" s="393"/>
      <c r="E267" s="276"/>
      <c r="F267" s="394"/>
      <c r="G267" s="276"/>
      <c r="H267" s="395">
        <f>SUM(H268,H281,H287,H295,H332,H346)</f>
        <v>9814500</v>
      </c>
      <c r="I267" s="276"/>
      <c r="J267" s="394"/>
      <c r="K267" s="352"/>
      <c r="L267" s="378"/>
      <c r="M267" s="352"/>
      <c r="N267" s="352"/>
      <c r="O267" s="401"/>
      <c r="P267" s="377"/>
      <c r="Q267" s="377"/>
      <c r="R267" s="377"/>
      <c r="S267" s="387"/>
      <c r="W267" s="388"/>
      <c r="X267" s="388"/>
      <c r="Y267" s="388"/>
      <c r="Z267" s="388"/>
    </row>
    <row r="268" s="263" customFormat="1" ht="18" customHeight="1" spans="1:26">
      <c r="A268" s="281" t="s">
        <v>1453</v>
      </c>
      <c r="B268" s="396" t="str">
        <f>"工业类"&amp;SUBTOTAL(3,A268:A281)-2&amp;"个"</f>
        <v>工业类12个</v>
      </c>
      <c r="C268" s="393"/>
      <c r="D268" s="393"/>
      <c r="E268" s="276"/>
      <c r="F268" s="394"/>
      <c r="G268" s="276"/>
      <c r="H268" s="395">
        <f>SUM(H269:H280)</f>
        <v>390800</v>
      </c>
      <c r="I268" s="276"/>
      <c r="J268" s="394"/>
      <c r="K268" s="352"/>
      <c r="L268" s="378"/>
      <c r="M268" s="352"/>
      <c r="N268" s="352"/>
      <c r="O268" s="401"/>
      <c r="P268" s="377"/>
      <c r="Q268" s="377"/>
      <c r="R268" s="377"/>
      <c r="S268" s="387"/>
      <c r="W268" s="388"/>
      <c r="X268" s="388"/>
      <c r="Y268" s="388"/>
      <c r="Z268" s="388"/>
    </row>
    <row r="269" s="100" customFormat="1" ht="22.5" spans="1:26">
      <c r="A269" s="270">
        <v>1</v>
      </c>
      <c r="B269" s="42" t="s">
        <v>432</v>
      </c>
      <c r="C269" s="68"/>
      <c r="D269" s="45" t="s">
        <v>433</v>
      </c>
      <c r="E269" s="45" t="s">
        <v>267</v>
      </c>
      <c r="F269" s="60" t="s">
        <v>434</v>
      </c>
      <c r="G269" s="41" t="s">
        <v>410</v>
      </c>
      <c r="H269" s="68">
        <v>20000</v>
      </c>
      <c r="I269" s="68"/>
      <c r="J269" s="79"/>
      <c r="K269" s="68"/>
      <c r="L269" s="79" t="s">
        <v>396</v>
      </c>
      <c r="M269" s="45" t="s">
        <v>33</v>
      </c>
      <c r="N269" s="45" t="s">
        <v>33</v>
      </c>
      <c r="O269" s="94"/>
      <c r="P269" s="68"/>
      <c r="Q269" s="68"/>
      <c r="R269" s="68"/>
      <c r="S269" s="227" t="s">
        <v>274</v>
      </c>
      <c r="W269" s="346"/>
      <c r="X269" s="346"/>
      <c r="Y269" s="346"/>
      <c r="Z269" s="346"/>
    </row>
    <row r="270" s="123" customFormat="1" ht="22.5" spans="1:171">
      <c r="A270" s="270">
        <v>2</v>
      </c>
      <c r="B270" s="51" t="s">
        <v>851</v>
      </c>
      <c r="C270" s="47" t="s">
        <v>188</v>
      </c>
      <c r="D270" s="52" t="s">
        <v>852</v>
      </c>
      <c r="E270" s="48" t="s">
        <v>642</v>
      </c>
      <c r="F270" s="46" t="s">
        <v>853</v>
      </c>
      <c r="G270" s="41" t="s">
        <v>229</v>
      </c>
      <c r="H270" s="53">
        <v>10000</v>
      </c>
      <c r="I270" s="48"/>
      <c r="J270" s="46"/>
      <c r="K270" s="48"/>
      <c r="L270" s="79" t="s">
        <v>848</v>
      </c>
      <c r="M270" s="45" t="s">
        <v>33</v>
      </c>
      <c r="N270" s="45" t="s">
        <v>33</v>
      </c>
      <c r="O270" s="46" t="s">
        <v>854</v>
      </c>
      <c r="P270" s="47" t="s">
        <v>855</v>
      </c>
      <c r="Q270" s="52" t="s">
        <v>648</v>
      </c>
      <c r="R270" s="47" t="s">
        <v>856</v>
      </c>
      <c r="S270" s="351" t="s">
        <v>551</v>
      </c>
      <c r="T270" s="115"/>
      <c r="U270" s="115"/>
      <c r="V270" s="115"/>
      <c r="W270" s="322"/>
      <c r="X270" s="322"/>
      <c r="Y270" s="322"/>
      <c r="Z270" s="322"/>
      <c r="AA270" s="115"/>
      <c r="AB270" s="115"/>
      <c r="AC270" s="115"/>
      <c r="AD270" s="115"/>
      <c r="AE270" s="115"/>
      <c r="AF270" s="115"/>
      <c r="AG270" s="115"/>
      <c r="AH270" s="115"/>
      <c r="AI270" s="115"/>
      <c r="AJ270" s="115"/>
      <c r="AK270" s="115"/>
      <c r="AL270" s="115"/>
      <c r="AM270" s="115"/>
      <c r="AN270" s="115"/>
      <c r="AO270" s="115"/>
      <c r="AP270" s="115"/>
      <c r="AQ270" s="115"/>
      <c r="AR270" s="115"/>
      <c r="AS270" s="115"/>
      <c r="AT270" s="115"/>
      <c r="AU270" s="115"/>
      <c r="AV270" s="115"/>
      <c r="AW270" s="115"/>
      <c r="AX270" s="115"/>
      <c r="AY270" s="115"/>
      <c r="AZ270" s="115"/>
      <c r="BA270" s="115"/>
      <c r="BB270" s="115"/>
      <c r="BC270" s="115"/>
      <c r="BD270" s="115"/>
      <c r="BE270" s="115"/>
      <c r="BF270" s="115"/>
      <c r="BG270" s="115"/>
      <c r="BH270" s="115"/>
      <c r="BI270" s="115"/>
      <c r="BJ270" s="115"/>
      <c r="BK270" s="115"/>
      <c r="BL270" s="115"/>
      <c r="BM270" s="115"/>
      <c r="BN270" s="115"/>
      <c r="BO270" s="115"/>
      <c r="BP270" s="115"/>
      <c r="BQ270" s="115"/>
      <c r="BR270" s="115"/>
      <c r="BS270" s="115"/>
      <c r="BT270" s="115"/>
      <c r="BU270" s="115"/>
      <c r="BV270" s="115"/>
      <c r="BW270" s="115"/>
      <c r="BX270" s="115"/>
      <c r="BY270" s="115"/>
      <c r="BZ270" s="115"/>
      <c r="CA270" s="115"/>
      <c r="CB270" s="115"/>
      <c r="CC270" s="115"/>
      <c r="CD270" s="115"/>
      <c r="CE270" s="115"/>
      <c r="CF270" s="115"/>
      <c r="CG270" s="115"/>
      <c r="CH270" s="115"/>
      <c r="CI270" s="115"/>
      <c r="CJ270" s="115"/>
      <c r="CK270" s="115"/>
      <c r="CL270" s="115"/>
      <c r="CM270" s="115"/>
      <c r="CN270" s="115"/>
      <c r="CO270" s="115"/>
      <c r="CP270" s="115"/>
      <c r="CQ270" s="115"/>
      <c r="CR270" s="115"/>
      <c r="CS270" s="115"/>
      <c r="CT270" s="115"/>
      <c r="CU270" s="115"/>
      <c r="CV270" s="115"/>
      <c r="CW270" s="115"/>
      <c r="CX270" s="115"/>
      <c r="CY270" s="115"/>
      <c r="CZ270" s="115"/>
      <c r="DA270" s="115"/>
      <c r="DB270" s="115"/>
      <c r="DC270" s="115"/>
      <c r="DD270" s="115"/>
      <c r="DE270" s="115"/>
      <c r="DF270" s="115"/>
      <c r="DG270" s="115"/>
      <c r="DH270" s="115"/>
      <c r="DI270" s="115"/>
      <c r="DJ270" s="115"/>
      <c r="DK270" s="115"/>
      <c r="DL270" s="115"/>
      <c r="DM270" s="115"/>
      <c r="DN270" s="115"/>
      <c r="DO270" s="115"/>
      <c r="DP270" s="115"/>
      <c r="DQ270" s="115"/>
      <c r="DR270" s="115"/>
      <c r="DS270" s="115"/>
      <c r="DT270" s="115"/>
      <c r="DU270" s="115"/>
      <c r="DV270" s="115"/>
      <c r="DW270" s="115"/>
      <c r="DX270" s="115"/>
      <c r="DY270" s="115"/>
      <c r="DZ270" s="115"/>
      <c r="EA270" s="115"/>
      <c r="EB270" s="115"/>
      <c r="EC270" s="115"/>
      <c r="ED270" s="115"/>
      <c r="EE270" s="115"/>
      <c r="EF270" s="115"/>
      <c r="EG270" s="115"/>
      <c r="EH270" s="115"/>
      <c r="EI270" s="115"/>
      <c r="EJ270" s="115"/>
      <c r="EK270" s="115"/>
      <c r="EL270" s="115"/>
      <c r="EM270" s="115"/>
      <c r="EN270" s="115"/>
      <c r="EO270" s="115"/>
      <c r="EP270" s="115"/>
      <c r="EQ270" s="115"/>
      <c r="ER270" s="115"/>
      <c r="ES270" s="115"/>
      <c r="ET270" s="115"/>
      <c r="EU270" s="115"/>
      <c r="EV270" s="115"/>
      <c r="EW270" s="115"/>
      <c r="EX270" s="115"/>
      <c r="EY270" s="115"/>
      <c r="EZ270" s="115"/>
      <c r="FA270" s="115"/>
      <c r="FB270" s="115"/>
      <c r="FC270" s="115"/>
      <c r="FD270" s="115"/>
      <c r="FE270" s="115"/>
      <c r="FF270" s="115"/>
      <c r="FG270" s="115"/>
      <c r="FH270" s="115"/>
      <c r="FI270" s="115"/>
      <c r="FJ270" s="115"/>
      <c r="FK270" s="115"/>
      <c r="FL270" s="115"/>
      <c r="FM270" s="115"/>
      <c r="FN270" s="115"/>
      <c r="FO270" s="115"/>
    </row>
    <row r="271" s="125" customFormat="1" ht="67.5" spans="1:171">
      <c r="A271" s="270">
        <v>3</v>
      </c>
      <c r="B271" s="51" t="s">
        <v>857</v>
      </c>
      <c r="C271" s="47" t="s">
        <v>858</v>
      </c>
      <c r="D271" s="47" t="s">
        <v>433</v>
      </c>
      <c r="E271" s="48" t="s">
        <v>642</v>
      </c>
      <c r="F271" s="55" t="s">
        <v>859</v>
      </c>
      <c r="G271" s="48" t="s">
        <v>251</v>
      </c>
      <c r="H271" s="57">
        <v>6000</v>
      </c>
      <c r="I271" s="48"/>
      <c r="J271" s="78"/>
      <c r="K271" s="96"/>
      <c r="L271" s="46" t="s">
        <v>860</v>
      </c>
      <c r="M271" s="45" t="s">
        <v>33</v>
      </c>
      <c r="N271" s="45" t="s">
        <v>33</v>
      </c>
      <c r="O271" s="402" t="s">
        <v>861</v>
      </c>
      <c r="P271" s="245"/>
      <c r="Q271" s="245"/>
      <c r="R271" s="245"/>
      <c r="S271" s="232" t="s">
        <v>551</v>
      </c>
      <c r="T271" s="107"/>
      <c r="U271" s="107"/>
      <c r="V271" s="107"/>
      <c r="W271" s="327"/>
      <c r="X271" s="327"/>
      <c r="Y271" s="327"/>
      <c r="Z271" s="327"/>
      <c r="AA271" s="107"/>
      <c r="AB271" s="107"/>
      <c r="AC271" s="107"/>
      <c r="AD271" s="107"/>
      <c r="AE271" s="107"/>
      <c r="AF271" s="107"/>
      <c r="AG271" s="107"/>
      <c r="AH271" s="107"/>
      <c r="AI271" s="107"/>
      <c r="AJ271" s="107"/>
      <c r="AK271" s="107"/>
      <c r="AL271" s="107"/>
      <c r="AM271" s="107"/>
      <c r="AN271" s="107"/>
      <c r="AO271" s="107"/>
      <c r="AP271" s="107"/>
      <c r="AQ271" s="107"/>
      <c r="AR271" s="107"/>
      <c r="AS271" s="107"/>
      <c r="AT271" s="107"/>
      <c r="AU271" s="107"/>
      <c r="AV271" s="107"/>
      <c r="AW271" s="107"/>
      <c r="AX271" s="107"/>
      <c r="AY271" s="107"/>
      <c r="AZ271" s="107"/>
      <c r="BA271" s="107"/>
      <c r="BB271" s="107"/>
      <c r="BC271" s="107"/>
      <c r="BD271" s="107"/>
      <c r="BE271" s="107"/>
      <c r="BF271" s="107"/>
      <c r="BG271" s="107"/>
      <c r="BH271" s="107"/>
      <c r="BI271" s="107"/>
      <c r="BJ271" s="107"/>
      <c r="BK271" s="107"/>
      <c r="BL271" s="107"/>
      <c r="BM271" s="107"/>
      <c r="BN271" s="107"/>
      <c r="BO271" s="107"/>
      <c r="BP271" s="107"/>
      <c r="BQ271" s="107"/>
      <c r="BR271" s="107"/>
      <c r="BS271" s="107"/>
      <c r="BT271" s="107"/>
      <c r="BU271" s="107"/>
      <c r="BV271" s="107"/>
      <c r="BW271" s="107"/>
      <c r="BX271" s="107"/>
      <c r="BY271" s="107"/>
      <c r="BZ271" s="107"/>
      <c r="CA271" s="107"/>
      <c r="CB271" s="107"/>
      <c r="CC271" s="107"/>
      <c r="CD271" s="107"/>
      <c r="CE271" s="107"/>
      <c r="CF271" s="107"/>
      <c r="CG271" s="107"/>
      <c r="CH271" s="107"/>
      <c r="CI271" s="107"/>
      <c r="CJ271" s="107"/>
      <c r="CK271" s="107"/>
      <c r="CL271" s="107"/>
      <c r="CM271" s="107"/>
      <c r="CN271" s="107"/>
      <c r="CO271" s="107"/>
      <c r="CP271" s="107"/>
      <c r="CQ271" s="107"/>
      <c r="CR271" s="107"/>
      <c r="CS271" s="107"/>
      <c r="CT271" s="107"/>
      <c r="CU271" s="107"/>
      <c r="CV271" s="107"/>
      <c r="CW271" s="107"/>
      <c r="CX271" s="107"/>
      <c r="CY271" s="107"/>
      <c r="CZ271" s="107"/>
      <c r="DA271" s="107"/>
      <c r="DB271" s="107"/>
      <c r="DC271" s="107"/>
      <c r="DD271" s="107"/>
      <c r="DE271" s="107"/>
      <c r="DF271" s="107"/>
      <c r="DG271" s="107"/>
      <c r="DH271" s="107"/>
      <c r="DI271" s="107"/>
      <c r="DJ271" s="107"/>
      <c r="DK271" s="107"/>
      <c r="DL271" s="107"/>
      <c r="DM271" s="107"/>
      <c r="DN271" s="107"/>
      <c r="DO271" s="107"/>
      <c r="DP271" s="107"/>
      <c r="DQ271" s="107"/>
      <c r="DR271" s="107"/>
      <c r="DS271" s="107"/>
      <c r="DT271" s="107"/>
      <c r="DU271" s="107"/>
      <c r="DV271" s="107"/>
      <c r="DW271" s="107"/>
      <c r="DX271" s="107"/>
      <c r="DY271" s="107"/>
      <c r="DZ271" s="107"/>
      <c r="EA271" s="107"/>
      <c r="EB271" s="107"/>
      <c r="EC271" s="107"/>
      <c r="ED271" s="107"/>
      <c r="EE271" s="107"/>
      <c r="EF271" s="107"/>
      <c r="EG271" s="107"/>
      <c r="EH271" s="107"/>
      <c r="EI271" s="107"/>
      <c r="EJ271" s="107"/>
      <c r="EK271" s="107"/>
      <c r="EL271" s="107"/>
      <c r="EM271" s="107"/>
      <c r="EN271" s="107"/>
      <c r="EO271" s="107"/>
      <c r="EP271" s="107"/>
      <c r="EQ271" s="107"/>
      <c r="ER271" s="107"/>
      <c r="ES271" s="107"/>
      <c r="ET271" s="107"/>
      <c r="EU271" s="107"/>
      <c r="EV271" s="107"/>
      <c r="EW271" s="107"/>
      <c r="EX271" s="107"/>
      <c r="EY271" s="107"/>
      <c r="EZ271" s="107"/>
      <c r="FA271" s="107"/>
      <c r="FB271" s="107"/>
      <c r="FC271" s="107"/>
      <c r="FD271" s="107"/>
      <c r="FE271" s="107"/>
      <c r="FF271" s="107"/>
      <c r="FG271" s="107"/>
      <c r="FH271" s="107"/>
      <c r="FI271" s="107"/>
      <c r="FJ271" s="107"/>
      <c r="FK271" s="107"/>
      <c r="FL271" s="107"/>
      <c r="FM271" s="107"/>
      <c r="FN271" s="107"/>
      <c r="FO271" s="107"/>
    </row>
    <row r="272" s="125" customFormat="1" ht="40.5" spans="1:171">
      <c r="A272" s="270">
        <v>4</v>
      </c>
      <c r="B272" s="51" t="s">
        <v>862</v>
      </c>
      <c r="C272" s="47" t="s">
        <v>858</v>
      </c>
      <c r="D272" s="47" t="s">
        <v>433</v>
      </c>
      <c r="E272" s="48" t="s">
        <v>642</v>
      </c>
      <c r="F272" s="55" t="s">
        <v>863</v>
      </c>
      <c r="G272" s="48" t="s">
        <v>251</v>
      </c>
      <c r="H272" s="57">
        <v>4000</v>
      </c>
      <c r="I272" s="48"/>
      <c r="J272" s="78"/>
      <c r="K272" s="96"/>
      <c r="L272" s="46" t="s">
        <v>860</v>
      </c>
      <c r="M272" s="45" t="s">
        <v>33</v>
      </c>
      <c r="N272" s="45" t="s">
        <v>33</v>
      </c>
      <c r="O272" s="402" t="s">
        <v>864</v>
      </c>
      <c r="P272" s="245"/>
      <c r="Q272" s="245"/>
      <c r="R272" s="245"/>
      <c r="S272" s="232" t="s">
        <v>551</v>
      </c>
      <c r="T272" s="107"/>
      <c r="U272" s="107"/>
      <c r="V272" s="107"/>
      <c r="W272" s="327"/>
      <c r="X272" s="327"/>
      <c r="Y272" s="327"/>
      <c r="Z272" s="327"/>
      <c r="AA272" s="107"/>
      <c r="AB272" s="107"/>
      <c r="AC272" s="107"/>
      <c r="AD272" s="107"/>
      <c r="AE272" s="107"/>
      <c r="AF272" s="107"/>
      <c r="AG272" s="107"/>
      <c r="AH272" s="107"/>
      <c r="AI272" s="107"/>
      <c r="AJ272" s="107"/>
      <c r="AK272" s="107"/>
      <c r="AL272" s="107"/>
      <c r="AM272" s="107"/>
      <c r="AN272" s="107"/>
      <c r="AO272" s="107"/>
      <c r="AP272" s="107"/>
      <c r="AQ272" s="107"/>
      <c r="AR272" s="107"/>
      <c r="AS272" s="107"/>
      <c r="AT272" s="107"/>
      <c r="AU272" s="107"/>
      <c r="AV272" s="107"/>
      <c r="AW272" s="107"/>
      <c r="AX272" s="107"/>
      <c r="AY272" s="107"/>
      <c r="AZ272" s="107"/>
      <c r="BA272" s="107"/>
      <c r="BB272" s="107"/>
      <c r="BC272" s="107"/>
      <c r="BD272" s="107"/>
      <c r="BE272" s="107"/>
      <c r="BF272" s="107"/>
      <c r="BG272" s="107"/>
      <c r="BH272" s="107"/>
      <c r="BI272" s="107"/>
      <c r="BJ272" s="107"/>
      <c r="BK272" s="107"/>
      <c r="BL272" s="107"/>
      <c r="BM272" s="107"/>
      <c r="BN272" s="107"/>
      <c r="BO272" s="107"/>
      <c r="BP272" s="107"/>
      <c r="BQ272" s="107"/>
      <c r="BR272" s="107"/>
      <c r="BS272" s="107"/>
      <c r="BT272" s="107"/>
      <c r="BU272" s="107"/>
      <c r="BV272" s="107"/>
      <c r="BW272" s="107"/>
      <c r="BX272" s="107"/>
      <c r="BY272" s="107"/>
      <c r="BZ272" s="107"/>
      <c r="CA272" s="107"/>
      <c r="CB272" s="107"/>
      <c r="CC272" s="107"/>
      <c r="CD272" s="107"/>
      <c r="CE272" s="107"/>
      <c r="CF272" s="107"/>
      <c r="CG272" s="107"/>
      <c r="CH272" s="107"/>
      <c r="CI272" s="107"/>
      <c r="CJ272" s="107"/>
      <c r="CK272" s="107"/>
      <c r="CL272" s="107"/>
      <c r="CM272" s="107"/>
      <c r="CN272" s="107"/>
      <c r="CO272" s="107"/>
      <c r="CP272" s="107"/>
      <c r="CQ272" s="107"/>
      <c r="CR272" s="107"/>
      <c r="CS272" s="107"/>
      <c r="CT272" s="107"/>
      <c r="CU272" s="107"/>
      <c r="CV272" s="107"/>
      <c r="CW272" s="107"/>
      <c r="CX272" s="107"/>
      <c r="CY272" s="107"/>
      <c r="CZ272" s="107"/>
      <c r="DA272" s="107"/>
      <c r="DB272" s="107"/>
      <c r="DC272" s="107"/>
      <c r="DD272" s="107"/>
      <c r="DE272" s="107"/>
      <c r="DF272" s="107"/>
      <c r="DG272" s="107"/>
      <c r="DH272" s="107"/>
      <c r="DI272" s="107"/>
      <c r="DJ272" s="107"/>
      <c r="DK272" s="107"/>
      <c r="DL272" s="107"/>
      <c r="DM272" s="107"/>
      <c r="DN272" s="107"/>
      <c r="DO272" s="107"/>
      <c r="DP272" s="107"/>
      <c r="DQ272" s="107"/>
      <c r="DR272" s="107"/>
      <c r="DS272" s="107"/>
      <c r="DT272" s="107"/>
      <c r="DU272" s="107"/>
      <c r="DV272" s="107"/>
      <c r="DW272" s="107"/>
      <c r="DX272" s="107"/>
      <c r="DY272" s="107"/>
      <c r="DZ272" s="107"/>
      <c r="EA272" s="107"/>
      <c r="EB272" s="107"/>
      <c r="EC272" s="107"/>
      <c r="ED272" s="107"/>
      <c r="EE272" s="107"/>
      <c r="EF272" s="107"/>
      <c r="EG272" s="107"/>
      <c r="EH272" s="107"/>
      <c r="EI272" s="107"/>
      <c r="EJ272" s="107"/>
      <c r="EK272" s="107"/>
      <c r="EL272" s="107"/>
      <c r="EM272" s="107"/>
      <c r="EN272" s="107"/>
      <c r="EO272" s="107"/>
      <c r="EP272" s="107"/>
      <c r="EQ272" s="107"/>
      <c r="ER272" s="107"/>
      <c r="ES272" s="107"/>
      <c r="ET272" s="107"/>
      <c r="EU272" s="107"/>
      <c r="EV272" s="107"/>
      <c r="EW272" s="107"/>
      <c r="EX272" s="107"/>
      <c r="EY272" s="107"/>
      <c r="EZ272" s="107"/>
      <c r="FA272" s="107"/>
      <c r="FB272" s="107"/>
      <c r="FC272" s="107"/>
      <c r="FD272" s="107"/>
      <c r="FE272" s="107"/>
      <c r="FF272" s="107"/>
      <c r="FG272" s="107"/>
      <c r="FH272" s="107"/>
      <c r="FI272" s="107"/>
      <c r="FJ272" s="107"/>
      <c r="FK272" s="107"/>
      <c r="FL272" s="107"/>
      <c r="FM272" s="107"/>
      <c r="FN272" s="107"/>
      <c r="FO272" s="107"/>
    </row>
    <row r="273" s="125" customFormat="1" ht="45" spans="1:171">
      <c r="A273" s="270">
        <v>5</v>
      </c>
      <c r="B273" s="51" t="s">
        <v>865</v>
      </c>
      <c r="C273" s="47" t="s">
        <v>858</v>
      </c>
      <c r="D273" s="47" t="s">
        <v>433</v>
      </c>
      <c r="E273" s="48" t="s">
        <v>642</v>
      </c>
      <c r="F273" s="55" t="s">
        <v>866</v>
      </c>
      <c r="G273" s="48" t="s">
        <v>251</v>
      </c>
      <c r="H273" s="57">
        <v>3000</v>
      </c>
      <c r="I273" s="48"/>
      <c r="J273" s="78"/>
      <c r="K273" s="96"/>
      <c r="L273" s="46" t="s">
        <v>860</v>
      </c>
      <c r="M273" s="45" t="s">
        <v>33</v>
      </c>
      <c r="N273" s="45" t="s">
        <v>33</v>
      </c>
      <c r="O273" s="402" t="s">
        <v>867</v>
      </c>
      <c r="P273" s="245"/>
      <c r="Q273" s="245"/>
      <c r="R273" s="245"/>
      <c r="S273" s="232" t="s">
        <v>551</v>
      </c>
      <c r="T273" s="107"/>
      <c r="U273" s="107"/>
      <c r="V273" s="107"/>
      <c r="W273" s="327"/>
      <c r="X273" s="327"/>
      <c r="Y273" s="327"/>
      <c r="Z273" s="327"/>
      <c r="AA273" s="107"/>
      <c r="AB273" s="107"/>
      <c r="AC273" s="107"/>
      <c r="AD273" s="107"/>
      <c r="AE273" s="107"/>
      <c r="AF273" s="107"/>
      <c r="AG273" s="107"/>
      <c r="AH273" s="107"/>
      <c r="AI273" s="107"/>
      <c r="AJ273" s="107"/>
      <c r="AK273" s="107"/>
      <c r="AL273" s="107"/>
      <c r="AM273" s="107"/>
      <c r="AN273" s="107"/>
      <c r="AO273" s="107"/>
      <c r="AP273" s="107"/>
      <c r="AQ273" s="107"/>
      <c r="AR273" s="107"/>
      <c r="AS273" s="107"/>
      <c r="AT273" s="107"/>
      <c r="AU273" s="107"/>
      <c r="AV273" s="107"/>
      <c r="AW273" s="107"/>
      <c r="AX273" s="107"/>
      <c r="AY273" s="107"/>
      <c r="AZ273" s="107"/>
      <c r="BA273" s="107"/>
      <c r="BB273" s="107"/>
      <c r="BC273" s="107"/>
      <c r="BD273" s="107"/>
      <c r="BE273" s="107"/>
      <c r="BF273" s="107"/>
      <c r="BG273" s="107"/>
      <c r="BH273" s="107"/>
      <c r="BI273" s="107"/>
      <c r="BJ273" s="107"/>
      <c r="BK273" s="107"/>
      <c r="BL273" s="107"/>
      <c r="BM273" s="107"/>
      <c r="BN273" s="107"/>
      <c r="BO273" s="107"/>
      <c r="BP273" s="107"/>
      <c r="BQ273" s="107"/>
      <c r="BR273" s="107"/>
      <c r="BS273" s="107"/>
      <c r="BT273" s="107"/>
      <c r="BU273" s="107"/>
      <c r="BV273" s="107"/>
      <c r="BW273" s="107"/>
      <c r="BX273" s="107"/>
      <c r="BY273" s="107"/>
      <c r="BZ273" s="107"/>
      <c r="CA273" s="107"/>
      <c r="CB273" s="107"/>
      <c r="CC273" s="107"/>
      <c r="CD273" s="107"/>
      <c r="CE273" s="107"/>
      <c r="CF273" s="107"/>
      <c r="CG273" s="107"/>
      <c r="CH273" s="107"/>
      <c r="CI273" s="107"/>
      <c r="CJ273" s="107"/>
      <c r="CK273" s="107"/>
      <c r="CL273" s="107"/>
      <c r="CM273" s="107"/>
      <c r="CN273" s="107"/>
      <c r="CO273" s="107"/>
      <c r="CP273" s="107"/>
      <c r="CQ273" s="107"/>
      <c r="CR273" s="107"/>
      <c r="CS273" s="107"/>
      <c r="CT273" s="107"/>
      <c r="CU273" s="107"/>
      <c r="CV273" s="107"/>
      <c r="CW273" s="107"/>
      <c r="CX273" s="107"/>
      <c r="CY273" s="107"/>
      <c r="CZ273" s="107"/>
      <c r="DA273" s="107"/>
      <c r="DB273" s="107"/>
      <c r="DC273" s="107"/>
      <c r="DD273" s="107"/>
      <c r="DE273" s="107"/>
      <c r="DF273" s="107"/>
      <c r="DG273" s="107"/>
      <c r="DH273" s="107"/>
      <c r="DI273" s="107"/>
      <c r="DJ273" s="107"/>
      <c r="DK273" s="107"/>
      <c r="DL273" s="107"/>
      <c r="DM273" s="107"/>
      <c r="DN273" s="107"/>
      <c r="DO273" s="107"/>
      <c r="DP273" s="107"/>
      <c r="DQ273" s="107"/>
      <c r="DR273" s="107"/>
      <c r="DS273" s="107"/>
      <c r="DT273" s="107"/>
      <c r="DU273" s="107"/>
      <c r="DV273" s="107"/>
      <c r="DW273" s="107"/>
      <c r="DX273" s="107"/>
      <c r="DY273" s="107"/>
      <c r="DZ273" s="107"/>
      <c r="EA273" s="107"/>
      <c r="EB273" s="107"/>
      <c r="EC273" s="107"/>
      <c r="ED273" s="107"/>
      <c r="EE273" s="107"/>
      <c r="EF273" s="107"/>
      <c r="EG273" s="107"/>
      <c r="EH273" s="107"/>
      <c r="EI273" s="107"/>
      <c r="EJ273" s="107"/>
      <c r="EK273" s="107"/>
      <c r="EL273" s="107"/>
      <c r="EM273" s="107"/>
      <c r="EN273" s="107"/>
      <c r="EO273" s="107"/>
      <c r="EP273" s="107"/>
      <c r="EQ273" s="107"/>
      <c r="ER273" s="107"/>
      <c r="ES273" s="107"/>
      <c r="ET273" s="107"/>
      <c r="EU273" s="107"/>
      <c r="EV273" s="107"/>
      <c r="EW273" s="107"/>
      <c r="EX273" s="107"/>
      <c r="EY273" s="107"/>
      <c r="EZ273" s="107"/>
      <c r="FA273" s="107"/>
      <c r="FB273" s="107"/>
      <c r="FC273" s="107"/>
      <c r="FD273" s="107"/>
      <c r="FE273" s="107"/>
      <c r="FF273" s="107"/>
      <c r="FG273" s="107"/>
      <c r="FH273" s="107"/>
      <c r="FI273" s="107"/>
      <c r="FJ273" s="107"/>
      <c r="FK273" s="107"/>
      <c r="FL273" s="107"/>
      <c r="FM273" s="107"/>
      <c r="FN273" s="107"/>
      <c r="FO273" s="107"/>
    </row>
    <row r="274" s="125" customFormat="1" ht="40.5" spans="1:171">
      <c r="A274" s="270">
        <v>6</v>
      </c>
      <c r="B274" s="51" t="s">
        <v>868</v>
      </c>
      <c r="C274" s="47" t="s">
        <v>858</v>
      </c>
      <c r="D274" s="47" t="s">
        <v>433</v>
      </c>
      <c r="E274" s="48" t="s">
        <v>642</v>
      </c>
      <c r="F274" s="55" t="s">
        <v>869</v>
      </c>
      <c r="G274" s="48" t="s">
        <v>251</v>
      </c>
      <c r="H274" s="57">
        <v>10000</v>
      </c>
      <c r="I274" s="48"/>
      <c r="J274" s="78"/>
      <c r="K274" s="96"/>
      <c r="L274" s="46" t="s">
        <v>860</v>
      </c>
      <c r="M274" s="45" t="s">
        <v>33</v>
      </c>
      <c r="N274" s="45" t="s">
        <v>33</v>
      </c>
      <c r="O274" s="402" t="s">
        <v>870</v>
      </c>
      <c r="P274" s="245"/>
      <c r="Q274" s="245"/>
      <c r="R274" s="245"/>
      <c r="S274" s="232" t="s">
        <v>551</v>
      </c>
      <c r="T274" s="107"/>
      <c r="U274" s="107"/>
      <c r="V274" s="107"/>
      <c r="W274" s="327"/>
      <c r="X274" s="327"/>
      <c r="Y274" s="327"/>
      <c r="Z274" s="327"/>
      <c r="AA274" s="107"/>
      <c r="AB274" s="107"/>
      <c r="AC274" s="107"/>
      <c r="AD274" s="107"/>
      <c r="AE274" s="107"/>
      <c r="AF274" s="107"/>
      <c r="AG274" s="107"/>
      <c r="AH274" s="107"/>
      <c r="AI274" s="107"/>
      <c r="AJ274" s="107"/>
      <c r="AK274" s="107"/>
      <c r="AL274" s="107"/>
      <c r="AM274" s="107"/>
      <c r="AN274" s="107"/>
      <c r="AO274" s="107"/>
      <c r="AP274" s="107"/>
      <c r="AQ274" s="107"/>
      <c r="AR274" s="107"/>
      <c r="AS274" s="107"/>
      <c r="AT274" s="107"/>
      <c r="AU274" s="107"/>
      <c r="AV274" s="107"/>
      <c r="AW274" s="107"/>
      <c r="AX274" s="107"/>
      <c r="AY274" s="107"/>
      <c r="AZ274" s="107"/>
      <c r="BA274" s="107"/>
      <c r="BB274" s="107"/>
      <c r="BC274" s="107"/>
      <c r="BD274" s="107"/>
      <c r="BE274" s="107"/>
      <c r="BF274" s="107"/>
      <c r="BG274" s="107"/>
      <c r="BH274" s="107"/>
      <c r="BI274" s="107"/>
      <c r="BJ274" s="107"/>
      <c r="BK274" s="107"/>
      <c r="BL274" s="107"/>
      <c r="BM274" s="107"/>
      <c r="BN274" s="107"/>
      <c r="BO274" s="107"/>
      <c r="BP274" s="107"/>
      <c r="BQ274" s="107"/>
      <c r="BR274" s="107"/>
      <c r="BS274" s="107"/>
      <c r="BT274" s="107"/>
      <c r="BU274" s="107"/>
      <c r="BV274" s="107"/>
      <c r="BW274" s="107"/>
      <c r="BX274" s="107"/>
      <c r="BY274" s="107"/>
      <c r="BZ274" s="107"/>
      <c r="CA274" s="107"/>
      <c r="CB274" s="107"/>
      <c r="CC274" s="107"/>
      <c r="CD274" s="107"/>
      <c r="CE274" s="107"/>
      <c r="CF274" s="107"/>
      <c r="CG274" s="107"/>
      <c r="CH274" s="107"/>
      <c r="CI274" s="107"/>
      <c r="CJ274" s="107"/>
      <c r="CK274" s="107"/>
      <c r="CL274" s="107"/>
      <c r="CM274" s="107"/>
      <c r="CN274" s="107"/>
      <c r="CO274" s="107"/>
      <c r="CP274" s="107"/>
      <c r="CQ274" s="107"/>
      <c r="CR274" s="107"/>
      <c r="CS274" s="107"/>
      <c r="CT274" s="107"/>
      <c r="CU274" s="107"/>
      <c r="CV274" s="107"/>
      <c r="CW274" s="107"/>
      <c r="CX274" s="107"/>
      <c r="CY274" s="107"/>
      <c r="CZ274" s="107"/>
      <c r="DA274" s="107"/>
      <c r="DB274" s="107"/>
      <c r="DC274" s="107"/>
      <c r="DD274" s="107"/>
      <c r="DE274" s="107"/>
      <c r="DF274" s="107"/>
      <c r="DG274" s="107"/>
      <c r="DH274" s="107"/>
      <c r="DI274" s="107"/>
      <c r="DJ274" s="107"/>
      <c r="DK274" s="107"/>
      <c r="DL274" s="107"/>
      <c r="DM274" s="107"/>
      <c r="DN274" s="107"/>
      <c r="DO274" s="107"/>
      <c r="DP274" s="107"/>
      <c r="DQ274" s="107"/>
      <c r="DR274" s="107"/>
      <c r="DS274" s="107"/>
      <c r="DT274" s="107"/>
      <c r="DU274" s="107"/>
      <c r="DV274" s="107"/>
      <c r="DW274" s="107"/>
      <c r="DX274" s="107"/>
      <c r="DY274" s="107"/>
      <c r="DZ274" s="107"/>
      <c r="EA274" s="107"/>
      <c r="EB274" s="107"/>
      <c r="EC274" s="107"/>
      <c r="ED274" s="107"/>
      <c r="EE274" s="107"/>
      <c r="EF274" s="107"/>
      <c r="EG274" s="107"/>
      <c r="EH274" s="107"/>
      <c r="EI274" s="107"/>
      <c r="EJ274" s="107"/>
      <c r="EK274" s="107"/>
      <c r="EL274" s="107"/>
      <c r="EM274" s="107"/>
      <c r="EN274" s="107"/>
      <c r="EO274" s="107"/>
      <c r="EP274" s="107"/>
      <c r="EQ274" s="107"/>
      <c r="ER274" s="107"/>
      <c r="ES274" s="107"/>
      <c r="ET274" s="107"/>
      <c r="EU274" s="107"/>
      <c r="EV274" s="107"/>
      <c r="EW274" s="107"/>
      <c r="EX274" s="107"/>
      <c r="EY274" s="107"/>
      <c r="EZ274" s="107"/>
      <c r="FA274" s="107"/>
      <c r="FB274" s="107"/>
      <c r="FC274" s="107"/>
      <c r="FD274" s="107"/>
      <c r="FE274" s="107"/>
      <c r="FF274" s="107"/>
      <c r="FG274" s="107"/>
      <c r="FH274" s="107"/>
      <c r="FI274" s="107"/>
      <c r="FJ274" s="107"/>
      <c r="FK274" s="107"/>
      <c r="FL274" s="107"/>
      <c r="FM274" s="107"/>
      <c r="FN274" s="107"/>
      <c r="FO274" s="107"/>
    </row>
    <row r="275" s="19" customFormat="1" ht="22.5" spans="1:26">
      <c r="A275" s="270">
        <v>7</v>
      </c>
      <c r="B275" s="135" t="s">
        <v>1387</v>
      </c>
      <c r="C275" s="140"/>
      <c r="D275" s="136" t="s">
        <v>433</v>
      </c>
      <c r="E275" s="41" t="s">
        <v>1265</v>
      </c>
      <c r="F275" s="141" t="s">
        <v>1388</v>
      </c>
      <c r="G275" s="138" t="s">
        <v>223</v>
      </c>
      <c r="H275" s="139">
        <v>60000</v>
      </c>
      <c r="I275" s="142"/>
      <c r="J275" s="143"/>
      <c r="K275" s="140"/>
      <c r="L275" s="80" t="s">
        <v>1389</v>
      </c>
      <c r="M275" s="130" t="s">
        <v>33</v>
      </c>
      <c r="N275" s="130" t="s">
        <v>33</v>
      </c>
      <c r="O275" s="150" t="s">
        <v>1468</v>
      </c>
      <c r="P275" s="102"/>
      <c r="Q275" s="102"/>
      <c r="R275" s="102"/>
      <c r="S275" s="227" t="s">
        <v>1174</v>
      </c>
      <c r="W275" s="404"/>
      <c r="X275" s="404"/>
      <c r="Y275" s="404"/>
      <c r="Z275" s="404"/>
    </row>
    <row r="276" s="29" customFormat="1" ht="22.5" spans="1:26">
      <c r="A276" s="270">
        <v>8</v>
      </c>
      <c r="B276" s="55" t="s">
        <v>1373</v>
      </c>
      <c r="C276" s="56" t="s">
        <v>188</v>
      </c>
      <c r="D276" s="56" t="s">
        <v>433</v>
      </c>
      <c r="E276" s="41" t="s">
        <v>1144</v>
      </c>
      <c r="F276" s="55" t="s">
        <v>1374</v>
      </c>
      <c r="G276" s="41" t="s">
        <v>229</v>
      </c>
      <c r="H276" s="57">
        <v>30000</v>
      </c>
      <c r="I276" s="59"/>
      <c r="J276" s="55"/>
      <c r="K276" s="59"/>
      <c r="L276" s="80" t="s">
        <v>579</v>
      </c>
      <c r="M276" s="130" t="s">
        <v>33</v>
      </c>
      <c r="N276" s="130" t="s">
        <v>33</v>
      </c>
      <c r="O276" s="80" t="s">
        <v>1375</v>
      </c>
      <c r="P276" s="45" t="s">
        <v>1376</v>
      </c>
      <c r="Q276" s="45" t="s">
        <v>1150</v>
      </c>
      <c r="R276" s="45" t="s">
        <v>1218</v>
      </c>
      <c r="S276" s="227" t="s">
        <v>1152</v>
      </c>
      <c r="W276" s="318"/>
      <c r="X276" s="318"/>
      <c r="Y276" s="318"/>
      <c r="Z276" s="318"/>
    </row>
    <row r="277" s="29" customFormat="1" ht="67.5" spans="1:26">
      <c r="A277" s="270">
        <v>9</v>
      </c>
      <c r="B277" s="55" t="s">
        <v>1379</v>
      </c>
      <c r="C277" s="56" t="s">
        <v>103</v>
      </c>
      <c r="D277" s="56" t="s">
        <v>433</v>
      </c>
      <c r="E277" s="41" t="s">
        <v>1144</v>
      </c>
      <c r="F277" s="55" t="s">
        <v>1380</v>
      </c>
      <c r="G277" s="41" t="s">
        <v>229</v>
      </c>
      <c r="H277" s="57">
        <v>12800</v>
      </c>
      <c r="I277" s="59"/>
      <c r="J277" s="55"/>
      <c r="K277" s="59"/>
      <c r="L277" s="80" t="s">
        <v>579</v>
      </c>
      <c r="M277" s="130" t="s">
        <v>33</v>
      </c>
      <c r="N277" s="130" t="s">
        <v>33</v>
      </c>
      <c r="O277" s="80" t="s">
        <v>1150</v>
      </c>
      <c r="P277" s="45" t="s">
        <v>1249</v>
      </c>
      <c r="Q277" s="45" t="s">
        <v>1150</v>
      </c>
      <c r="R277" s="45" t="s">
        <v>1249</v>
      </c>
      <c r="S277" s="227" t="s">
        <v>1152</v>
      </c>
      <c r="W277" s="318"/>
      <c r="X277" s="318"/>
      <c r="Y277" s="318"/>
      <c r="Z277" s="318"/>
    </row>
    <row r="278" s="29" customFormat="1" ht="45" spans="1:26">
      <c r="A278" s="270">
        <v>10</v>
      </c>
      <c r="B278" s="55" t="s">
        <v>1381</v>
      </c>
      <c r="C278" s="56" t="s">
        <v>103</v>
      </c>
      <c r="D278" s="56" t="s">
        <v>433</v>
      </c>
      <c r="E278" s="41" t="s">
        <v>1144</v>
      </c>
      <c r="F278" s="55" t="s">
        <v>1382</v>
      </c>
      <c r="G278" s="41" t="s">
        <v>229</v>
      </c>
      <c r="H278" s="57">
        <v>15000</v>
      </c>
      <c r="I278" s="59"/>
      <c r="J278" s="55"/>
      <c r="K278" s="59"/>
      <c r="L278" s="80" t="s">
        <v>579</v>
      </c>
      <c r="M278" s="130" t="s">
        <v>33</v>
      </c>
      <c r="N278" s="130" t="s">
        <v>33</v>
      </c>
      <c r="O278" s="80" t="s">
        <v>1150</v>
      </c>
      <c r="P278" s="45" t="s">
        <v>1249</v>
      </c>
      <c r="Q278" s="45" t="s">
        <v>1150</v>
      </c>
      <c r="R278" s="45" t="s">
        <v>1249</v>
      </c>
      <c r="S278" s="227" t="s">
        <v>1152</v>
      </c>
      <c r="W278" s="318"/>
      <c r="X278" s="318"/>
      <c r="Y278" s="318"/>
      <c r="Z278" s="318"/>
    </row>
    <row r="279" s="19" customFormat="1" ht="22.5" spans="1:26">
      <c r="A279" s="270">
        <v>11</v>
      </c>
      <c r="B279" s="135" t="s">
        <v>1385</v>
      </c>
      <c r="C279" s="136"/>
      <c r="D279" s="136" t="s">
        <v>433</v>
      </c>
      <c r="E279" s="41" t="s">
        <v>1144</v>
      </c>
      <c r="F279" s="137" t="s">
        <v>1386</v>
      </c>
      <c r="G279" s="138" t="s">
        <v>223</v>
      </c>
      <c r="H279" s="139">
        <v>200000</v>
      </c>
      <c r="I279" s="140"/>
      <c r="J279" s="135"/>
      <c r="K279" s="140"/>
      <c r="L279" s="80" t="s">
        <v>579</v>
      </c>
      <c r="M279" s="130" t="s">
        <v>33</v>
      </c>
      <c r="N279" s="130" t="s">
        <v>33</v>
      </c>
      <c r="O279" s="150"/>
      <c r="P279" s="102"/>
      <c r="Q279" s="102"/>
      <c r="R279" s="102"/>
      <c r="S279" s="227" t="s">
        <v>1174</v>
      </c>
      <c r="W279" s="404"/>
      <c r="X279" s="404"/>
      <c r="Y279" s="404"/>
      <c r="Z279" s="404"/>
    </row>
    <row r="280" s="106" customFormat="1" ht="22.5" spans="1:26">
      <c r="A280" s="270">
        <v>12</v>
      </c>
      <c r="B280" s="55" t="s">
        <v>1393</v>
      </c>
      <c r="C280" s="56"/>
      <c r="D280" s="56" t="s">
        <v>433</v>
      </c>
      <c r="E280" s="41" t="s">
        <v>1265</v>
      </c>
      <c r="F280" s="55" t="s">
        <v>1394</v>
      </c>
      <c r="G280" s="41" t="s">
        <v>251</v>
      </c>
      <c r="H280" s="57">
        <v>20000</v>
      </c>
      <c r="I280" s="59"/>
      <c r="J280" s="55"/>
      <c r="K280" s="59"/>
      <c r="L280" s="80" t="s">
        <v>1389</v>
      </c>
      <c r="M280" s="130" t="s">
        <v>33</v>
      </c>
      <c r="N280" s="130" t="s">
        <v>33</v>
      </c>
      <c r="O280" s="356"/>
      <c r="P280" s="360"/>
      <c r="Q280" s="360"/>
      <c r="R280" s="360"/>
      <c r="S280" s="227" t="s">
        <v>1152</v>
      </c>
      <c r="W280" s="319"/>
      <c r="X280" s="319"/>
      <c r="Y280" s="319"/>
      <c r="Z280" s="319"/>
    </row>
    <row r="281" s="22" customFormat="1" ht="18" customHeight="1" spans="1:26">
      <c r="A281" s="283" t="s">
        <v>1456</v>
      </c>
      <c r="B281" s="277" t="str">
        <f>"农林水利"&amp;SUBTOTAL(3,A281:A287)-2&amp;"个"</f>
        <v>农林水利5个</v>
      </c>
      <c r="C281" s="66"/>
      <c r="D281" s="66"/>
      <c r="E281" s="62"/>
      <c r="F281" s="67"/>
      <c r="G281" s="62"/>
      <c r="H281" s="64">
        <f>SUM(H282:H285)</f>
        <v>74800</v>
      </c>
      <c r="I281" s="62"/>
      <c r="J281" s="67"/>
      <c r="K281" s="37"/>
      <c r="L281" s="38"/>
      <c r="M281" s="37"/>
      <c r="N281" s="37"/>
      <c r="O281" s="83"/>
      <c r="P281" s="39"/>
      <c r="Q281" s="39"/>
      <c r="R281" s="39"/>
      <c r="S281" s="320"/>
      <c r="W281" s="321"/>
      <c r="X281" s="321"/>
      <c r="Y281" s="321"/>
      <c r="Z281" s="321"/>
    </row>
    <row r="282" s="99" customFormat="1" ht="22.5" spans="1:26">
      <c r="A282" s="270">
        <v>1</v>
      </c>
      <c r="B282" s="42" t="s">
        <v>398</v>
      </c>
      <c r="C282" s="44"/>
      <c r="D282" s="45" t="s">
        <v>117</v>
      </c>
      <c r="E282" s="45" t="s">
        <v>267</v>
      </c>
      <c r="F282" s="46" t="s">
        <v>399</v>
      </c>
      <c r="G282" s="41" t="s">
        <v>223</v>
      </c>
      <c r="H282" s="87">
        <v>40000</v>
      </c>
      <c r="I282" s="84"/>
      <c r="J282" s="79"/>
      <c r="K282" s="85"/>
      <c r="L282" s="79" t="s">
        <v>396</v>
      </c>
      <c r="M282" s="45" t="s">
        <v>33</v>
      </c>
      <c r="N282" s="45" t="s">
        <v>33</v>
      </c>
      <c r="O282" s="339"/>
      <c r="P282" s="207"/>
      <c r="Q282" s="207"/>
      <c r="R282" s="201"/>
      <c r="S282" s="232" t="s">
        <v>285</v>
      </c>
      <c r="W282" s="332"/>
      <c r="X282" s="332"/>
      <c r="Y282" s="332"/>
      <c r="Z282" s="332"/>
    </row>
    <row r="283" s="99" customFormat="1" ht="22.5" spans="1:26">
      <c r="A283" s="270">
        <v>2</v>
      </c>
      <c r="B283" s="42" t="s">
        <v>414</v>
      </c>
      <c r="C283" s="44"/>
      <c r="D283" s="45" t="s">
        <v>129</v>
      </c>
      <c r="E283" s="45" t="s">
        <v>267</v>
      </c>
      <c r="F283" s="46" t="s">
        <v>415</v>
      </c>
      <c r="G283" s="41" t="s">
        <v>223</v>
      </c>
      <c r="H283" s="87">
        <v>30000</v>
      </c>
      <c r="I283" s="84"/>
      <c r="J283" s="79"/>
      <c r="K283" s="85"/>
      <c r="L283" s="79" t="s">
        <v>396</v>
      </c>
      <c r="M283" s="45" t="s">
        <v>33</v>
      </c>
      <c r="N283" s="45" t="s">
        <v>33</v>
      </c>
      <c r="O283" s="339"/>
      <c r="P283" s="207"/>
      <c r="Q283" s="207"/>
      <c r="R283" s="201"/>
      <c r="S283" s="232" t="s">
        <v>274</v>
      </c>
      <c r="W283" s="332"/>
      <c r="X283" s="332"/>
      <c r="Y283" s="332"/>
      <c r="Z283" s="332"/>
    </row>
    <row r="284" s="111" customFormat="1" ht="22.5" spans="1:26">
      <c r="A284" s="270">
        <v>3</v>
      </c>
      <c r="B284" s="42" t="s">
        <v>416</v>
      </c>
      <c r="C284" s="169"/>
      <c r="D284" s="45" t="s">
        <v>117</v>
      </c>
      <c r="E284" s="45" t="s">
        <v>267</v>
      </c>
      <c r="F284" s="46" t="s">
        <v>417</v>
      </c>
      <c r="G284" s="41" t="s">
        <v>251</v>
      </c>
      <c r="H284" s="87">
        <v>3000</v>
      </c>
      <c r="I284" s="169"/>
      <c r="J284" s="79"/>
      <c r="K284" s="172"/>
      <c r="L284" s="79" t="s">
        <v>396</v>
      </c>
      <c r="M284" s="45" t="s">
        <v>33</v>
      </c>
      <c r="N284" s="45" t="s">
        <v>33</v>
      </c>
      <c r="O284" s="339"/>
      <c r="P284" s="223"/>
      <c r="Q284" s="193"/>
      <c r="R284" s="223"/>
      <c r="S284" s="232" t="s">
        <v>274</v>
      </c>
      <c r="W284" s="348"/>
      <c r="X284" s="348"/>
      <c r="Y284" s="348"/>
      <c r="Z284" s="348"/>
    </row>
    <row r="285" s="132" customFormat="1" ht="22.5" spans="1:26">
      <c r="A285" s="270">
        <v>4</v>
      </c>
      <c r="B285" s="51" t="s">
        <v>846</v>
      </c>
      <c r="C285" s="47" t="s">
        <v>103</v>
      </c>
      <c r="D285" s="52" t="s">
        <v>117</v>
      </c>
      <c r="E285" s="48" t="s">
        <v>642</v>
      </c>
      <c r="F285" s="46" t="s">
        <v>847</v>
      </c>
      <c r="G285" s="48" t="s">
        <v>251</v>
      </c>
      <c r="H285" s="53">
        <v>1800</v>
      </c>
      <c r="I285" s="48"/>
      <c r="J285" s="46"/>
      <c r="K285" s="46"/>
      <c r="L285" s="79" t="s">
        <v>848</v>
      </c>
      <c r="M285" s="45" t="s">
        <v>33</v>
      </c>
      <c r="N285" s="45" t="s">
        <v>33</v>
      </c>
      <c r="O285" s="46" t="s">
        <v>646</v>
      </c>
      <c r="P285" s="52" t="s">
        <v>662</v>
      </c>
      <c r="Q285" s="52" t="s">
        <v>648</v>
      </c>
      <c r="R285" s="52" t="s">
        <v>662</v>
      </c>
      <c r="S285" s="232" t="s">
        <v>551</v>
      </c>
      <c r="W285" s="405"/>
      <c r="X285" s="405"/>
      <c r="Y285" s="405"/>
      <c r="Z285" s="405"/>
    </row>
    <row r="286" s="29" customFormat="1" ht="22.5" spans="1:26">
      <c r="A286" s="270">
        <v>5</v>
      </c>
      <c r="B286" s="55" t="s">
        <v>981</v>
      </c>
      <c r="C286" s="56" t="s">
        <v>103</v>
      </c>
      <c r="D286" s="45" t="s">
        <v>129</v>
      </c>
      <c r="E286" s="56" t="s">
        <v>894</v>
      </c>
      <c r="F286" s="55" t="s">
        <v>982</v>
      </c>
      <c r="G286" s="41" t="s">
        <v>246</v>
      </c>
      <c r="H286" s="57">
        <v>15000</v>
      </c>
      <c r="I286" s="59"/>
      <c r="J286" s="55"/>
      <c r="K286" s="59"/>
      <c r="L286" s="80" t="s">
        <v>579</v>
      </c>
      <c r="M286" s="59" t="s">
        <v>33</v>
      </c>
      <c r="N286" s="59" t="s">
        <v>33</v>
      </c>
      <c r="O286" s="80" t="s">
        <v>900</v>
      </c>
      <c r="P286" s="45" t="s">
        <v>974</v>
      </c>
      <c r="Q286" s="45" t="s">
        <v>900</v>
      </c>
      <c r="R286" s="45"/>
      <c r="S286" s="227" t="s">
        <v>905</v>
      </c>
      <c r="W286" s="318"/>
      <c r="X286" s="318"/>
      <c r="Y286" s="318"/>
      <c r="Z286" s="318"/>
    </row>
    <row r="287" s="260" customFormat="1" ht="17.1" customHeight="1" spans="1:26">
      <c r="A287" s="283" t="s">
        <v>1457</v>
      </c>
      <c r="B287" s="277" t="str">
        <f>"交通路网"&amp;SUBTOTAL(3,A287:A295)-2&amp;"个"</f>
        <v>交通路网7个</v>
      </c>
      <c r="C287" s="278"/>
      <c r="D287" s="278"/>
      <c r="E287" s="279"/>
      <c r="F287" s="280"/>
      <c r="G287" s="279"/>
      <c r="H287" s="64">
        <f>SUM(H288:H294)</f>
        <v>127300</v>
      </c>
      <c r="I287" s="279"/>
      <c r="J287" s="280"/>
      <c r="K287" s="300"/>
      <c r="L287" s="299"/>
      <c r="M287" s="300"/>
      <c r="N287" s="300"/>
      <c r="O287" s="301"/>
      <c r="P287" s="302"/>
      <c r="Q287" s="302"/>
      <c r="R287" s="302"/>
      <c r="S287" s="314"/>
      <c r="W287" s="315"/>
      <c r="X287" s="315"/>
      <c r="Y287" s="315"/>
      <c r="Z287" s="315"/>
    </row>
    <row r="288" s="29" customFormat="1" ht="22.5" spans="1:26">
      <c r="A288" s="270">
        <v>1</v>
      </c>
      <c r="B288" s="80" t="s">
        <v>254</v>
      </c>
      <c r="C288" s="59" t="s">
        <v>103</v>
      </c>
      <c r="D288" s="56" t="s">
        <v>124</v>
      </c>
      <c r="E288" s="45" t="s">
        <v>28</v>
      </c>
      <c r="F288" s="42" t="s">
        <v>255</v>
      </c>
      <c r="G288" s="41" t="s">
        <v>229</v>
      </c>
      <c r="H288" s="61">
        <v>1000</v>
      </c>
      <c r="I288" s="104"/>
      <c r="J288" s="80"/>
      <c r="K288" s="45"/>
      <c r="L288" s="46" t="s">
        <v>191</v>
      </c>
      <c r="M288" s="45" t="s">
        <v>33</v>
      </c>
      <c r="N288" s="45" t="s">
        <v>33</v>
      </c>
      <c r="O288" s="80"/>
      <c r="P288" s="45"/>
      <c r="Q288" s="45"/>
      <c r="R288" s="45"/>
      <c r="S288" s="227" t="s">
        <v>39</v>
      </c>
      <c r="W288" s="318"/>
      <c r="X288" s="318"/>
      <c r="Y288" s="318"/>
      <c r="Z288" s="318"/>
    </row>
    <row r="289" s="111" customFormat="1" ht="36" spans="1:26">
      <c r="A289" s="270">
        <v>2</v>
      </c>
      <c r="B289" s="42" t="s">
        <v>394</v>
      </c>
      <c r="C289" s="44"/>
      <c r="D289" s="44" t="s">
        <v>124</v>
      </c>
      <c r="E289" s="45" t="s">
        <v>267</v>
      </c>
      <c r="F289" s="60" t="s">
        <v>395</v>
      </c>
      <c r="G289" s="41" t="s">
        <v>251</v>
      </c>
      <c r="H289" s="44">
        <v>50000</v>
      </c>
      <c r="I289" s="169"/>
      <c r="J289" s="79"/>
      <c r="K289" s="85"/>
      <c r="L289" s="79" t="s">
        <v>396</v>
      </c>
      <c r="M289" s="45" t="s">
        <v>33</v>
      </c>
      <c r="N289" s="45" t="s">
        <v>33</v>
      </c>
      <c r="O289" s="339" t="s">
        <v>397</v>
      </c>
      <c r="P289" s="207" t="s">
        <v>352</v>
      </c>
      <c r="Q289" s="207" t="s">
        <v>309</v>
      </c>
      <c r="R289" s="223"/>
      <c r="S289" s="232" t="s">
        <v>285</v>
      </c>
      <c r="W289" s="348"/>
      <c r="X289" s="348"/>
      <c r="Y289" s="348"/>
      <c r="Z289" s="348"/>
    </row>
    <row r="290" s="100" customFormat="1" ht="22.5" spans="1:26">
      <c r="A290" s="270">
        <v>3</v>
      </c>
      <c r="B290" s="42" t="s">
        <v>424</v>
      </c>
      <c r="C290" s="68"/>
      <c r="D290" s="397" t="s">
        <v>124</v>
      </c>
      <c r="E290" s="45" t="s">
        <v>267</v>
      </c>
      <c r="F290" s="60" t="s">
        <v>329</v>
      </c>
      <c r="G290" s="41" t="s">
        <v>251</v>
      </c>
      <c r="H290" s="68">
        <v>2000</v>
      </c>
      <c r="I290" s="68"/>
      <c r="J290" s="79"/>
      <c r="K290" s="68"/>
      <c r="L290" s="79" t="s">
        <v>396</v>
      </c>
      <c r="M290" s="45" t="s">
        <v>33</v>
      </c>
      <c r="N290" s="45" t="s">
        <v>33</v>
      </c>
      <c r="O290" s="94"/>
      <c r="P290" s="68"/>
      <c r="Q290" s="68"/>
      <c r="R290" s="68"/>
      <c r="S290" s="227" t="s">
        <v>274</v>
      </c>
      <c r="W290" s="346"/>
      <c r="X290" s="346"/>
      <c r="Y290" s="346"/>
      <c r="Z290" s="346"/>
    </row>
    <row r="291" s="100" customFormat="1" ht="22.5" spans="1:26">
      <c r="A291" s="270">
        <v>4</v>
      </c>
      <c r="B291" s="42" t="s">
        <v>430</v>
      </c>
      <c r="C291" s="68"/>
      <c r="D291" s="68" t="s">
        <v>124</v>
      </c>
      <c r="E291" s="45" t="s">
        <v>267</v>
      </c>
      <c r="F291" s="60" t="s">
        <v>431</v>
      </c>
      <c r="G291" s="41" t="s">
        <v>410</v>
      </c>
      <c r="H291" s="68">
        <v>30000</v>
      </c>
      <c r="I291" s="68"/>
      <c r="J291" s="79"/>
      <c r="K291" s="68"/>
      <c r="L291" s="79" t="s">
        <v>396</v>
      </c>
      <c r="M291" s="45" t="s">
        <v>33</v>
      </c>
      <c r="N291" s="45" t="s">
        <v>33</v>
      </c>
      <c r="O291" s="94"/>
      <c r="P291" s="68"/>
      <c r="Q291" s="68"/>
      <c r="R291" s="68"/>
      <c r="S291" s="227" t="s">
        <v>274</v>
      </c>
      <c r="W291" s="346"/>
      <c r="X291" s="346"/>
      <c r="Y291" s="346"/>
      <c r="Z291" s="346"/>
    </row>
    <row r="292" s="29" customFormat="1" ht="22.5" spans="1:26">
      <c r="A292" s="270">
        <v>5</v>
      </c>
      <c r="B292" s="55" t="s">
        <v>972</v>
      </c>
      <c r="C292" s="56" t="s">
        <v>188</v>
      </c>
      <c r="D292" s="56" t="s">
        <v>124</v>
      </c>
      <c r="E292" s="56" t="s">
        <v>894</v>
      </c>
      <c r="F292" s="55" t="s">
        <v>973</v>
      </c>
      <c r="G292" s="41" t="s">
        <v>223</v>
      </c>
      <c r="H292" s="57">
        <v>3000</v>
      </c>
      <c r="I292" s="59"/>
      <c r="J292" s="55"/>
      <c r="K292" s="59"/>
      <c r="L292" s="80" t="s">
        <v>579</v>
      </c>
      <c r="M292" s="59" t="s">
        <v>33</v>
      </c>
      <c r="N292" s="59" t="s">
        <v>33</v>
      </c>
      <c r="O292" s="80" t="s">
        <v>900</v>
      </c>
      <c r="P292" s="45" t="s">
        <v>974</v>
      </c>
      <c r="Q292" s="45" t="s">
        <v>900</v>
      </c>
      <c r="R292" s="45"/>
      <c r="S292" s="227" t="s">
        <v>905</v>
      </c>
      <c r="W292" s="318"/>
      <c r="X292" s="318"/>
      <c r="Y292" s="318"/>
      <c r="Z292" s="318"/>
    </row>
    <row r="293" s="29" customFormat="1" ht="56.25" spans="1:26">
      <c r="A293" s="270">
        <v>6</v>
      </c>
      <c r="B293" s="46" t="s">
        <v>1141</v>
      </c>
      <c r="C293" s="59" t="s">
        <v>188</v>
      </c>
      <c r="D293" s="59" t="s">
        <v>124</v>
      </c>
      <c r="E293" s="41" t="s">
        <v>1072</v>
      </c>
      <c r="F293" s="92" t="s">
        <v>1142</v>
      </c>
      <c r="G293" s="45" t="s">
        <v>229</v>
      </c>
      <c r="H293" s="61">
        <v>16300</v>
      </c>
      <c r="I293" s="65"/>
      <c r="J293" s="46"/>
      <c r="K293" s="65"/>
      <c r="L293" s="60" t="s">
        <v>848</v>
      </c>
      <c r="M293" s="59" t="s">
        <v>33</v>
      </c>
      <c r="N293" s="59" t="s">
        <v>33</v>
      </c>
      <c r="O293" s="60" t="s">
        <v>1032</v>
      </c>
      <c r="P293" s="59" t="s">
        <v>1033</v>
      </c>
      <c r="Q293" s="59" t="s">
        <v>700</v>
      </c>
      <c r="R293" s="59" t="s">
        <v>1034</v>
      </c>
      <c r="S293" s="227" t="s">
        <v>1095</v>
      </c>
      <c r="W293" s="318"/>
      <c r="X293" s="318"/>
      <c r="Y293" s="318"/>
      <c r="Z293" s="318"/>
    </row>
    <row r="294" ht="36" spans="1:19">
      <c r="A294" s="270">
        <v>7</v>
      </c>
      <c r="B294" s="46" t="s">
        <v>1423</v>
      </c>
      <c r="C294" s="59" t="s">
        <v>103</v>
      </c>
      <c r="D294" s="59" t="s">
        <v>124</v>
      </c>
      <c r="E294" s="45" t="s">
        <v>1424</v>
      </c>
      <c r="F294" s="92" t="s">
        <v>1425</v>
      </c>
      <c r="G294" s="45" t="s">
        <v>229</v>
      </c>
      <c r="H294" s="61">
        <v>25000</v>
      </c>
      <c r="I294" s="65"/>
      <c r="J294" s="76"/>
      <c r="K294" s="65"/>
      <c r="L294" s="46" t="s">
        <v>1426</v>
      </c>
      <c r="M294" s="130" t="s">
        <v>33</v>
      </c>
      <c r="N294" s="130" t="s">
        <v>33</v>
      </c>
      <c r="O294" s="94" t="s">
        <v>1032</v>
      </c>
      <c r="P294" s="59" t="s">
        <v>1427</v>
      </c>
      <c r="Q294" s="68" t="s">
        <v>700</v>
      </c>
      <c r="R294" s="68" t="s">
        <v>1034</v>
      </c>
      <c r="S294" s="227" t="s">
        <v>905</v>
      </c>
    </row>
    <row r="295" s="260" customFormat="1" spans="1:26">
      <c r="A295" s="283" t="s">
        <v>1460</v>
      </c>
      <c r="B295" s="277" t="str">
        <f>"城建环保类"&amp;SUBTOTAL(3,A295:A332)-2&amp;"个"</f>
        <v>城建环保类36个</v>
      </c>
      <c r="C295" s="278"/>
      <c r="D295" s="278"/>
      <c r="E295" s="279"/>
      <c r="F295" s="280"/>
      <c r="G295" s="279"/>
      <c r="H295" s="64">
        <f>SUM(H296:H331)</f>
        <v>7999000</v>
      </c>
      <c r="I295" s="279"/>
      <c r="J295" s="280"/>
      <c r="K295" s="300"/>
      <c r="L295" s="299"/>
      <c r="M295" s="300"/>
      <c r="N295" s="300"/>
      <c r="O295" s="301"/>
      <c r="P295" s="302"/>
      <c r="Q295" s="302"/>
      <c r="R295" s="302"/>
      <c r="S295" s="314"/>
      <c r="W295" s="315"/>
      <c r="X295" s="315"/>
      <c r="Y295" s="315"/>
      <c r="Z295" s="315"/>
    </row>
    <row r="296" s="29" customFormat="1" ht="22.5" spans="1:26">
      <c r="A296" s="270">
        <v>1</v>
      </c>
      <c r="B296" s="80" t="s">
        <v>236</v>
      </c>
      <c r="C296" s="45" t="s">
        <v>188</v>
      </c>
      <c r="D296" s="45" t="s">
        <v>27</v>
      </c>
      <c r="E296" s="45" t="s">
        <v>28</v>
      </c>
      <c r="F296" s="80" t="s">
        <v>237</v>
      </c>
      <c r="G296" s="45" t="s">
        <v>223</v>
      </c>
      <c r="H296" s="61">
        <v>30000</v>
      </c>
      <c r="I296" s="45"/>
      <c r="J296" s="80"/>
      <c r="K296" s="45"/>
      <c r="L296" s="46" t="s">
        <v>191</v>
      </c>
      <c r="M296" s="45" t="s">
        <v>33</v>
      </c>
      <c r="N296" s="45" t="s">
        <v>33</v>
      </c>
      <c r="O296" s="80" t="s">
        <v>238</v>
      </c>
      <c r="P296" s="45" t="s">
        <v>239</v>
      </c>
      <c r="Q296" s="45" t="s">
        <v>37</v>
      </c>
      <c r="R296" s="45" t="s">
        <v>38</v>
      </c>
      <c r="S296" s="227" t="s">
        <v>39</v>
      </c>
      <c r="W296" s="318"/>
      <c r="X296" s="318"/>
      <c r="Y296" s="318"/>
      <c r="Z296" s="318"/>
    </row>
    <row r="297" s="29" customFormat="1" ht="22.5" spans="1:26">
      <c r="A297" s="270">
        <v>2</v>
      </c>
      <c r="B297" s="80" t="s">
        <v>262</v>
      </c>
      <c r="C297" s="45" t="s">
        <v>188</v>
      </c>
      <c r="D297" s="45" t="s">
        <v>27</v>
      </c>
      <c r="E297" s="45" t="s">
        <v>28</v>
      </c>
      <c r="F297" s="80" t="s">
        <v>263</v>
      </c>
      <c r="G297" s="45" t="s">
        <v>226</v>
      </c>
      <c r="H297" s="61">
        <v>500000</v>
      </c>
      <c r="I297" s="104"/>
      <c r="J297" s="80"/>
      <c r="K297" s="45"/>
      <c r="L297" s="46" t="s">
        <v>191</v>
      </c>
      <c r="M297" s="45" t="s">
        <v>33</v>
      </c>
      <c r="N297" s="45" t="s">
        <v>33</v>
      </c>
      <c r="O297" s="80" t="s">
        <v>85</v>
      </c>
      <c r="P297" s="45" t="s">
        <v>86</v>
      </c>
      <c r="Q297" s="45" t="s">
        <v>37</v>
      </c>
      <c r="R297" s="45" t="s">
        <v>157</v>
      </c>
      <c r="S297" s="227" t="s">
        <v>180</v>
      </c>
      <c r="W297" s="318"/>
      <c r="X297" s="318"/>
      <c r="Y297" s="318"/>
      <c r="Z297" s="318"/>
    </row>
    <row r="298" s="107" customFormat="1" ht="22.5" spans="1:171">
      <c r="A298" s="270">
        <v>3</v>
      </c>
      <c r="B298" s="51" t="s">
        <v>875</v>
      </c>
      <c r="C298" s="47" t="s">
        <v>188</v>
      </c>
      <c r="D298" s="52" t="s">
        <v>27</v>
      </c>
      <c r="E298" s="48" t="s">
        <v>642</v>
      </c>
      <c r="F298" s="46" t="s">
        <v>876</v>
      </c>
      <c r="G298" s="41" t="s">
        <v>229</v>
      </c>
      <c r="H298" s="53">
        <v>50000</v>
      </c>
      <c r="I298" s="48"/>
      <c r="J298" s="46"/>
      <c r="K298" s="53"/>
      <c r="L298" s="79" t="s">
        <v>848</v>
      </c>
      <c r="M298" s="45" t="s">
        <v>33</v>
      </c>
      <c r="N298" s="45" t="s">
        <v>33</v>
      </c>
      <c r="O298" s="46" t="s">
        <v>877</v>
      </c>
      <c r="P298" s="47" t="s">
        <v>878</v>
      </c>
      <c r="Q298" s="52" t="s">
        <v>648</v>
      </c>
      <c r="R298" s="47" t="s">
        <v>685</v>
      </c>
      <c r="S298" s="334" t="s">
        <v>551</v>
      </c>
      <c r="T298" s="125"/>
      <c r="U298" s="125"/>
      <c r="V298" s="125"/>
      <c r="W298" s="350"/>
      <c r="X298" s="350"/>
      <c r="Y298" s="350"/>
      <c r="Z298" s="350"/>
      <c r="AA298" s="125"/>
      <c r="AB298" s="125"/>
      <c r="AC298" s="125"/>
      <c r="AD298" s="125"/>
      <c r="AE298" s="125"/>
      <c r="AF298" s="125"/>
      <c r="AG298" s="125"/>
      <c r="AH298" s="125"/>
      <c r="AI298" s="125"/>
      <c r="AJ298" s="125"/>
      <c r="AK298" s="125"/>
      <c r="AL298" s="125"/>
      <c r="AM298" s="125"/>
      <c r="AN298" s="125"/>
      <c r="AO298" s="125"/>
      <c r="AP298" s="125"/>
      <c r="AQ298" s="125"/>
      <c r="AR298" s="125"/>
      <c r="AS298" s="125"/>
      <c r="AT298" s="125"/>
      <c r="AU298" s="125"/>
      <c r="AV298" s="125"/>
      <c r="AW298" s="125"/>
      <c r="AX298" s="125"/>
      <c r="AY298" s="125"/>
      <c r="AZ298" s="125"/>
      <c r="BA298" s="125"/>
      <c r="BB298" s="125"/>
      <c r="BC298" s="125"/>
      <c r="BD298" s="125"/>
      <c r="BE298" s="125"/>
      <c r="BF298" s="125"/>
      <c r="BG298" s="125"/>
      <c r="BH298" s="125"/>
      <c r="BI298" s="125"/>
      <c r="BJ298" s="125"/>
      <c r="BK298" s="125"/>
      <c r="BL298" s="125"/>
      <c r="BM298" s="125"/>
      <c r="BN298" s="125"/>
      <c r="BO298" s="125"/>
      <c r="BP298" s="125"/>
      <c r="BQ298" s="125"/>
      <c r="BR298" s="125"/>
      <c r="BS298" s="125"/>
      <c r="BT298" s="125"/>
      <c r="BU298" s="125"/>
      <c r="BV298" s="125"/>
      <c r="BW298" s="125"/>
      <c r="BX298" s="125"/>
      <c r="BY298" s="125"/>
      <c r="BZ298" s="125"/>
      <c r="CA298" s="125"/>
      <c r="CB298" s="125"/>
      <c r="CC298" s="125"/>
      <c r="CD298" s="125"/>
      <c r="CE298" s="125"/>
      <c r="CF298" s="125"/>
      <c r="CG298" s="125"/>
      <c r="CH298" s="125"/>
      <c r="CI298" s="125"/>
      <c r="CJ298" s="125"/>
      <c r="CK298" s="125"/>
      <c r="CL298" s="125"/>
      <c r="CM298" s="125"/>
      <c r="CN298" s="125"/>
      <c r="CO298" s="125"/>
      <c r="CP298" s="125"/>
      <c r="CQ298" s="125"/>
      <c r="CR298" s="125"/>
      <c r="CS298" s="125"/>
      <c r="CT298" s="125"/>
      <c r="CU298" s="125"/>
      <c r="CV298" s="125"/>
      <c r="CW298" s="125"/>
      <c r="CX298" s="125"/>
      <c r="CY298" s="125"/>
      <c r="CZ298" s="125"/>
      <c r="DA298" s="125"/>
      <c r="DB298" s="125"/>
      <c r="DC298" s="125"/>
      <c r="DD298" s="125"/>
      <c r="DE298" s="125"/>
      <c r="DF298" s="125"/>
      <c r="DG298" s="125"/>
      <c r="DH298" s="125"/>
      <c r="DI298" s="125"/>
      <c r="DJ298" s="125"/>
      <c r="DK298" s="125"/>
      <c r="DL298" s="125"/>
      <c r="DM298" s="125"/>
      <c r="DN298" s="125"/>
      <c r="DO298" s="125"/>
      <c r="DP298" s="125"/>
      <c r="DQ298" s="125"/>
      <c r="DR298" s="125"/>
      <c r="DS298" s="125"/>
      <c r="DT298" s="125"/>
      <c r="DU298" s="125"/>
      <c r="DV298" s="125"/>
      <c r="DW298" s="125"/>
      <c r="DX298" s="125"/>
      <c r="DY298" s="125"/>
      <c r="DZ298" s="125"/>
      <c r="EA298" s="125"/>
      <c r="EB298" s="125"/>
      <c r="EC298" s="125"/>
      <c r="ED298" s="125"/>
      <c r="EE298" s="125"/>
      <c r="EF298" s="125"/>
      <c r="EG298" s="125"/>
      <c r="EH298" s="125"/>
      <c r="EI298" s="125"/>
      <c r="EJ298" s="125"/>
      <c r="EK298" s="125"/>
      <c r="EL298" s="125"/>
      <c r="EM298" s="125"/>
      <c r="EN298" s="125"/>
      <c r="EO298" s="125"/>
      <c r="EP298" s="125"/>
      <c r="EQ298" s="125"/>
      <c r="ER298" s="125"/>
      <c r="ES298" s="125"/>
      <c r="ET298" s="125"/>
      <c r="EU298" s="125"/>
      <c r="EV298" s="125"/>
      <c r="EW298" s="125"/>
      <c r="EX298" s="125"/>
      <c r="EY298" s="125"/>
      <c r="EZ298" s="125"/>
      <c r="FA298" s="125"/>
      <c r="FB298" s="125"/>
      <c r="FC298" s="125"/>
      <c r="FD298" s="125"/>
      <c r="FE298" s="125"/>
      <c r="FF298" s="125"/>
      <c r="FG298" s="125"/>
      <c r="FH298" s="125"/>
      <c r="FI298" s="125"/>
      <c r="FJ298" s="125"/>
      <c r="FK298" s="125"/>
      <c r="FL298" s="125"/>
      <c r="FM298" s="125"/>
      <c r="FN298" s="125"/>
      <c r="FO298" s="125"/>
    </row>
    <row r="299" s="29" customFormat="1" ht="22.5" spans="1:26">
      <c r="A299" s="270">
        <v>4</v>
      </c>
      <c r="B299" s="55" t="s">
        <v>1390</v>
      </c>
      <c r="C299" s="56" t="s">
        <v>103</v>
      </c>
      <c r="D299" s="56" t="s">
        <v>27</v>
      </c>
      <c r="E299" s="41" t="s">
        <v>1265</v>
      </c>
      <c r="F299" s="55" t="s">
        <v>1391</v>
      </c>
      <c r="G299" s="41" t="s">
        <v>229</v>
      </c>
      <c r="H299" s="57">
        <v>30000</v>
      </c>
      <c r="I299" s="59"/>
      <c r="J299" s="55"/>
      <c r="K299" s="59"/>
      <c r="L299" s="80" t="s">
        <v>1392</v>
      </c>
      <c r="M299" s="130" t="s">
        <v>33</v>
      </c>
      <c r="N299" s="130" t="s">
        <v>33</v>
      </c>
      <c r="O299" s="80" t="s">
        <v>966</v>
      </c>
      <c r="P299" s="45" t="s">
        <v>1272</v>
      </c>
      <c r="Q299" s="45" t="s">
        <v>966</v>
      </c>
      <c r="R299" s="45" t="s">
        <v>1066</v>
      </c>
      <c r="S299" s="227" t="s">
        <v>1152</v>
      </c>
      <c r="W299" s="318"/>
      <c r="X299" s="318"/>
      <c r="Y299" s="318"/>
      <c r="Z299" s="318"/>
    </row>
    <row r="300" s="127" customFormat="1" ht="45" spans="1:171">
      <c r="A300" s="270">
        <v>5</v>
      </c>
      <c r="B300" s="46" t="s">
        <v>1432</v>
      </c>
      <c r="C300" s="47" t="s">
        <v>188</v>
      </c>
      <c r="D300" s="47" t="s">
        <v>27</v>
      </c>
      <c r="E300" s="48" t="s">
        <v>1433</v>
      </c>
      <c r="F300" s="54" t="s">
        <v>1434</v>
      </c>
      <c r="G300" s="48" t="s">
        <v>405</v>
      </c>
      <c r="H300" s="53">
        <v>1600000</v>
      </c>
      <c r="I300" s="48"/>
      <c r="J300" s="46"/>
      <c r="K300" s="41"/>
      <c r="L300" s="46" t="s">
        <v>1426</v>
      </c>
      <c r="M300" s="130" t="s">
        <v>33</v>
      </c>
      <c r="N300" s="130" t="s">
        <v>33</v>
      </c>
      <c r="O300" s="46" t="s">
        <v>85</v>
      </c>
      <c r="P300" s="52" t="s">
        <v>179</v>
      </c>
      <c r="Q300" s="52" t="s">
        <v>1435</v>
      </c>
      <c r="R300" s="52" t="s">
        <v>1436</v>
      </c>
      <c r="S300" s="351" t="s">
        <v>446</v>
      </c>
      <c r="T300" s="123"/>
      <c r="U300" s="123"/>
      <c r="V300" s="123"/>
      <c r="W300" s="324"/>
      <c r="X300" s="324"/>
      <c r="Y300" s="324"/>
      <c r="Z300" s="324"/>
      <c r="AA300" s="123"/>
      <c r="AB300" s="123"/>
      <c r="AC300" s="123"/>
      <c r="AD300" s="123"/>
      <c r="AE300" s="123"/>
      <c r="AF300" s="123"/>
      <c r="AG300" s="123"/>
      <c r="AH300" s="123"/>
      <c r="AI300" s="123"/>
      <c r="AJ300" s="123"/>
      <c r="AK300" s="123"/>
      <c r="AL300" s="123"/>
      <c r="AM300" s="123"/>
      <c r="AN300" s="123"/>
      <c r="AO300" s="123"/>
      <c r="AP300" s="123"/>
      <c r="AQ300" s="123"/>
      <c r="AR300" s="123"/>
      <c r="AS300" s="123"/>
      <c r="AT300" s="123"/>
      <c r="AU300" s="123"/>
      <c r="AV300" s="123"/>
      <c r="AW300" s="123"/>
      <c r="AX300" s="123"/>
      <c r="AY300" s="123"/>
      <c r="AZ300" s="123"/>
      <c r="BA300" s="123"/>
      <c r="BB300" s="123"/>
      <c r="BC300" s="123"/>
      <c r="BD300" s="123"/>
      <c r="BE300" s="123"/>
      <c r="BF300" s="123"/>
      <c r="BG300" s="123"/>
      <c r="BH300" s="123"/>
      <c r="BI300" s="123"/>
      <c r="BJ300" s="123"/>
      <c r="BK300" s="123"/>
      <c r="BL300" s="123"/>
      <c r="BM300" s="123"/>
      <c r="BN300" s="123"/>
      <c r="BO300" s="123"/>
      <c r="BP300" s="123"/>
      <c r="BQ300" s="123"/>
      <c r="BR300" s="123"/>
      <c r="BS300" s="123"/>
      <c r="BT300" s="123"/>
      <c r="BU300" s="123"/>
      <c r="BV300" s="123"/>
      <c r="BW300" s="123"/>
      <c r="BX300" s="123"/>
      <c r="BY300" s="123"/>
      <c r="BZ300" s="123"/>
      <c r="CA300" s="123"/>
      <c r="CB300" s="123"/>
      <c r="CC300" s="123"/>
      <c r="CD300" s="123"/>
      <c r="CE300" s="123"/>
      <c r="CF300" s="123"/>
      <c r="CG300" s="123"/>
      <c r="CH300" s="123"/>
      <c r="CI300" s="123"/>
      <c r="CJ300" s="123"/>
      <c r="CK300" s="123"/>
      <c r="CL300" s="123"/>
      <c r="CM300" s="123"/>
      <c r="CN300" s="123"/>
      <c r="CO300" s="123"/>
      <c r="CP300" s="123"/>
      <c r="CQ300" s="123"/>
      <c r="CR300" s="123"/>
      <c r="CS300" s="123"/>
      <c r="CT300" s="123"/>
      <c r="CU300" s="123"/>
      <c r="CV300" s="123"/>
      <c r="CW300" s="123"/>
      <c r="CX300" s="123"/>
      <c r="CY300" s="123"/>
      <c r="CZ300" s="123"/>
      <c r="DA300" s="123"/>
      <c r="DB300" s="123"/>
      <c r="DC300" s="123"/>
      <c r="DD300" s="123"/>
      <c r="DE300" s="123"/>
      <c r="DF300" s="123"/>
      <c r="DG300" s="123"/>
      <c r="DH300" s="123"/>
      <c r="DI300" s="123"/>
      <c r="DJ300" s="123"/>
      <c r="DK300" s="123"/>
      <c r="DL300" s="123"/>
      <c r="DM300" s="123"/>
      <c r="DN300" s="123"/>
      <c r="DO300" s="123"/>
      <c r="DP300" s="123"/>
      <c r="DQ300" s="123"/>
      <c r="DR300" s="123"/>
      <c r="DS300" s="123"/>
      <c r="DT300" s="123"/>
      <c r="DU300" s="123"/>
      <c r="DV300" s="123"/>
      <c r="DW300" s="123"/>
      <c r="DX300" s="123"/>
      <c r="DY300" s="123"/>
      <c r="DZ300" s="123"/>
      <c r="EA300" s="123"/>
      <c r="EB300" s="123"/>
      <c r="EC300" s="123"/>
      <c r="ED300" s="123"/>
      <c r="EE300" s="123"/>
      <c r="EF300" s="123"/>
      <c r="EG300" s="123"/>
      <c r="EH300" s="123"/>
      <c r="EI300" s="123"/>
      <c r="EJ300" s="123"/>
      <c r="EK300" s="123"/>
      <c r="EL300" s="123"/>
      <c r="EM300" s="123"/>
      <c r="EN300" s="123"/>
      <c r="EO300" s="123"/>
      <c r="EP300" s="123"/>
      <c r="EQ300" s="123"/>
      <c r="ER300" s="123"/>
      <c r="ES300" s="123"/>
      <c r="ET300" s="123"/>
      <c r="EU300" s="123"/>
      <c r="EV300" s="123"/>
      <c r="EW300" s="123"/>
      <c r="EX300" s="123"/>
      <c r="EY300" s="123"/>
      <c r="EZ300" s="123"/>
      <c r="FA300" s="123"/>
      <c r="FB300" s="123"/>
      <c r="FC300" s="123"/>
      <c r="FD300" s="123"/>
      <c r="FE300" s="123"/>
      <c r="FF300" s="123"/>
      <c r="FG300" s="123"/>
      <c r="FH300" s="123"/>
      <c r="FI300" s="123"/>
      <c r="FJ300" s="123"/>
      <c r="FK300" s="123"/>
      <c r="FL300" s="123"/>
      <c r="FM300" s="123"/>
      <c r="FN300" s="123"/>
      <c r="FO300" s="123"/>
    </row>
    <row r="301" s="29" customFormat="1" ht="22.5" spans="1:26">
      <c r="A301" s="270">
        <v>6</v>
      </c>
      <c r="B301" s="42" t="s">
        <v>218</v>
      </c>
      <c r="C301" s="45" t="s">
        <v>188</v>
      </c>
      <c r="D301" s="45" t="s">
        <v>51</v>
      </c>
      <c r="E301" s="45" t="s">
        <v>28</v>
      </c>
      <c r="F301" s="42" t="s">
        <v>219</v>
      </c>
      <c r="G301" s="41" t="s">
        <v>220</v>
      </c>
      <c r="H301" s="57">
        <v>450000</v>
      </c>
      <c r="I301" s="104"/>
      <c r="J301" s="76"/>
      <c r="K301" s="45"/>
      <c r="L301" s="46" t="s">
        <v>191</v>
      </c>
      <c r="M301" s="45" t="s">
        <v>33</v>
      </c>
      <c r="N301" s="45" t="s">
        <v>33</v>
      </c>
      <c r="O301" s="80"/>
      <c r="P301" s="45"/>
      <c r="Q301" s="45" t="s">
        <v>37</v>
      </c>
      <c r="R301" s="45" t="s">
        <v>65</v>
      </c>
      <c r="S301" s="227" t="s">
        <v>180</v>
      </c>
      <c r="W301" s="318"/>
      <c r="X301" s="318"/>
      <c r="Y301" s="318"/>
      <c r="Z301" s="318"/>
    </row>
    <row r="302" s="29" customFormat="1" ht="56.25" spans="1:26">
      <c r="A302" s="270">
        <v>7</v>
      </c>
      <c r="B302" s="42" t="s">
        <v>224</v>
      </c>
      <c r="C302" s="59" t="s">
        <v>26</v>
      </c>
      <c r="D302" s="45" t="s">
        <v>51</v>
      </c>
      <c r="E302" s="48" t="s">
        <v>28</v>
      </c>
      <c r="F302" s="42" t="s">
        <v>225</v>
      </c>
      <c r="G302" s="41" t="s">
        <v>226</v>
      </c>
      <c r="H302" s="57">
        <v>600000</v>
      </c>
      <c r="I302" s="104"/>
      <c r="J302" s="76"/>
      <c r="K302" s="45"/>
      <c r="L302" s="46" t="s">
        <v>191</v>
      </c>
      <c r="M302" s="45" t="s">
        <v>33</v>
      </c>
      <c r="N302" s="45" t="s">
        <v>33</v>
      </c>
      <c r="O302" s="80"/>
      <c r="P302" s="45"/>
      <c r="Q302" s="45" t="s">
        <v>37</v>
      </c>
      <c r="R302" s="45" t="s">
        <v>48</v>
      </c>
      <c r="S302" s="227" t="s">
        <v>39</v>
      </c>
      <c r="W302" s="318"/>
      <c r="X302" s="318"/>
      <c r="Y302" s="318"/>
      <c r="Z302" s="318"/>
    </row>
    <row r="303" s="29" customFormat="1" ht="22.5" spans="1:26">
      <c r="A303" s="270">
        <v>8</v>
      </c>
      <c r="B303" s="80" t="s">
        <v>234</v>
      </c>
      <c r="C303" s="45" t="s">
        <v>188</v>
      </c>
      <c r="D303" s="45" t="s">
        <v>51</v>
      </c>
      <c r="E303" s="45" t="s">
        <v>28</v>
      </c>
      <c r="F303" s="80" t="s">
        <v>235</v>
      </c>
      <c r="G303" s="45" t="s">
        <v>223</v>
      </c>
      <c r="H303" s="61">
        <v>170000</v>
      </c>
      <c r="I303" s="104"/>
      <c r="J303" s="80"/>
      <c r="K303" s="45"/>
      <c r="L303" s="46" t="s">
        <v>191</v>
      </c>
      <c r="M303" s="45" t="s">
        <v>33</v>
      </c>
      <c r="N303" s="45" t="s">
        <v>33</v>
      </c>
      <c r="O303" s="80" t="s">
        <v>85</v>
      </c>
      <c r="P303" s="45" t="s">
        <v>86</v>
      </c>
      <c r="Q303" s="45" t="s">
        <v>37</v>
      </c>
      <c r="R303" s="45" t="s">
        <v>73</v>
      </c>
      <c r="S303" s="227" t="s">
        <v>180</v>
      </c>
      <c r="W303" s="318"/>
      <c r="X303" s="318"/>
      <c r="Y303" s="318"/>
      <c r="Z303" s="318"/>
    </row>
    <row r="304" s="29" customFormat="1" ht="22.5" spans="1:26">
      <c r="A304" s="270">
        <v>9</v>
      </c>
      <c r="B304" s="80" t="s">
        <v>240</v>
      </c>
      <c r="C304" s="45" t="s">
        <v>188</v>
      </c>
      <c r="D304" s="45" t="s">
        <v>51</v>
      </c>
      <c r="E304" s="45" t="s">
        <v>28</v>
      </c>
      <c r="F304" s="80" t="s">
        <v>241</v>
      </c>
      <c r="G304" s="45" t="s">
        <v>242</v>
      </c>
      <c r="H304" s="61">
        <v>500000</v>
      </c>
      <c r="I304" s="104"/>
      <c r="J304" s="80"/>
      <c r="K304" s="45"/>
      <c r="L304" s="46" t="s">
        <v>191</v>
      </c>
      <c r="M304" s="45" t="s">
        <v>33</v>
      </c>
      <c r="N304" s="45" t="s">
        <v>33</v>
      </c>
      <c r="O304" s="80" t="s">
        <v>85</v>
      </c>
      <c r="P304" s="45" t="s">
        <v>243</v>
      </c>
      <c r="Q304" s="45" t="s">
        <v>37</v>
      </c>
      <c r="R304" s="45" t="s">
        <v>95</v>
      </c>
      <c r="S304" s="227" t="s">
        <v>39</v>
      </c>
      <c r="W304" s="318"/>
      <c r="X304" s="318"/>
      <c r="Y304" s="318"/>
      <c r="Z304" s="318"/>
    </row>
    <row r="305" s="29" customFormat="1" ht="22.5" spans="1:26">
      <c r="A305" s="270">
        <v>10</v>
      </c>
      <c r="B305" s="42" t="s">
        <v>244</v>
      </c>
      <c r="C305" s="45" t="s">
        <v>103</v>
      </c>
      <c r="D305" s="45" t="s">
        <v>51</v>
      </c>
      <c r="E305" s="45" t="s">
        <v>28</v>
      </c>
      <c r="F305" s="42" t="s">
        <v>245</v>
      </c>
      <c r="G305" s="41" t="s">
        <v>246</v>
      </c>
      <c r="H305" s="57">
        <v>550000</v>
      </c>
      <c r="I305" s="104"/>
      <c r="J305" s="76"/>
      <c r="K305" s="45"/>
      <c r="L305" s="46" t="s">
        <v>191</v>
      </c>
      <c r="M305" s="45" t="s">
        <v>33</v>
      </c>
      <c r="N305" s="45" t="s">
        <v>33</v>
      </c>
      <c r="O305" s="80"/>
      <c r="P305" s="45"/>
      <c r="Q305" s="45"/>
      <c r="R305" s="45"/>
      <c r="S305" s="227" t="s">
        <v>180</v>
      </c>
      <c r="W305" s="318"/>
      <c r="X305" s="318"/>
      <c r="Y305" s="318"/>
      <c r="Z305" s="318"/>
    </row>
    <row r="306" s="29" customFormat="1" ht="22.5" spans="1:26">
      <c r="A306" s="270">
        <v>11</v>
      </c>
      <c r="B306" s="42" t="s">
        <v>247</v>
      </c>
      <c r="C306" s="45" t="s">
        <v>103</v>
      </c>
      <c r="D306" s="45" t="s">
        <v>51</v>
      </c>
      <c r="E306" s="48" t="s">
        <v>28</v>
      </c>
      <c r="F306" s="76" t="s">
        <v>248</v>
      </c>
      <c r="G306" s="49" t="s">
        <v>223</v>
      </c>
      <c r="H306" s="50">
        <v>30000</v>
      </c>
      <c r="I306" s="104"/>
      <c r="J306" s="76"/>
      <c r="K306" s="45"/>
      <c r="L306" s="46" t="s">
        <v>191</v>
      </c>
      <c r="M306" s="45" t="s">
        <v>33</v>
      </c>
      <c r="N306" s="45" t="s">
        <v>33</v>
      </c>
      <c r="O306" s="80"/>
      <c r="P306" s="45"/>
      <c r="Q306" s="45" t="s">
        <v>37</v>
      </c>
      <c r="R306" s="45" t="s">
        <v>157</v>
      </c>
      <c r="S306" s="227" t="s">
        <v>39</v>
      </c>
      <c r="W306" s="318"/>
      <c r="X306" s="318"/>
      <c r="Y306" s="318"/>
      <c r="Z306" s="318"/>
    </row>
    <row r="307" s="99" customFormat="1" ht="22.5" spans="1:26">
      <c r="A307" s="270">
        <v>12</v>
      </c>
      <c r="B307" s="42" t="s">
        <v>400</v>
      </c>
      <c r="C307" s="44"/>
      <c r="D307" s="45" t="s">
        <v>51</v>
      </c>
      <c r="E307" s="45" t="s">
        <v>267</v>
      </c>
      <c r="F307" s="46" t="s">
        <v>302</v>
      </c>
      <c r="G307" s="41" t="s">
        <v>223</v>
      </c>
      <c r="H307" s="87">
        <v>60000</v>
      </c>
      <c r="I307" s="84"/>
      <c r="J307" s="79"/>
      <c r="K307" s="148"/>
      <c r="L307" s="79" t="s">
        <v>396</v>
      </c>
      <c r="M307" s="45" t="s">
        <v>33</v>
      </c>
      <c r="N307" s="45" t="s">
        <v>33</v>
      </c>
      <c r="O307" s="339"/>
      <c r="P307" s="207"/>
      <c r="Q307" s="207"/>
      <c r="R307" s="201"/>
      <c r="S307" s="232" t="s">
        <v>285</v>
      </c>
      <c r="W307" s="332"/>
      <c r="X307" s="332"/>
      <c r="Y307" s="332"/>
      <c r="Z307" s="332"/>
    </row>
    <row r="308" s="99" customFormat="1" ht="22.5" spans="1:26">
      <c r="A308" s="270">
        <v>13</v>
      </c>
      <c r="B308" s="42" t="s">
        <v>401</v>
      </c>
      <c r="C308" s="44"/>
      <c r="D308" s="45" t="s">
        <v>51</v>
      </c>
      <c r="E308" s="45" t="s">
        <v>267</v>
      </c>
      <c r="F308" s="46" t="s">
        <v>402</v>
      </c>
      <c r="G308" s="41" t="s">
        <v>226</v>
      </c>
      <c r="H308" s="87">
        <v>80000</v>
      </c>
      <c r="I308" s="84"/>
      <c r="J308" s="79"/>
      <c r="K308" s="148"/>
      <c r="L308" s="79" t="s">
        <v>396</v>
      </c>
      <c r="M308" s="45" t="s">
        <v>33</v>
      </c>
      <c r="N308" s="45" t="s">
        <v>33</v>
      </c>
      <c r="O308" s="339"/>
      <c r="P308" s="207"/>
      <c r="Q308" s="207"/>
      <c r="R308" s="201"/>
      <c r="S308" s="232" t="s">
        <v>274</v>
      </c>
      <c r="W308" s="332"/>
      <c r="X308" s="332"/>
      <c r="Y308" s="332"/>
      <c r="Z308" s="332"/>
    </row>
    <row r="309" s="99" customFormat="1" ht="33.75" spans="1:26">
      <c r="A309" s="270">
        <v>14</v>
      </c>
      <c r="B309" s="42" t="s">
        <v>403</v>
      </c>
      <c r="C309" s="44"/>
      <c r="D309" s="45" t="s">
        <v>51</v>
      </c>
      <c r="E309" s="45" t="s">
        <v>267</v>
      </c>
      <c r="F309" s="46" t="s">
        <v>404</v>
      </c>
      <c r="G309" s="41" t="s">
        <v>405</v>
      </c>
      <c r="H309" s="87">
        <v>100000</v>
      </c>
      <c r="I309" s="84"/>
      <c r="J309" s="79"/>
      <c r="K309" s="148"/>
      <c r="L309" s="79" t="s">
        <v>396</v>
      </c>
      <c r="M309" s="45" t="s">
        <v>33</v>
      </c>
      <c r="N309" s="45" t="s">
        <v>33</v>
      </c>
      <c r="O309" s="339"/>
      <c r="P309" s="207"/>
      <c r="Q309" s="207"/>
      <c r="R309" s="201"/>
      <c r="S309" s="232" t="s">
        <v>285</v>
      </c>
      <c r="W309" s="332"/>
      <c r="X309" s="332"/>
      <c r="Y309" s="332"/>
      <c r="Z309" s="332"/>
    </row>
    <row r="310" s="99" customFormat="1" ht="22.5" spans="1:26">
      <c r="A310" s="270">
        <v>15</v>
      </c>
      <c r="B310" s="42" t="s">
        <v>406</v>
      </c>
      <c r="C310" s="44"/>
      <c r="D310" s="45" t="s">
        <v>51</v>
      </c>
      <c r="E310" s="45" t="s">
        <v>267</v>
      </c>
      <c r="F310" s="46" t="s">
        <v>407</v>
      </c>
      <c r="G310" s="41" t="s">
        <v>223</v>
      </c>
      <c r="H310" s="87">
        <v>50000</v>
      </c>
      <c r="I310" s="84"/>
      <c r="J310" s="79"/>
      <c r="K310" s="148"/>
      <c r="L310" s="79" t="s">
        <v>396</v>
      </c>
      <c r="M310" s="45" t="s">
        <v>33</v>
      </c>
      <c r="N310" s="45" t="s">
        <v>33</v>
      </c>
      <c r="O310" s="339"/>
      <c r="P310" s="207"/>
      <c r="Q310" s="207"/>
      <c r="R310" s="201"/>
      <c r="S310" s="232" t="s">
        <v>274</v>
      </c>
      <c r="W310" s="332"/>
      <c r="X310" s="332"/>
      <c r="Y310" s="332"/>
      <c r="Z310" s="332"/>
    </row>
    <row r="311" s="99" customFormat="1" ht="22.5" spans="1:26">
      <c r="A311" s="270">
        <v>16</v>
      </c>
      <c r="B311" s="42" t="s">
        <v>408</v>
      </c>
      <c r="C311" s="44"/>
      <c r="D311" s="45" t="s">
        <v>51</v>
      </c>
      <c r="E311" s="45" t="s">
        <v>267</v>
      </c>
      <c r="F311" s="46" t="s">
        <v>409</v>
      </c>
      <c r="G311" s="41" t="s">
        <v>410</v>
      </c>
      <c r="H311" s="87">
        <v>80000</v>
      </c>
      <c r="I311" s="84"/>
      <c r="J311" s="79"/>
      <c r="K311" s="148"/>
      <c r="L311" s="79" t="s">
        <v>396</v>
      </c>
      <c r="M311" s="45" t="s">
        <v>33</v>
      </c>
      <c r="N311" s="45" t="s">
        <v>33</v>
      </c>
      <c r="O311" s="339"/>
      <c r="P311" s="207"/>
      <c r="Q311" s="207"/>
      <c r="R311" s="201"/>
      <c r="S311" s="232" t="s">
        <v>274</v>
      </c>
      <c r="W311" s="332"/>
      <c r="X311" s="332"/>
      <c r="Y311" s="332"/>
      <c r="Z311" s="332"/>
    </row>
    <row r="312" s="99" customFormat="1" ht="22.5" spans="1:26">
      <c r="A312" s="270">
        <v>17</v>
      </c>
      <c r="B312" s="42" t="s">
        <v>411</v>
      </c>
      <c r="C312" s="44"/>
      <c r="D312" s="45" t="s">
        <v>51</v>
      </c>
      <c r="E312" s="45" t="s">
        <v>267</v>
      </c>
      <c r="F312" s="46" t="s">
        <v>412</v>
      </c>
      <c r="G312" s="41" t="s">
        <v>413</v>
      </c>
      <c r="H312" s="87">
        <v>200000</v>
      </c>
      <c r="I312" s="84"/>
      <c r="J312" s="79"/>
      <c r="K312" s="148"/>
      <c r="L312" s="79" t="s">
        <v>396</v>
      </c>
      <c r="M312" s="45" t="s">
        <v>33</v>
      </c>
      <c r="N312" s="45" t="s">
        <v>33</v>
      </c>
      <c r="O312" s="339"/>
      <c r="P312" s="207"/>
      <c r="Q312" s="207"/>
      <c r="R312" s="201"/>
      <c r="S312" s="232" t="s">
        <v>274</v>
      </c>
      <c r="W312" s="332"/>
      <c r="X312" s="332"/>
      <c r="Y312" s="332"/>
      <c r="Z312" s="332"/>
    </row>
    <row r="313" s="100" customFormat="1" ht="22.5" spans="1:26">
      <c r="A313" s="270">
        <v>18</v>
      </c>
      <c r="B313" s="42" t="s">
        <v>428</v>
      </c>
      <c r="C313" s="68"/>
      <c r="D313" s="45" t="s">
        <v>51</v>
      </c>
      <c r="E313" s="45" t="s">
        <v>267</v>
      </c>
      <c r="F313" s="60" t="s">
        <v>429</v>
      </c>
      <c r="G313" s="41" t="s">
        <v>223</v>
      </c>
      <c r="H313" s="68">
        <v>30000</v>
      </c>
      <c r="I313" s="68"/>
      <c r="J313" s="79"/>
      <c r="K313" s="68"/>
      <c r="L313" s="79" t="s">
        <v>396</v>
      </c>
      <c r="M313" s="45" t="s">
        <v>33</v>
      </c>
      <c r="N313" s="45" t="s">
        <v>33</v>
      </c>
      <c r="O313" s="94"/>
      <c r="P313" s="68"/>
      <c r="Q313" s="68"/>
      <c r="R313" s="68"/>
      <c r="S313" s="227" t="s">
        <v>274</v>
      </c>
      <c r="W313" s="346"/>
      <c r="X313" s="346"/>
      <c r="Y313" s="346"/>
      <c r="Z313" s="346"/>
    </row>
    <row r="314" ht="22.5" spans="1:19">
      <c r="A314" s="270">
        <v>19</v>
      </c>
      <c r="B314" s="55" t="s">
        <v>603</v>
      </c>
      <c r="C314" s="56" t="s">
        <v>26</v>
      </c>
      <c r="D314" s="56" t="s">
        <v>51</v>
      </c>
      <c r="E314" s="41" t="s">
        <v>439</v>
      </c>
      <c r="F314" s="55" t="s">
        <v>604</v>
      </c>
      <c r="G314" s="41" t="s">
        <v>229</v>
      </c>
      <c r="H314" s="57">
        <v>25000</v>
      </c>
      <c r="I314" s="59"/>
      <c r="J314" s="55"/>
      <c r="K314" s="59"/>
      <c r="L314" s="80" t="s">
        <v>579</v>
      </c>
      <c r="M314" s="45" t="s">
        <v>33</v>
      </c>
      <c r="N314" s="45" t="s">
        <v>33</v>
      </c>
      <c r="O314" s="80" t="s">
        <v>85</v>
      </c>
      <c r="P314" s="45" t="s">
        <v>179</v>
      </c>
      <c r="Q314" s="45" t="s">
        <v>444</v>
      </c>
      <c r="R314" s="45" t="s">
        <v>452</v>
      </c>
      <c r="S314" s="227" t="s">
        <v>446</v>
      </c>
    </row>
    <row r="315" ht="45" spans="1:19">
      <c r="A315" s="270">
        <v>20</v>
      </c>
      <c r="B315" s="55" t="s">
        <v>605</v>
      </c>
      <c r="C315" s="56" t="s">
        <v>188</v>
      </c>
      <c r="D315" s="56" t="s">
        <v>51</v>
      </c>
      <c r="E315" s="41" t="s">
        <v>439</v>
      </c>
      <c r="F315" s="55" t="s">
        <v>606</v>
      </c>
      <c r="G315" s="41" t="s">
        <v>223</v>
      </c>
      <c r="H315" s="57">
        <v>300000</v>
      </c>
      <c r="I315" s="59"/>
      <c r="J315" s="55"/>
      <c r="K315" s="59"/>
      <c r="L315" s="55" t="s">
        <v>607</v>
      </c>
      <c r="M315" s="45" t="s">
        <v>33</v>
      </c>
      <c r="N315" s="45" t="s">
        <v>33</v>
      </c>
      <c r="O315" s="80" t="s">
        <v>85</v>
      </c>
      <c r="P315" s="45" t="s">
        <v>352</v>
      </c>
      <c r="Q315" s="45" t="s">
        <v>572</v>
      </c>
      <c r="R315" s="45" t="s">
        <v>608</v>
      </c>
      <c r="S315" s="227" t="s">
        <v>446</v>
      </c>
    </row>
    <row r="316" ht="45" spans="1:19">
      <c r="A316" s="270">
        <v>21</v>
      </c>
      <c r="B316" s="55" t="s">
        <v>609</v>
      </c>
      <c r="C316" s="56" t="s">
        <v>188</v>
      </c>
      <c r="D316" s="56" t="s">
        <v>51</v>
      </c>
      <c r="E316" s="41" t="s">
        <v>439</v>
      </c>
      <c r="F316" s="55" t="s">
        <v>610</v>
      </c>
      <c r="G316" s="41" t="s">
        <v>220</v>
      </c>
      <c r="H316" s="57">
        <v>1000000</v>
      </c>
      <c r="I316" s="59"/>
      <c r="J316" s="55"/>
      <c r="K316" s="59"/>
      <c r="L316" s="80" t="s">
        <v>611</v>
      </c>
      <c r="M316" s="45" t="s">
        <v>33</v>
      </c>
      <c r="N316" s="45" t="s">
        <v>33</v>
      </c>
      <c r="O316" s="80" t="s">
        <v>612</v>
      </c>
      <c r="P316" s="45" t="s">
        <v>352</v>
      </c>
      <c r="Q316" s="45" t="s">
        <v>572</v>
      </c>
      <c r="R316" s="45" t="s">
        <v>613</v>
      </c>
      <c r="S316" s="227" t="s">
        <v>574</v>
      </c>
    </row>
    <row r="317" ht="22.5" spans="1:19">
      <c r="A317" s="270">
        <v>22</v>
      </c>
      <c r="B317" s="55" t="s">
        <v>614</v>
      </c>
      <c r="C317" s="56" t="s">
        <v>188</v>
      </c>
      <c r="D317" s="56" t="s">
        <v>51</v>
      </c>
      <c r="E317" s="41" t="s">
        <v>439</v>
      </c>
      <c r="F317" s="55" t="s">
        <v>615</v>
      </c>
      <c r="G317" s="41" t="s">
        <v>223</v>
      </c>
      <c r="H317" s="57">
        <v>100000</v>
      </c>
      <c r="I317" s="59"/>
      <c r="J317" s="55"/>
      <c r="K317" s="59"/>
      <c r="L317" s="80" t="s">
        <v>579</v>
      </c>
      <c r="M317" s="45" t="s">
        <v>33</v>
      </c>
      <c r="N317" s="45" t="s">
        <v>33</v>
      </c>
      <c r="O317" s="80" t="s">
        <v>85</v>
      </c>
      <c r="P317" s="45" t="s">
        <v>352</v>
      </c>
      <c r="Q317" s="45" t="s">
        <v>444</v>
      </c>
      <c r="R317" s="45" t="s">
        <v>457</v>
      </c>
      <c r="S317" s="227" t="s">
        <v>446</v>
      </c>
    </row>
    <row r="318" ht="45" spans="1:19">
      <c r="A318" s="270">
        <v>23</v>
      </c>
      <c r="B318" s="55" t="s">
        <v>616</v>
      </c>
      <c r="C318" s="56" t="s">
        <v>188</v>
      </c>
      <c r="D318" s="56" t="s">
        <v>51</v>
      </c>
      <c r="E318" s="41" t="s">
        <v>439</v>
      </c>
      <c r="F318" s="55" t="s">
        <v>617</v>
      </c>
      <c r="G318" s="41" t="s">
        <v>220</v>
      </c>
      <c r="H318" s="57">
        <v>300000</v>
      </c>
      <c r="I318" s="59"/>
      <c r="J318" s="55"/>
      <c r="K318" s="59"/>
      <c r="L318" s="55" t="s">
        <v>618</v>
      </c>
      <c r="M318" s="45" t="s">
        <v>33</v>
      </c>
      <c r="N318" s="45" t="s">
        <v>33</v>
      </c>
      <c r="O318" s="80" t="s">
        <v>85</v>
      </c>
      <c r="P318" s="45" t="s">
        <v>352</v>
      </c>
      <c r="Q318" s="45" t="s">
        <v>572</v>
      </c>
      <c r="R318" s="45" t="s">
        <v>619</v>
      </c>
      <c r="S318" s="227" t="s">
        <v>446</v>
      </c>
    </row>
    <row r="319" s="179" customFormat="1" ht="22.5" spans="1:171">
      <c r="A319" s="270">
        <v>24</v>
      </c>
      <c r="B319" s="46" t="s">
        <v>849</v>
      </c>
      <c r="C319" s="47" t="s">
        <v>26</v>
      </c>
      <c r="D319" s="47" t="s">
        <v>51</v>
      </c>
      <c r="E319" s="48" t="s">
        <v>642</v>
      </c>
      <c r="F319" s="46" t="s">
        <v>850</v>
      </c>
      <c r="G319" s="48" t="s">
        <v>229</v>
      </c>
      <c r="H319" s="53">
        <v>42000</v>
      </c>
      <c r="I319" s="48"/>
      <c r="J319" s="78"/>
      <c r="K319" s="65"/>
      <c r="L319" s="79" t="s">
        <v>848</v>
      </c>
      <c r="M319" s="45" t="s">
        <v>33</v>
      </c>
      <c r="N319" s="45" t="s">
        <v>33</v>
      </c>
      <c r="O319" s="46" t="s">
        <v>814</v>
      </c>
      <c r="P319" s="52" t="s">
        <v>672</v>
      </c>
      <c r="Q319" s="52" t="s">
        <v>648</v>
      </c>
      <c r="R319" s="52" t="s">
        <v>662</v>
      </c>
      <c r="S319" s="232" t="s">
        <v>551</v>
      </c>
      <c r="T319" s="218"/>
      <c r="U319" s="218"/>
      <c r="V319" s="218"/>
      <c r="W319" s="323"/>
      <c r="X319" s="323"/>
      <c r="Y319" s="323"/>
      <c r="Z319" s="323"/>
      <c r="AA319" s="218"/>
      <c r="AB319" s="218"/>
      <c r="AC319" s="218"/>
      <c r="AD319" s="218"/>
      <c r="AE319" s="218"/>
      <c r="AF319" s="218"/>
      <c r="AG319" s="218"/>
      <c r="AH319" s="218"/>
      <c r="AI319" s="218"/>
      <c r="AJ319" s="218"/>
      <c r="AK319" s="218"/>
      <c r="AL319" s="218"/>
      <c r="AM319" s="218"/>
      <c r="AN319" s="218"/>
      <c r="AO319" s="218"/>
      <c r="AP319" s="218"/>
      <c r="AQ319" s="218"/>
      <c r="AR319" s="218"/>
      <c r="AS319" s="218"/>
      <c r="AT319" s="218"/>
      <c r="AU319" s="218"/>
      <c r="AV319" s="218"/>
      <c r="AW319" s="218"/>
      <c r="AX319" s="218"/>
      <c r="AY319" s="218"/>
      <c r="AZ319" s="218"/>
      <c r="BA319" s="218"/>
      <c r="BB319" s="218"/>
      <c r="BC319" s="218"/>
      <c r="BD319" s="218"/>
      <c r="BE319" s="218"/>
      <c r="BF319" s="218"/>
      <c r="BG319" s="218"/>
      <c r="BH319" s="218"/>
      <c r="BI319" s="218"/>
      <c r="BJ319" s="218"/>
      <c r="BK319" s="218"/>
      <c r="BL319" s="218"/>
      <c r="BM319" s="218"/>
      <c r="BN319" s="218"/>
      <c r="BO319" s="218"/>
      <c r="BP319" s="218"/>
      <c r="BQ319" s="218"/>
      <c r="BR319" s="218"/>
      <c r="BS319" s="218"/>
      <c r="BT319" s="218"/>
      <c r="BU319" s="218"/>
      <c r="BV319" s="218"/>
      <c r="BW319" s="218"/>
      <c r="BX319" s="218"/>
      <c r="BY319" s="218"/>
      <c r="BZ319" s="218"/>
      <c r="CA319" s="218"/>
      <c r="CB319" s="218"/>
      <c r="CC319" s="218"/>
      <c r="CD319" s="218"/>
      <c r="CE319" s="218"/>
      <c r="CF319" s="218"/>
      <c r="CG319" s="218"/>
      <c r="CH319" s="218"/>
      <c r="CI319" s="218"/>
      <c r="CJ319" s="218"/>
      <c r="CK319" s="218"/>
      <c r="CL319" s="218"/>
      <c r="CM319" s="218"/>
      <c r="CN319" s="218"/>
      <c r="CO319" s="218"/>
      <c r="CP319" s="218"/>
      <c r="CQ319" s="218"/>
      <c r="CR319" s="218"/>
      <c r="CS319" s="218"/>
      <c r="CT319" s="218"/>
      <c r="CU319" s="218"/>
      <c r="CV319" s="218"/>
      <c r="CW319" s="218"/>
      <c r="CX319" s="218"/>
      <c r="CY319" s="218"/>
      <c r="CZ319" s="218"/>
      <c r="DA319" s="218"/>
      <c r="DB319" s="218"/>
      <c r="DC319" s="218"/>
      <c r="DD319" s="218"/>
      <c r="DE319" s="218"/>
      <c r="DF319" s="218"/>
      <c r="DG319" s="218"/>
      <c r="DH319" s="218"/>
      <c r="DI319" s="218"/>
      <c r="DJ319" s="218"/>
      <c r="DK319" s="218"/>
      <c r="DL319" s="218"/>
      <c r="DM319" s="218"/>
      <c r="DN319" s="218"/>
      <c r="DO319" s="218"/>
      <c r="DP319" s="218"/>
      <c r="DQ319" s="218"/>
      <c r="DR319" s="218"/>
      <c r="DS319" s="218"/>
      <c r="DT319" s="218"/>
      <c r="DU319" s="218"/>
      <c r="DV319" s="218"/>
      <c r="DW319" s="218"/>
      <c r="DX319" s="218"/>
      <c r="DY319" s="218"/>
      <c r="DZ319" s="218"/>
      <c r="EA319" s="218"/>
      <c r="EB319" s="218"/>
      <c r="EC319" s="218"/>
      <c r="ED319" s="218"/>
      <c r="EE319" s="218"/>
      <c r="EF319" s="218"/>
      <c r="EG319" s="218"/>
      <c r="EH319" s="218"/>
      <c r="EI319" s="218"/>
      <c r="EJ319" s="218"/>
      <c r="EK319" s="218"/>
      <c r="EL319" s="218"/>
      <c r="EM319" s="218"/>
      <c r="EN319" s="218"/>
      <c r="EO319" s="218"/>
      <c r="EP319" s="218"/>
      <c r="EQ319" s="218"/>
      <c r="ER319" s="218"/>
      <c r="ES319" s="218"/>
      <c r="ET319" s="218"/>
      <c r="EU319" s="218"/>
      <c r="EV319" s="218"/>
      <c r="EW319" s="218"/>
      <c r="EX319" s="218"/>
      <c r="EY319" s="218"/>
      <c r="EZ319" s="218"/>
      <c r="FA319" s="218"/>
      <c r="FB319" s="218"/>
      <c r="FC319" s="218"/>
      <c r="FD319" s="218"/>
      <c r="FE319" s="218"/>
      <c r="FF319" s="218"/>
      <c r="FG319" s="218"/>
      <c r="FH319" s="218"/>
      <c r="FI319" s="218"/>
      <c r="FJ319" s="218"/>
      <c r="FK319" s="218"/>
      <c r="FL319" s="218"/>
      <c r="FM319" s="218"/>
      <c r="FN319" s="218"/>
      <c r="FO319" s="218"/>
    </row>
    <row r="320" s="123" customFormat="1" ht="22.5" spans="1:171">
      <c r="A320" s="270">
        <v>25</v>
      </c>
      <c r="B320" s="51" t="s">
        <v>873</v>
      </c>
      <c r="C320" s="47" t="s">
        <v>188</v>
      </c>
      <c r="D320" s="52" t="s">
        <v>51</v>
      </c>
      <c r="E320" s="48" t="s">
        <v>642</v>
      </c>
      <c r="F320" s="46" t="s">
        <v>874</v>
      </c>
      <c r="G320" s="41" t="s">
        <v>229</v>
      </c>
      <c r="H320" s="53">
        <v>800</v>
      </c>
      <c r="I320" s="48"/>
      <c r="J320" s="46"/>
      <c r="K320" s="53"/>
      <c r="L320" s="79" t="s">
        <v>848</v>
      </c>
      <c r="M320" s="45" t="s">
        <v>33</v>
      </c>
      <c r="N320" s="45" t="s">
        <v>33</v>
      </c>
      <c r="O320" s="46" t="s">
        <v>646</v>
      </c>
      <c r="P320" s="52" t="s">
        <v>662</v>
      </c>
      <c r="Q320" s="52" t="s">
        <v>648</v>
      </c>
      <c r="R320" s="52" t="s">
        <v>662</v>
      </c>
      <c r="S320" s="232" t="s">
        <v>551</v>
      </c>
      <c r="T320" s="115"/>
      <c r="U320" s="115"/>
      <c r="V320" s="115"/>
      <c r="W320" s="322"/>
      <c r="X320" s="322"/>
      <c r="Y320" s="322"/>
      <c r="Z320" s="322"/>
      <c r="AA320" s="115"/>
      <c r="AB320" s="115"/>
      <c r="AC320" s="115"/>
      <c r="AD320" s="115"/>
      <c r="AE320" s="115"/>
      <c r="AF320" s="115"/>
      <c r="AG320" s="115"/>
      <c r="AH320" s="115"/>
      <c r="AI320" s="115"/>
      <c r="AJ320" s="115"/>
      <c r="AK320" s="115"/>
      <c r="AL320" s="115"/>
      <c r="AM320" s="115"/>
      <c r="AN320" s="115"/>
      <c r="AO320" s="115"/>
      <c r="AP320" s="115"/>
      <c r="AQ320" s="115"/>
      <c r="AR320" s="115"/>
      <c r="AS320" s="115"/>
      <c r="AT320" s="115"/>
      <c r="AU320" s="115"/>
      <c r="AV320" s="115"/>
      <c r="AW320" s="115"/>
      <c r="AX320" s="115"/>
      <c r="AY320" s="115"/>
      <c r="AZ320" s="115"/>
      <c r="BA320" s="115"/>
      <c r="BB320" s="115"/>
      <c r="BC320" s="115"/>
      <c r="BD320" s="115"/>
      <c r="BE320" s="115"/>
      <c r="BF320" s="115"/>
      <c r="BG320" s="115"/>
      <c r="BH320" s="115"/>
      <c r="BI320" s="115"/>
      <c r="BJ320" s="115"/>
      <c r="BK320" s="115"/>
      <c r="BL320" s="115"/>
      <c r="BM320" s="115"/>
      <c r="BN320" s="115"/>
      <c r="BO320" s="115"/>
      <c r="BP320" s="115"/>
      <c r="BQ320" s="115"/>
      <c r="BR320" s="115"/>
      <c r="BS320" s="115"/>
      <c r="BT320" s="115"/>
      <c r="BU320" s="115"/>
      <c r="BV320" s="115"/>
      <c r="BW320" s="115"/>
      <c r="BX320" s="115"/>
      <c r="BY320" s="115"/>
      <c r="BZ320" s="115"/>
      <c r="CA320" s="115"/>
      <c r="CB320" s="115"/>
      <c r="CC320" s="115"/>
      <c r="CD320" s="115"/>
      <c r="CE320" s="115"/>
      <c r="CF320" s="115"/>
      <c r="CG320" s="115"/>
      <c r="CH320" s="115"/>
      <c r="CI320" s="115"/>
      <c r="CJ320" s="115"/>
      <c r="CK320" s="115"/>
      <c r="CL320" s="115"/>
      <c r="CM320" s="115"/>
      <c r="CN320" s="115"/>
      <c r="CO320" s="115"/>
      <c r="CP320" s="115"/>
      <c r="CQ320" s="115"/>
      <c r="CR320" s="115"/>
      <c r="CS320" s="115"/>
      <c r="CT320" s="115"/>
      <c r="CU320" s="115"/>
      <c r="CV320" s="115"/>
      <c r="CW320" s="115"/>
      <c r="CX320" s="115"/>
      <c r="CY320" s="115"/>
      <c r="CZ320" s="115"/>
      <c r="DA320" s="115"/>
      <c r="DB320" s="115"/>
      <c r="DC320" s="115"/>
      <c r="DD320" s="115"/>
      <c r="DE320" s="115"/>
      <c r="DF320" s="115"/>
      <c r="DG320" s="115"/>
      <c r="DH320" s="115"/>
      <c r="DI320" s="115"/>
      <c r="DJ320" s="115"/>
      <c r="DK320" s="115"/>
      <c r="DL320" s="115"/>
      <c r="DM320" s="115"/>
      <c r="DN320" s="115"/>
      <c r="DO320" s="115"/>
      <c r="DP320" s="115"/>
      <c r="DQ320" s="115"/>
      <c r="DR320" s="115"/>
      <c r="DS320" s="115"/>
      <c r="DT320" s="115"/>
      <c r="DU320" s="115"/>
      <c r="DV320" s="115"/>
      <c r="DW320" s="115"/>
      <c r="DX320" s="115"/>
      <c r="DY320" s="115"/>
      <c r="DZ320" s="115"/>
      <c r="EA320" s="115"/>
      <c r="EB320" s="115"/>
      <c r="EC320" s="115"/>
      <c r="ED320" s="115"/>
      <c r="EE320" s="115"/>
      <c r="EF320" s="115"/>
      <c r="EG320" s="115"/>
      <c r="EH320" s="115"/>
      <c r="EI320" s="115"/>
      <c r="EJ320" s="115"/>
      <c r="EK320" s="115"/>
      <c r="EL320" s="115"/>
      <c r="EM320" s="115"/>
      <c r="EN320" s="115"/>
      <c r="EO320" s="115"/>
      <c r="EP320" s="115"/>
      <c r="EQ320" s="115"/>
      <c r="ER320" s="115"/>
      <c r="ES320" s="115"/>
      <c r="ET320" s="115"/>
      <c r="EU320" s="115"/>
      <c r="EV320" s="115"/>
      <c r="EW320" s="115"/>
      <c r="EX320" s="115"/>
      <c r="EY320" s="115"/>
      <c r="EZ320" s="115"/>
      <c r="FA320" s="115"/>
      <c r="FB320" s="115"/>
      <c r="FC320" s="115"/>
      <c r="FD320" s="115"/>
      <c r="FE320" s="115"/>
      <c r="FF320" s="115"/>
      <c r="FG320" s="115"/>
      <c r="FH320" s="115"/>
      <c r="FI320" s="115"/>
      <c r="FJ320" s="115"/>
      <c r="FK320" s="115"/>
      <c r="FL320" s="115"/>
      <c r="FM320" s="115"/>
      <c r="FN320" s="115"/>
      <c r="FO320" s="115"/>
    </row>
    <row r="321" s="106" customFormat="1" ht="22.5" spans="1:26">
      <c r="A321" s="270">
        <v>26</v>
      </c>
      <c r="B321" s="55" t="s">
        <v>975</v>
      </c>
      <c r="C321" s="59"/>
      <c r="D321" s="56" t="s">
        <v>51</v>
      </c>
      <c r="E321" s="56" t="s">
        <v>894</v>
      </c>
      <c r="F321" s="144" t="s">
        <v>976</v>
      </c>
      <c r="G321" s="138" t="s">
        <v>229</v>
      </c>
      <c r="H321" s="57">
        <v>25000</v>
      </c>
      <c r="I321" s="59"/>
      <c r="J321" s="80"/>
      <c r="K321" s="59"/>
      <c r="L321" s="60" t="s">
        <v>977</v>
      </c>
      <c r="M321" s="59" t="s">
        <v>33</v>
      </c>
      <c r="N321" s="59" t="s">
        <v>33</v>
      </c>
      <c r="O321" s="80"/>
      <c r="P321" s="45"/>
      <c r="Q321" s="45"/>
      <c r="R321" s="45"/>
      <c r="S321" s="227" t="s">
        <v>905</v>
      </c>
      <c r="W321" s="319"/>
      <c r="X321" s="319"/>
      <c r="Y321" s="319"/>
      <c r="Z321" s="319"/>
    </row>
    <row r="322" s="29" customFormat="1" ht="56.25" spans="1:26">
      <c r="A322" s="270">
        <v>27</v>
      </c>
      <c r="B322" s="42" t="s">
        <v>1428</v>
      </c>
      <c r="C322" s="45" t="s">
        <v>103</v>
      </c>
      <c r="D322" s="45" t="s">
        <v>51</v>
      </c>
      <c r="E322" s="48" t="s">
        <v>1429</v>
      </c>
      <c r="F322" s="42" t="s">
        <v>1430</v>
      </c>
      <c r="G322" s="41" t="s">
        <v>220</v>
      </c>
      <c r="H322" s="57">
        <v>950000</v>
      </c>
      <c r="I322" s="104"/>
      <c r="J322" s="76"/>
      <c r="K322" s="45"/>
      <c r="L322" s="46" t="s">
        <v>1426</v>
      </c>
      <c r="M322" s="130" t="s">
        <v>33</v>
      </c>
      <c r="N322" s="130" t="s">
        <v>33</v>
      </c>
      <c r="O322" s="80"/>
      <c r="P322" s="45"/>
      <c r="Q322" s="45" t="s">
        <v>37</v>
      </c>
      <c r="R322" s="45" t="s">
        <v>1431</v>
      </c>
      <c r="S322" s="227" t="s">
        <v>446</v>
      </c>
      <c r="W322" s="318"/>
      <c r="X322" s="318"/>
      <c r="Y322" s="318"/>
      <c r="Z322" s="318"/>
    </row>
    <row r="323" s="29" customFormat="1" ht="22.5" spans="1:26">
      <c r="A323" s="270">
        <v>28</v>
      </c>
      <c r="B323" s="55" t="s">
        <v>227</v>
      </c>
      <c r="C323" s="56" t="s">
        <v>103</v>
      </c>
      <c r="D323" s="56" t="s">
        <v>104</v>
      </c>
      <c r="E323" s="41" t="s">
        <v>28</v>
      </c>
      <c r="F323" s="55" t="s">
        <v>228</v>
      </c>
      <c r="G323" s="45" t="s">
        <v>229</v>
      </c>
      <c r="H323" s="61">
        <v>5000</v>
      </c>
      <c r="I323" s="59"/>
      <c r="J323" s="76"/>
      <c r="K323" s="59"/>
      <c r="L323" s="46" t="s">
        <v>191</v>
      </c>
      <c r="M323" s="45" t="s">
        <v>33</v>
      </c>
      <c r="N323" s="45" t="s">
        <v>33</v>
      </c>
      <c r="O323" s="80"/>
      <c r="P323" s="45"/>
      <c r="Q323" s="45"/>
      <c r="R323" s="45"/>
      <c r="S323" s="227" t="s">
        <v>39</v>
      </c>
      <c r="W323" s="318"/>
      <c r="X323" s="318"/>
      <c r="Y323" s="318"/>
      <c r="Z323" s="318"/>
    </row>
    <row r="324" s="29" customFormat="1" ht="22.5" spans="1:26">
      <c r="A324" s="270">
        <v>29</v>
      </c>
      <c r="B324" s="143" t="s">
        <v>230</v>
      </c>
      <c r="C324" s="45" t="s">
        <v>103</v>
      </c>
      <c r="D324" s="45" t="s">
        <v>104</v>
      </c>
      <c r="E324" s="48" t="s">
        <v>28</v>
      </c>
      <c r="F324" s="143" t="s">
        <v>231</v>
      </c>
      <c r="G324" s="49" t="s">
        <v>229</v>
      </c>
      <c r="H324" s="50">
        <v>1200</v>
      </c>
      <c r="I324" s="104"/>
      <c r="J324" s="76"/>
      <c r="K324" s="45"/>
      <c r="L324" s="46" t="s">
        <v>191</v>
      </c>
      <c r="M324" s="45" t="s">
        <v>33</v>
      </c>
      <c r="N324" s="45" t="s">
        <v>33</v>
      </c>
      <c r="O324" s="80"/>
      <c r="P324" s="45"/>
      <c r="Q324" s="45" t="s">
        <v>37</v>
      </c>
      <c r="R324" s="45" t="s">
        <v>73</v>
      </c>
      <c r="S324" s="227" t="s">
        <v>39</v>
      </c>
      <c r="W324" s="318"/>
      <c r="X324" s="318"/>
      <c r="Y324" s="318"/>
      <c r="Z324" s="318"/>
    </row>
    <row r="325" s="29" customFormat="1" ht="22.5" spans="1:26">
      <c r="A325" s="270">
        <v>30</v>
      </c>
      <c r="B325" s="112" t="s">
        <v>1469</v>
      </c>
      <c r="C325" s="45" t="s">
        <v>103</v>
      </c>
      <c r="D325" s="59" t="s">
        <v>104</v>
      </c>
      <c r="E325" s="41" t="s">
        <v>28</v>
      </c>
      <c r="F325" s="112" t="s">
        <v>257</v>
      </c>
      <c r="G325" s="41" t="s">
        <v>223</v>
      </c>
      <c r="H325" s="113">
        <v>20000</v>
      </c>
      <c r="I325" s="104"/>
      <c r="J325" s="42"/>
      <c r="K325" s="45"/>
      <c r="L325" s="46" t="s">
        <v>191</v>
      </c>
      <c r="M325" s="45" t="s">
        <v>33</v>
      </c>
      <c r="N325" s="45" t="s">
        <v>33</v>
      </c>
      <c r="O325" s="80"/>
      <c r="P325" s="45"/>
      <c r="Q325" s="45"/>
      <c r="R325" s="45"/>
      <c r="S325" s="227" t="s">
        <v>39</v>
      </c>
      <c r="W325" s="318"/>
      <c r="X325" s="318"/>
      <c r="Y325" s="318"/>
      <c r="Z325" s="318"/>
    </row>
    <row r="326" s="29" customFormat="1" ht="22.5" spans="1:26">
      <c r="A326" s="270">
        <v>31</v>
      </c>
      <c r="B326" s="112" t="s">
        <v>1470</v>
      </c>
      <c r="C326" s="45" t="s">
        <v>103</v>
      </c>
      <c r="D326" s="59" t="s">
        <v>104</v>
      </c>
      <c r="E326" s="41" t="s">
        <v>28</v>
      </c>
      <c r="F326" s="112" t="s">
        <v>261</v>
      </c>
      <c r="G326" s="41" t="s">
        <v>229</v>
      </c>
      <c r="H326" s="113">
        <v>10000</v>
      </c>
      <c r="I326" s="104"/>
      <c r="J326" s="42"/>
      <c r="K326" s="45"/>
      <c r="L326" s="46" t="s">
        <v>191</v>
      </c>
      <c r="M326" s="45" t="s">
        <v>33</v>
      </c>
      <c r="N326" s="45" t="s">
        <v>33</v>
      </c>
      <c r="O326" s="80"/>
      <c r="P326" s="45"/>
      <c r="Q326" s="45"/>
      <c r="R326" s="45"/>
      <c r="S326" s="227" t="s">
        <v>39</v>
      </c>
      <c r="W326" s="318"/>
      <c r="X326" s="318"/>
      <c r="Y326" s="318"/>
      <c r="Z326" s="318"/>
    </row>
    <row r="327" s="109" customFormat="1" ht="22.5" spans="1:26">
      <c r="A327" s="270">
        <v>32</v>
      </c>
      <c r="B327" s="42" t="s">
        <v>1471</v>
      </c>
      <c r="C327" s="103"/>
      <c r="D327" s="47" t="s">
        <v>104</v>
      </c>
      <c r="E327" s="45" t="s">
        <v>267</v>
      </c>
      <c r="F327" s="46" t="s">
        <v>1472</v>
      </c>
      <c r="G327" s="41" t="s">
        <v>251</v>
      </c>
      <c r="H327" s="48">
        <v>10000</v>
      </c>
      <c r="I327" s="47"/>
      <c r="J327" s="80"/>
      <c r="K327" s="46"/>
      <c r="L327" s="79" t="s">
        <v>396</v>
      </c>
      <c r="M327" s="45" t="s">
        <v>33</v>
      </c>
      <c r="N327" s="45" t="s">
        <v>33</v>
      </c>
      <c r="O327" s="406"/>
      <c r="P327" s="407"/>
      <c r="Q327" s="255"/>
      <c r="R327" s="255"/>
      <c r="S327" s="232" t="s">
        <v>274</v>
      </c>
      <c r="W327" s="409"/>
      <c r="X327" s="409"/>
      <c r="Y327" s="409"/>
      <c r="Z327" s="409"/>
    </row>
    <row r="328" ht="22.5" spans="1:19">
      <c r="A328" s="270">
        <v>33</v>
      </c>
      <c r="B328" s="81" t="s">
        <v>620</v>
      </c>
      <c r="C328" s="56" t="s">
        <v>103</v>
      </c>
      <c r="D328" s="48" t="s">
        <v>104</v>
      </c>
      <c r="E328" s="56" t="s">
        <v>439</v>
      </c>
      <c r="F328" s="76" t="s">
        <v>621</v>
      </c>
      <c r="G328" s="49" t="s">
        <v>229</v>
      </c>
      <c r="H328" s="57">
        <v>5000</v>
      </c>
      <c r="I328" s="59"/>
      <c r="J328" s="76"/>
      <c r="K328" s="59"/>
      <c r="L328" s="76" t="s">
        <v>622</v>
      </c>
      <c r="M328" s="45" t="s">
        <v>33</v>
      </c>
      <c r="N328" s="45" t="s">
        <v>33</v>
      </c>
      <c r="O328" s="80"/>
      <c r="P328" s="45"/>
      <c r="Q328" s="45"/>
      <c r="R328" s="45"/>
      <c r="S328" s="227" t="s">
        <v>446</v>
      </c>
    </row>
    <row r="329" s="106" customFormat="1" ht="22.5" spans="1:26">
      <c r="A329" s="270">
        <v>34</v>
      </c>
      <c r="B329" s="55" t="s">
        <v>1383</v>
      </c>
      <c r="C329" s="56"/>
      <c r="D329" s="56" t="s">
        <v>104</v>
      </c>
      <c r="E329" s="41" t="s">
        <v>1144</v>
      </c>
      <c r="F329" s="55" t="s">
        <v>1384</v>
      </c>
      <c r="G329" s="41" t="s">
        <v>251</v>
      </c>
      <c r="H329" s="57">
        <v>10000</v>
      </c>
      <c r="I329" s="59"/>
      <c r="J329" s="55"/>
      <c r="K329" s="59"/>
      <c r="L329" s="80" t="s">
        <v>579</v>
      </c>
      <c r="M329" s="130" t="s">
        <v>33</v>
      </c>
      <c r="N329" s="130" t="s">
        <v>33</v>
      </c>
      <c r="O329" s="356"/>
      <c r="P329" s="360"/>
      <c r="Q329" s="360"/>
      <c r="R329" s="360"/>
      <c r="S329" s="227" t="s">
        <v>1152</v>
      </c>
      <c r="W329" s="319"/>
      <c r="X329" s="319"/>
      <c r="Y329" s="319"/>
      <c r="Z329" s="319"/>
    </row>
    <row r="330" s="181" customFormat="1" ht="22.5" spans="1:26">
      <c r="A330" s="270">
        <v>35</v>
      </c>
      <c r="B330" s="58" t="s">
        <v>1067</v>
      </c>
      <c r="C330" s="59" t="s">
        <v>103</v>
      </c>
      <c r="D330" s="56" t="s">
        <v>317</v>
      </c>
      <c r="E330" s="45" t="s">
        <v>984</v>
      </c>
      <c r="F330" s="60" t="s">
        <v>1068</v>
      </c>
      <c r="G330" s="45" t="s">
        <v>229</v>
      </c>
      <c r="H330" s="61">
        <v>25000</v>
      </c>
      <c r="I330" s="59"/>
      <c r="J330" s="80"/>
      <c r="K330" s="59"/>
      <c r="L330" s="80" t="s">
        <v>848</v>
      </c>
      <c r="M330" s="59" t="s">
        <v>33</v>
      </c>
      <c r="N330" s="59" t="s">
        <v>33</v>
      </c>
      <c r="O330" s="80"/>
      <c r="P330" s="45"/>
      <c r="Q330" s="208"/>
      <c r="R330" s="149"/>
      <c r="S330" s="227" t="s">
        <v>997</v>
      </c>
      <c r="W330" s="329"/>
      <c r="X330" s="329"/>
      <c r="Y330" s="329"/>
      <c r="Z330" s="329"/>
    </row>
    <row r="331" s="181" customFormat="1" ht="24" spans="1:26">
      <c r="A331" s="270">
        <v>36</v>
      </c>
      <c r="B331" s="58" t="s">
        <v>1069</v>
      </c>
      <c r="C331" s="59" t="s">
        <v>103</v>
      </c>
      <c r="D331" s="56" t="s">
        <v>317</v>
      </c>
      <c r="E331" s="45" t="s">
        <v>984</v>
      </c>
      <c r="F331" s="60" t="s">
        <v>1070</v>
      </c>
      <c r="G331" s="45" t="s">
        <v>229</v>
      </c>
      <c r="H331" s="61">
        <v>60000</v>
      </c>
      <c r="I331" s="59"/>
      <c r="J331" s="80"/>
      <c r="K331" s="59"/>
      <c r="L331" s="80" t="s">
        <v>848</v>
      </c>
      <c r="M331" s="59" t="s">
        <v>33</v>
      </c>
      <c r="N331" s="59" t="s">
        <v>33</v>
      </c>
      <c r="O331" s="80"/>
      <c r="P331" s="45"/>
      <c r="Q331" s="208"/>
      <c r="R331" s="149"/>
      <c r="S331" s="227" t="s">
        <v>997</v>
      </c>
      <c r="W331" s="329"/>
      <c r="X331" s="329"/>
      <c r="Y331" s="329"/>
      <c r="Z331" s="329"/>
    </row>
    <row r="332" s="260" customFormat="1" spans="1:26">
      <c r="A332" s="283" t="s">
        <v>1462</v>
      </c>
      <c r="B332" s="277" t="str">
        <f>"社会事业类"&amp;SUBTOTAL(3,A332:A346)-2&amp;"个"</f>
        <v>社会事业类13个</v>
      </c>
      <c r="C332" s="352"/>
      <c r="D332" s="352"/>
      <c r="E332" s="302"/>
      <c r="F332" s="299"/>
      <c r="G332" s="279"/>
      <c r="H332" s="353">
        <f>SUM(H333:H345)</f>
        <v>533000</v>
      </c>
      <c r="I332" s="352"/>
      <c r="J332" s="299"/>
      <c r="K332" s="352"/>
      <c r="L332" s="299"/>
      <c r="M332" s="302"/>
      <c r="N332" s="300"/>
      <c r="O332" s="354"/>
      <c r="P332" s="355"/>
      <c r="Q332" s="369"/>
      <c r="R332" s="352"/>
      <c r="S332" s="314"/>
      <c r="W332" s="315"/>
      <c r="X332" s="315"/>
      <c r="Y332" s="315"/>
      <c r="Z332" s="315"/>
    </row>
    <row r="333" s="29" customFormat="1" ht="22.5" spans="1:26">
      <c r="A333" s="270">
        <v>1</v>
      </c>
      <c r="B333" s="55" t="s">
        <v>232</v>
      </c>
      <c r="C333" s="59" t="s">
        <v>26</v>
      </c>
      <c r="D333" s="59" t="s">
        <v>137</v>
      </c>
      <c r="E333" s="41" t="s">
        <v>28</v>
      </c>
      <c r="F333" s="55" t="s">
        <v>233</v>
      </c>
      <c r="G333" s="41" t="s">
        <v>223</v>
      </c>
      <c r="H333" s="57">
        <v>250000</v>
      </c>
      <c r="I333" s="59"/>
      <c r="J333" s="80"/>
      <c r="K333" s="59"/>
      <c r="L333" s="46" t="s">
        <v>191</v>
      </c>
      <c r="M333" s="45" t="s">
        <v>33</v>
      </c>
      <c r="N333" s="45" t="s">
        <v>33</v>
      </c>
      <c r="O333" s="80" t="s">
        <v>85</v>
      </c>
      <c r="P333" s="45" t="s">
        <v>179</v>
      </c>
      <c r="Q333" s="45" t="s">
        <v>37</v>
      </c>
      <c r="R333" s="45" t="s">
        <v>157</v>
      </c>
      <c r="S333" s="227" t="s">
        <v>180</v>
      </c>
      <c r="W333" s="318"/>
      <c r="X333" s="318"/>
      <c r="Y333" s="318"/>
      <c r="Z333" s="318"/>
    </row>
    <row r="334" s="107" customFormat="1" ht="22.5" spans="1:26">
      <c r="A334" s="270">
        <v>2</v>
      </c>
      <c r="B334" s="42" t="s">
        <v>249</v>
      </c>
      <c r="C334" s="88"/>
      <c r="D334" s="59" t="s">
        <v>137</v>
      </c>
      <c r="E334" s="48" t="s">
        <v>28</v>
      </c>
      <c r="F334" s="46" t="s">
        <v>250</v>
      </c>
      <c r="G334" s="41" t="s">
        <v>251</v>
      </c>
      <c r="H334" s="48">
        <v>5000</v>
      </c>
      <c r="I334" s="47"/>
      <c r="J334" s="55"/>
      <c r="K334" s="46"/>
      <c r="L334" s="46" t="s">
        <v>191</v>
      </c>
      <c r="M334" s="45" t="s">
        <v>33</v>
      </c>
      <c r="N334" s="45" t="s">
        <v>33</v>
      </c>
      <c r="O334" s="361"/>
      <c r="P334" s="408" t="s">
        <v>199</v>
      </c>
      <c r="Q334" s="362"/>
      <c r="R334" s="362"/>
      <c r="S334" s="232" t="s">
        <v>39</v>
      </c>
      <c r="W334" s="327"/>
      <c r="X334" s="327"/>
      <c r="Y334" s="327"/>
      <c r="Z334" s="327"/>
    </row>
    <row r="335" s="107" customFormat="1" ht="22.5" spans="1:26">
      <c r="A335" s="270">
        <v>3</v>
      </c>
      <c r="B335" s="42" t="s">
        <v>252</v>
      </c>
      <c r="C335" s="88"/>
      <c r="D335" s="59" t="s">
        <v>137</v>
      </c>
      <c r="E335" s="48" t="s">
        <v>28</v>
      </c>
      <c r="F335" s="46" t="s">
        <v>253</v>
      </c>
      <c r="G335" s="41" t="s">
        <v>251</v>
      </c>
      <c r="H335" s="48">
        <v>2500</v>
      </c>
      <c r="I335" s="47"/>
      <c r="J335" s="55"/>
      <c r="K335" s="46"/>
      <c r="L335" s="46" t="s">
        <v>191</v>
      </c>
      <c r="M335" s="45" t="s">
        <v>33</v>
      </c>
      <c r="N335" s="45" t="s">
        <v>33</v>
      </c>
      <c r="O335" s="361"/>
      <c r="P335" s="408" t="s">
        <v>199</v>
      </c>
      <c r="Q335" s="362"/>
      <c r="R335" s="362"/>
      <c r="S335" s="232" t="s">
        <v>39</v>
      </c>
      <c r="W335" s="327"/>
      <c r="X335" s="327"/>
      <c r="Y335" s="327"/>
      <c r="Z335" s="327"/>
    </row>
    <row r="336" s="29" customFormat="1" ht="22.5" spans="1:26">
      <c r="A336" s="270">
        <v>4</v>
      </c>
      <c r="B336" s="112" t="s">
        <v>258</v>
      </c>
      <c r="C336" s="45" t="s">
        <v>103</v>
      </c>
      <c r="D336" s="59" t="s">
        <v>189</v>
      </c>
      <c r="E336" s="41" t="s">
        <v>28</v>
      </c>
      <c r="F336" s="46" t="s">
        <v>259</v>
      </c>
      <c r="G336" s="41" t="s">
        <v>223</v>
      </c>
      <c r="H336" s="113">
        <v>5000</v>
      </c>
      <c r="I336" s="104"/>
      <c r="J336" s="80"/>
      <c r="K336" s="45"/>
      <c r="L336" s="46" t="s">
        <v>191</v>
      </c>
      <c r="M336" s="45" t="s">
        <v>33</v>
      </c>
      <c r="N336" s="45" t="s">
        <v>33</v>
      </c>
      <c r="O336" s="80"/>
      <c r="P336" s="45"/>
      <c r="Q336" s="45"/>
      <c r="R336" s="45"/>
      <c r="S336" s="227" t="s">
        <v>39</v>
      </c>
      <c r="W336" s="318"/>
      <c r="X336" s="318"/>
      <c r="Y336" s="318"/>
      <c r="Z336" s="318"/>
    </row>
    <row r="337" s="100" customFormat="1" ht="22.5" spans="1:26">
      <c r="A337" s="270">
        <v>5</v>
      </c>
      <c r="B337" s="42" t="s">
        <v>425</v>
      </c>
      <c r="C337" s="68"/>
      <c r="D337" s="59" t="s">
        <v>189</v>
      </c>
      <c r="E337" s="45" t="s">
        <v>267</v>
      </c>
      <c r="F337" s="60" t="s">
        <v>426</v>
      </c>
      <c r="G337" s="41" t="s">
        <v>427</v>
      </c>
      <c r="H337" s="68">
        <v>20000</v>
      </c>
      <c r="I337" s="68"/>
      <c r="J337" s="80"/>
      <c r="K337" s="68"/>
      <c r="L337" s="79" t="s">
        <v>396</v>
      </c>
      <c r="M337" s="45" t="s">
        <v>33</v>
      </c>
      <c r="N337" s="45" t="s">
        <v>33</v>
      </c>
      <c r="O337" s="94"/>
      <c r="P337" s="68"/>
      <c r="Q337" s="68"/>
      <c r="R337" s="68"/>
      <c r="S337" s="227" t="s">
        <v>274</v>
      </c>
      <c r="W337" s="346"/>
      <c r="X337" s="346"/>
      <c r="Y337" s="346"/>
      <c r="Z337" s="346"/>
    </row>
    <row r="338" s="109" customFormat="1" ht="22.5" spans="1:26">
      <c r="A338" s="270">
        <v>6</v>
      </c>
      <c r="B338" s="42" t="s">
        <v>258</v>
      </c>
      <c r="C338" s="103"/>
      <c r="D338" s="59" t="s">
        <v>189</v>
      </c>
      <c r="E338" s="45" t="s">
        <v>267</v>
      </c>
      <c r="F338" s="46" t="s">
        <v>259</v>
      </c>
      <c r="G338" s="41" t="s">
        <v>251</v>
      </c>
      <c r="H338" s="48">
        <v>5000</v>
      </c>
      <c r="I338" s="47"/>
      <c r="J338" s="80"/>
      <c r="K338" s="46"/>
      <c r="L338" s="79" t="s">
        <v>396</v>
      </c>
      <c r="M338" s="45" t="s">
        <v>33</v>
      </c>
      <c r="N338" s="45" t="s">
        <v>33</v>
      </c>
      <c r="O338" s="406"/>
      <c r="P338" s="407"/>
      <c r="Q338" s="255"/>
      <c r="R338" s="255"/>
      <c r="S338" s="227" t="s">
        <v>274</v>
      </c>
      <c r="W338" s="409"/>
      <c r="X338" s="409"/>
      <c r="Y338" s="409"/>
      <c r="Z338" s="409"/>
    </row>
    <row r="339" s="110" customFormat="1" ht="22.5" spans="1:26">
      <c r="A339" s="270">
        <v>7</v>
      </c>
      <c r="B339" s="81" t="s">
        <v>623</v>
      </c>
      <c r="C339" s="56" t="s">
        <v>103</v>
      </c>
      <c r="D339" s="59" t="s">
        <v>137</v>
      </c>
      <c r="E339" s="56" t="s">
        <v>439</v>
      </c>
      <c r="F339" s="76" t="s">
        <v>624</v>
      </c>
      <c r="G339" s="41" t="s">
        <v>251</v>
      </c>
      <c r="H339" s="57">
        <v>4000</v>
      </c>
      <c r="I339" s="59"/>
      <c r="J339" s="76"/>
      <c r="K339" s="59"/>
      <c r="L339" s="80" t="s">
        <v>579</v>
      </c>
      <c r="M339" s="45" t="s">
        <v>33</v>
      </c>
      <c r="N339" s="45" t="s">
        <v>33</v>
      </c>
      <c r="O339" s="80"/>
      <c r="P339" s="360" t="s">
        <v>199</v>
      </c>
      <c r="Q339" s="45"/>
      <c r="R339" s="45"/>
      <c r="S339" s="227" t="s">
        <v>446</v>
      </c>
      <c r="W339" s="410"/>
      <c r="X339" s="410"/>
      <c r="Y339" s="410"/>
      <c r="Z339" s="410"/>
    </row>
    <row r="340" s="110" customFormat="1" ht="22.5" spans="1:26">
      <c r="A340" s="270">
        <v>8</v>
      </c>
      <c r="B340" s="55" t="s">
        <v>625</v>
      </c>
      <c r="C340" s="56" t="s">
        <v>188</v>
      </c>
      <c r="D340" s="59" t="s">
        <v>137</v>
      </c>
      <c r="E340" s="56" t="s">
        <v>439</v>
      </c>
      <c r="F340" s="55" t="s">
        <v>626</v>
      </c>
      <c r="G340" s="41" t="s">
        <v>251</v>
      </c>
      <c r="H340" s="57">
        <v>3500</v>
      </c>
      <c r="I340" s="59"/>
      <c r="J340" s="55"/>
      <c r="K340" s="59"/>
      <c r="L340" s="80" t="s">
        <v>579</v>
      </c>
      <c r="M340" s="45" t="s">
        <v>33</v>
      </c>
      <c r="N340" s="45" t="s">
        <v>33</v>
      </c>
      <c r="O340" s="356" t="s">
        <v>627</v>
      </c>
      <c r="P340" s="360" t="s">
        <v>628</v>
      </c>
      <c r="Q340" s="45" t="s">
        <v>444</v>
      </c>
      <c r="R340" s="45" t="s">
        <v>452</v>
      </c>
      <c r="S340" s="227" t="s">
        <v>446</v>
      </c>
      <c r="W340" s="410"/>
      <c r="X340" s="410"/>
      <c r="Y340" s="410"/>
      <c r="Z340" s="410"/>
    </row>
    <row r="341" s="110" customFormat="1" ht="22.5" spans="1:26">
      <c r="A341" s="270">
        <v>9</v>
      </c>
      <c r="B341" s="55" t="s">
        <v>629</v>
      </c>
      <c r="C341" s="56" t="s">
        <v>188</v>
      </c>
      <c r="D341" s="59" t="s">
        <v>137</v>
      </c>
      <c r="E341" s="56" t="s">
        <v>439</v>
      </c>
      <c r="F341" s="55" t="s">
        <v>630</v>
      </c>
      <c r="G341" s="41" t="s">
        <v>251</v>
      </c>
      <c r="H341" s="57">
        <v>3000</v>
      </c>
      <c r="I341" s="59"/>
      <c r="J341" s="55"/>
      <c r="K341" s="59"/>
      <c r="L341" s="80" t="s">
        <v>579</v>
      </c>
      <c r="M341" s="45" t="s">
        <v>33</v>
      </c>
      <c r="N341" s="45" t="s">
        <v>33</v>
      </c>
      <c r="O341" s="80" t="s">
        <v>631</v>
      </c>
      <c r="P341" s="45" t="s">
        <v>632</v>
      </c>
      <c r="Q341" s="45" t="s">
        <v>444</v>
      </c>
      <c r="R341" s="45" t="s">
        <v>457</v>
      </c>
      <c r="S341" s="227" t="s">
        <v>446</v>
      </c>
      <c r="W341" s="410"/>
      <c r="X341" s="410"/>
      <c r="Y341" s="410"/>
      <c r="Z341" s="410"/>
    </row>
    <row r="342" ht="33.75" spans="1:19">
      <c r="A342" s="270">
        <v>10</v>
      </c>
      <c r="B342" s="55" t="s">
        <v>638</v>
      </c>
      <c r="C342" s="56" t="s">
        <v>103</v>
      </c>
      <c r="D342" s="59" t="s">
        <v>133</v>
      </c>
      <c r="E342" s="41" t="s">
        <v>439</v>
      </c>
      <c r="F342" s="55" t="s">
        <v>639</v>
      </c>
      <c r="G342" s="41" t="s">
        <v>223</v>
      </c>
      <c r="H342" s="57">
        <v>50000</v>
      </c>
      <c r="I342" s="59"/>
      <c r="J342" s="55"/>
      <c r="K342" s="59"/>
      <c r="L342" s="55" t="s">
        <v>640</v>
      </c>
      <c r="M342" s="45" t="s">
        <v>33</v>
      </c>
      <c r="N342" s="45" t="s">
        <v>33</v>
      </c>
      <c r="O342" s="80"/>
      <c r="P342" s="45"/>
      <c r="Q342" s="45"/>
      <c r="R342" s="45"/>
      <c r="S342" s="232" t="s">
        <v>446</v>
      </c>
    </row>
    <row r="343" s="125" customFormat="1" ht="22.5" spans="1:171">
      <c r="A343" s="270">
        <v>11</v>
      </c>
      <c r="B343" s="51" t="s">
        <v>879</v>
      </c>
      <c r="C343" s="47"/>
      <c r="D343" s="59" t="s">
        <v>137</v>
      </c>
      <c r="E343" s="47" t="s">
        <v>642</v>
      </c>
      <c r="F343" s="46" t="s">
        <v>880</v>
      </c>
      <c r="G343" s="48" t="s">
        <v>881</v>
      </c>
      <c r="H343" s="53">
        <v>35000</v>
      </c>
      <c r="I343" s="48"/>
      <c r="J343" s="46"/>
      <c r="K343" s="46"/>
      <c r="L343" s="79" t="s">
        <v>882</v>
      </c>
      <c r="M343" s="45" t="s">
        <v>33</v>
      </c>
      <c r="N343" s="45" t="s">
        <v>33</v>
      </c>
      <c r="O343" s="46" t="s">
        <v>879</v>
      </c>
      <c r="P343" s="47" t="s">
        <v>883</v>
      </c>
      <c r="Q343" s="52" t="s">
        <v>648</v>
      </c>
      <c r="R343" s="47" t="s">
        <v>709</v>
      </c>
      <c r="S343" s="232" t="s">
        <v>551</v>
      </c>
      <c r="T343" s="122"/>
      <c r="U343" s="122"/>
      <c r="V343" s="122"/>
      <c r="W343" s="411"/>
      <c r="X343" s="411"/>
      <c r="Y343" s="411"/>
      <c r="Z343" s="411"/>
      <c r="AA343" s="122"/>
      <c r="AB343" s="122"/>
      <c r="AC343" s="122"/>
      <c r="AD343" s="122"/>
      <c r="AE343" s="122"/>
      <c r="AF343" s="122"/>
      <c r="AG343" s="122"/>
      <c r="AH343" s="122"/>
      <c r="AI343" s="122"/>
      <c r="AJ343" s="122"/>
      <c r="AK343" s="122"/>
      <c r="AL343" s="122"/>
      <c r="AM343" s="122"/>
      <c r="AN343" s="122"/>
      <c r="AO343" s="122"/>
      <c r="AP343" s="122"/>
      <c r="AQ343" s="122"/>
      <c r="AR343" s="122"/>
      <c r="AS343" s="122"/>
      <c r="AT343" s="122"/>
      <c r="AU343" s="122"/>
      <c r="AV343" s="122"/>
      <c r="AW343" s="122"/>
      <c r="AX343" s="122"/>
      <c r="AY343" s="122"/>
      <c r="AZ343" s="122"/>
      <c r="BA343" s="122"/>
      <c r="BB343" s="122"/>
      <c r="BC343" s="122"/>
      <c r="BD343" s="122"/>
      <c r="BE343" s="122"/>
      <c r="BF343" s="122"/>
      <c r="BG343" s="122"/>
      <c r="BH343" s="122"/>
      <c r="BI343" s="122"/>
      <c r="BJ343" s="122"/>
      <c r="BK343" s="122"/>
      <c r="BL343" s="122"/>
      <c r="BM343" s="122"/>
      <c r="BN343" s="122"/>
      <c r="BO343" s="122"/>
      <c r="BP343" s="122"/>
      <c r="BQ343" s="122"/>
      <c r="BR343" s="122"/>
      <c r="BS343" s="122"/>
      <c r="BT343" s="122"/>
      <c r="BU343" s="122"/>
      <c r="BV343" s="122"/>
      <c r="BW343" s="122"/>
      <c r="BX343" s="122"/>
      <c r="BY343" s="122"/>
      <c r="BZ343" s="122"/>
      <c r="CA343" s="122"/>
      <c r="CB343" s="122"/>
      <c r="CC343" s="122"/>
      <c r="CD343" s="122"/>
      <c r="CE343" s="122"/>
      <c r="CF343" s="122"/>
      <c r="CG343" s="122"/>
      <c r="CH343" s="122"/>
      <c r="CI343" s="122"/>
      <c r="CJ343" s="122"/>
      <c r="CK343" s="122"/>
      <c r="CL343" s="122"/>
      <c r="CM343" s="122"/>
      <c r="CN343" s="122"/>
      <c r="CO343" s="122"/>
      <c r="CP343" s="122"/>
      <c r="CQ343" s="122"/>
      <c r="CR343" s="122"/>
      <c r="CS343" s="122"/>
      <c r="CT343" s="122"/>
      <c r="CU343" s="122"/>
      <c r="CV343" s="122"/>
      <c r="CW343" s="122"/>
      <c r="CX343" s="122"/>
      <c r="CY343" s="122"/>
      <c r="CZ343" s="122"/>
      <c r="DA343" s="122"/>
      <c r="DB343" s="122"/>
      <c r="DC343" s="122"/>
      <c r="DD343" s="122"/>
      <c r="DE343" s="122"/>
      <c r="DF343" s="122"/>
      <c r="DG343" s="122"/>
      <c r="DH343" s="122"/>
      <c r="DI343" s="122"/>
      <c r="DJ343" s="122"/>
      <c r="DK343" s="122"/>
      <c r="DL343" s="122"/>
      <c r="DM343" s="122"/>
      <c r="DN343" s="122"/>
      <c r="DO343" s="122"/>
      <c r="DP343" s="122"/>
      <c r="DQ343" s="122"/>
      <c r="DR343" s="122"/>
      <c r="DS343" s="122"/>
      <c r="DT343" s="122"/>
      <c r="DU343" s="122"/>
      <c r="DV343" s="122"/>
      <c r="DW343" s="122"/>
      <c r="DX343" s="122"/>
      <c r="DY343" s="122"/>
      <c r="DZ343" s="122"/>
      <c r="EA343" s="122"/>
      <c r="EB343" s="122"/>
      <c r="EC343" s="122"/>
      <c r="ED343" s="122"/>
      <c r="EE343" s="122"/>
      <c r="EF343" s="122"/>
      <c r="EG343" s="122"/>
      <c r="EH343" s="122"/>
      <c r="EI343" s="122"/>
      <c r="EJ343" s="122"/>
      <c r="EK343" s="122"/>
      <c r="EL343" s="122"/>
      <c r="EM343" s="122"/>
      <c r="EN343" s="122"/>
      <c r="EO343" s="122"/>
      <c r="EP343" s="122"/>
      <c r="EQ343" s="122"/>
      <c r="ER343" s="122"/>
      <c r="ES343" s="122"/>
      <c r="ET343" s="122"/>
      <c r="EU343" s="122"/>
      <c r="EV343" s="122"/>
      <c r="EW343" s="122"/>
      <c r="EX343" s="122"/>
      <c r="EY343" s="122"/>
      <c r="EZ343" s="122"/>
      <c r="FA343" s="122"/>
      <c r="FB343" s="122"/>
      <c r="FC343" s="122"/>
      <c r="FD343" s="122"/>
      <c r="FE343" s="122"/>
      <c r="FF343" s="122"/>
      <c r="FG343" s="122"/>
      <c r="FH343" s="122"/>
      <c r="FI343" s="122"/>
      <c r="FJ343" s="122"/>
      <c r="FK343" s="122"/>
      <c r="FL343" s="122"/>
      <c r="FM343" s="122"/>
      <c r="FN343" s="122"/>
      <c r="FO343" s="122"/>
    </row>
    <row r="344" s="115" customFormat="1" ht="22.5" spans="1:171">
      <c r="A344" s="270">
        <v>12</v>
      </c>
      <c r="B344" s="51" t="s">
        <v>884</v>
      </c>
      <c r="C344" s="47" t="s">
        <v>188</v>
      </c>
      <c r="D344" s="59" t="s">
        <v>133</v>
      </c>
      <c r="E344" s="48" t="s">
        <v>642</v>
      </c>
      <c r="F344" s="46" t="s">
        <v>885</v>
      </c>
      <c r="G344" s="41" t="s">
        <v>886</v>
      </c>
      <c r="H344" s="53">
        <v>50000</v>
      </c>
      <c r="I344" s="48"/>
      <c r="J344" s="78"/>
      <c r="K344" s="41"/>
      <c r="L344" s="46" t="s">
        <v>860</v>
      </c>
      <c r="M344" s="45" t="s">
        <v>33</v>
      </c>
      <c r="N344" s="45" t="s">
        <v>33</v>
      </c>
      <c r="O344" s="46" t="s">
        <v>887</v>
      </c>
      <c r="P344" s="47" t="s">
        <v>709</v>
      </c>
      <c r="Q344" s="52" t="s">
        <v>648</v>
      </c>
      <c r="R344" s="47" t="s">
        <v>709</v>
      </c>
      <c r="S344" s="232" t="s">
        <v>551</v>
      </c>
      <c r="T344" s="258"/>
      <c r="U344" s="258"/>
      <c r="V344" s="258"/>
      <c r="W344" s="412"/>
      <c r="X344" s="412"/>
      <c r="Y344" s="412"/>
      <c r="Z344" s="412"/>
      <c r="AA344" s="258"/>
      <c r="AB344" s="258"/>
      <c r="AC344" s="258"/>
      <c r="AD344" s="258"/>
      <c r="AE344" s="258"/>
      <c r="AF344" s="258"/>
      <c r="AG344" s="258"/>
      <c r="AH344" s="258"/>
      <c r="AI344" s="258"/>
      <c r="AJ344" s="258"/>
      <c r="AK344" s="258"/>
      <c r="AL344" s="258"/>
      <c r="AM344" s="258"/>
      <c r="AN344" s="258"/>
      <c r="AO344" s="258"/>
      <c r="AP344" s="258"/>
      <c r="AQ344" s="258"/>
      <c r="AR344" s="258"/>
      <c r="AS344" s="258"/>
      <c r="AT344" s="258"/>
      <c r="AU344" s="258"/>
      <c r="AV344" s="258"/>
      <c r="AW344" s="258"/>
      <c r="AX344" s="258"/>
      <c r="AY344" s="258"/>
      <c r="AZ344" s="258"/>
      <c r="BA344" s="258"/>
      <c r="BB344" s="258"/>
      <c r="BC344" s="258"/>
      <c r="BD344" s="258"/>
      <c r="BE344" s="258"/>
      <c r="BF344" s="258"/>
      <c r="BG344" s="258"/>
      <c r="BH344" s="258"/>
      <c r="BI344" s="258"/>
      <c r="BJ344" s="258"/>
      <c r="BK344" s="258"/>
      <c r="BL344" s="258"/>
      <c r="BM344" s="258"/>
      <c r="BN344" s="258"/>
      <c r="BO344" s="258"/>
      <c r="BP344" s="258"/>
      <c r="BQ344" s="258"/>
      <c r="BR344" s="258"/>
      <c r="BS344" s="258"/>
      <c r="BT344" s="258"/>
      <c r="BU344" s="258"/>
      <c r="BV344" s="258"/>
      <c r="BW344" s="258"/>
      <c r="BX344" s="258"/>
      <c r="BY344" s="258"/>
      <c r="BZ344" s="258"/>
      <c r="CA344" s="258"/>
      <c r="CB344" s="258"/>
      <c r="CC344" s="258"/>
      <c r="CD344" s="258"/>
      <c r="CE344" s="258"/>
      <c r="CF344" s="258"/>
      <c r="CG344" s="258"/>
      <c r="CH344" s="258"/>
      <c r="CI344" s="258"/>
      <c r="CJ344" s="258"/>
      <c r="CK344" s="258"/>
      <c r="CL344" s="258"/>
      <c r="CM344" s="258"/>
      <c r="CN344" s="258"/>
      <c r="CO344" s="258"/>
      <c r="CP344" s="258"/>
      <c r="CQ344" s="258"/>
      <c r="CR344" s="258"/>
      <c r="CS344" s="258"/>
      <c r="CT344" s="258"/>
      <c r="CU344" s="258"/>
      <c r="CV344" s="258"/>
      <c r="CW344" s="258"/>
      <c r="CX344" s="258"/>
      <c r="CY344" s="258"/>
      <c r="CZ344" s="258"/>
      <c r="DA344" s="258"/>
      <c r="DB344" s="258"/>
      <c r="DC344" s="258"/>
      <c r="DD344" s="258"/>
      <c r="DE344" s="258"/>
      <c r="DF344" s="258"/>
      <c r="DG344" s="258"/>
      <c r="DH344" s="258"/>
      <c r="DI344" s="258"/>
      <c r="DJ344" s="258"/>
      <c r="DK344" s="258"/>
      <c r="DL344" s="258"/>
      <c r="DM344" s="258"/>
      <c r="DN344" s="258"/>
      <c r="DO344" s="258"/>
      <c r="DP344" s="258"/>
      <c r="DQ344" s="258"/>
      <c r="DR344" s="258"/>
      <c r="DS344" s="258"/>
      <c r="DT344" s="258"/>
      <c r="DU344" s="258"/>
      <c r="DV344" s="258"/>
      <c r="DW344" s="258"/>
      <c r="DX344" s="258"/>
      <c r="DY344" s="258"/>
      <c r="DZ344" s="258"/>
      <c r="EA344" s="258"/>
      <c r="EB344" s="258"/>
      <c r="EC344" s="258"/>
      <c r="ED344" s="258"/>
      <c r="EE344" s="258"/>
      <c r="EF344" s="258"/>
      <c r="EG344" s="258"/>
      <c r="EH344" s="258"/>
      <c r="EI344" s="258"/>
      <c r="EJ344" s="258"/>
      <c r="EK344" s="258"/>
      <c r="EL344" s="258"/>
      <c r="EM344" s="258"/>
      <c r="EN344" s="258"/>
      <c r="EO344" s="258"/>
      <c r="EP344" s="258"/>
      <c r="EQ344" s="258"/>
      <c r="ER344" s="258"/>
      <c r="ES344" s="258"/>
      <c r="ET344" s="258"/>
      <c r="EU344" s="258"/>
      <c r="EV344" s="258"/>
      <c r="EW344" s="258"/>
      <c r="EX344" s="258"/>
      <c r="EY344" s="258"/>
      <c r="EZ344" s="258"/>
      <c r="FA344" s="258"/>
      <c r="FB344" s="258"/>
      <c r="FC344" s="258"/>
      <c r="FD344" s="258"/>
      <c r="FE344" s="258"/>
      <c r="FF344" s="258"/>
      <c r="FG344" s="258"/>
      <c r="FH344" s="258"/>
      <c r="FI344" s="258"/>
      <c r="FJ344" s="258"/>
      <c r="FK344" s="258"/>
      <c r="FL344" s="258"/>
      <c r="FM344" s="258"/>
      <c r="FN344" s="258"/>
      <c r="FO344" s="258"/>
    </row>
    <row r="345" s="115" customFormat="1" ht="56.25" spans="1:171">
      <c r="A345" s="270">
        <v>13</v>
      </c>
      <c r="B345" s="51" t="s">
        <v>891</v>
      </c>
      <c r="C345" s="47" t="s">
        <v>188</v>
      </c>
      <c r="D345" s="59" t="s">
        <v>133</v>
      </c>
      <c r="E345" s="48" t="s">
        <v>642</v>
      </c>
      <c r="F345" s="55" t="s">
        <v>892</v>
      </c>
      <c r="G345" s="41" t="s">
        <v>427</v>
      </c>
      <c r="H345" s="57">
        <v>100000</v>
      </c>
      <c r="I345" s="48"/>
      <c r="J345" s="78"/>
      <c r="K345" s="96"/>
      <c r="L345" s="46" t="s">
        <v>860</v>
      </c>
      <c r="M345" s="45" t="s">
        <v>33</v>
      </c>
      <c r="N345" s="45" t="s">
        <v>33</v>
      </c>
      <c r="O345" s="46" t="s">
        <v>646</v>
      </c>
      <c r="P345" s="47" t="s">
        <v>709</v>
      </c>
      <c r="Q345" s="52" t="s">
        <v>648</v>
      </c>
      <c r="R345" s="47" t="s">
        <v>709</v>
      </c>
      <c r="S345" s="232" t="s">
        <v>551</v>
      </c>
      <c r="T345" s="259"/>
      <c r="U345" s="259"/>
      <c r="V345" s="259"/>
      <c r="W345" s="413"/>
      <c r="X345" s="413"/>
      <c r="Y345" s="413"/>
      <c r="Z345" s="413"/>
      <c r="AA345" s="259"/>
      <c r="AB345" s="259"/>
      <c r="AC345" s="259"/>
      <c r="AD345" s="259"/>
      <c r="AE345" s="259"/>
      <c r="AF345" s="259"/>
      <c r="AG345" s="259"/>
      <c r="AH345" s="259"/>
      <c r="AI345" s="259"/>
      <c r="AJ345" s="259"/>
      <c r="AK345" s="259"/>
      <c r="AL345" s="259"/>
      <c r="AM345" s="259"/>
      <c r="AN345" s="259"/>
      <c r="AO345" s="259"/>
      <c r="AP345" s="259"/>
      <c r="AQ345" s="259"/>
      <c r="AR345" s="259"/>
      <c r="AS345" s="259"/>
      <c r="AT345" s="259"/>
      <c r="AU345" s="259"/>
      <c r="AV345" s="259"/>
      <c r="AW345" s="259"/>
      <c r="AX345" s="259"/>
      <c r="AY345" s="259"/>
      <c r="AZ345" s="259"/>
      <c r="BA345" s="259"/>
      <c r="BB345" s="259"/>
      <c r="BC345" s="259"/>
      <c r="BD345" s="259"/>
      <c r="BE345" s="259"/>
      <c r="BF345" s="259"/>
      <c r="BG345" s="259"/>
      <c r="BH345" s="259"/>
      <c r="BI345" s="259"/>
      <c r="BJ345" s="259"/>
      <c r="BK345" s="259"/>
      <c r="BL345" s="259"/>
      <c r="BM345" s="259"/>
      <c r="BN345" s="259"/>
      <c r="BO345" s="259"/>
      <c r="BP345" s="259"/>
      <c r="BQ345" s="259"/>
      <c r="BR345" s="259"/>
      <c r="BS345" s="259"/>
      <c r="BT345" s="259"/>
      <c r="BU345" s="259"/>
      <c r="BV345" s="259"/>
      <c r="BW345" s="259"/>
      <c r="BX345" s="259"/>
      <c r="BY345" s="259"/>
      <c r="BZ345" s="259"/>
      <c r="CA345" s="259"/>
      <c r="CB345" s="259"/>
      <c r="CC345" s="259"/>
      <c r="CD345" s="259"/>
      <c r="CE345" s="259"/>
      <c r="CF345" s="259"/>
      <c r="CG345" s="259"/>
      <c r="CH345" s="259"/>
      <c r="CI345" s="259"/>
      <c r="CJ345" s="259"/>
      <c r="CK345" s="259"/>
      <c r="CL345" s="259"/>
      <c r="CM345" s="259"/>
      <c r="CN345" s="259"/>
      <c r="CO345" s="259"/>
      <c r="CP345" s="259"/>
      <c r="CQ345" s="259"/>
      <c r="CR345" s="259"/>
      <c r="CS345" s="259"/>
      <c r="CT345" s="259"/>
      <c r="CU345" s="259"/>
      <c r="CV345" s="259"/>
      <c r="CW345" s="259"/>
      <c r="CX345" s="259"/>
      <c r="CY345" s="259"/>
      <c r="CZ345" s="259"/>
      <c r="DA345" s="259"/>
      <c r="DB345" s="259"/>
      <c r="DC345" s="259"/>
      <c r="DD345" s="259"/>
      <c r="DE345" s="259"/>
      <c r="DF345" s="259"/>
      <c r="DG345" s="259"/>
      <c r="DH345" s="259"/>
      <c r="DI345" s="259"/>
      <c r="DJ345" s="259"/>
      <c r="DK345" s="259"/>
      <c r="DL345" s="259"/>
      <c r="DM345" s="259"/>
      <c r="DN345" s="259"/>
      <c r="DO345" s="259"/>
      <c r="DP345" s="259"/>
      <c r="DQ345" s="259"/>
      <c r="DR345" s="259"/>
      <c r="DS345" s="259"/>
      <c r="DT345" s="259"/>
      <c r="DU345" s="259"/>
      <c r="DV345" s="259"/>
      <c r="DW345" s="259"/>
      <c r="DX345" s="259"/>
      <c r="DY345" s="259"/>
      <c r="DZ345" s="259"/>
      <c r="EA345" s="259"/>
      <c r="EB345" s="259"/>
      <c r="EC345" s="259"/>
      <c r="ED345" s="259"/>
      <c r="EE345" s="259"/>
      <c r="EF345" s="259"/>
      <c r="EG345" s="259"/>
      <c r="EH345" s="259"/>
      <c r="EI345" s="259"/>
      <c r="EJ345" s="259"/>
      <c r="EK345" s="259"/>
      <c r="EL345" s="259"/>
      <c r="EM345" s="259"/>
      <c r="EN345" s="259"/>
      <c r="EO345" s="259"/>
      <c r="EP345" s="259"/>
      <c r="EQ345" s="259"/>
      <c r="ER345" s="259"/>
      <c r="ES345" s="259"/>
      <c r="ET345" s="259"/>
      <c r="EU345" s="259"/>
      <c r="EV345" s="259"/>
      <c r="EW345" s="259"/>
      <c r="EX345" s="259"/>
      <c r="EY345" s="259"/>
      <c r="EZ345" s="259"/>
      <c r="FA345" s="259"/>
      <c r="FB345" s="259"/>
      <c r="FC345" s="259"/>
      <c r="FD345" s="259"/>
      <c r="FE345" s="259"/>
      <c r="FF345" s="259"/>
      <c r="FG345" s="259"/>
      <c r="FH345" s="259"/>
      <c r="FI345" s="259"/>
      <c r="FJ345" s="259"/>
      <c r="FK345" s="259"/>
      <c r="FL345" s="259"/>
      <c r="FM345" s="259"/>
      <c r="FN345" s="259"/>
      <c r="FO345" s="259"/>
    </row>
    <row r="346" s="22" customFormat="1" spans="1:26">
      <c r="A346" s="283" t="s">
        <v>1463</v>
      </c>
      <c r="B346" s="277" t="str">
        <f>"商贸服务类"&amp;SUBTOTAL(3,A346:A355)-2&amp;"个"</f>
        <v>商贸服务类7个</v>
      </c>
      <c r="C346" s="281"/>
      <c r="D346" s="281"/>
      <c r="E346" s="39"/>
      <c r="F346" s="38"/>
      <c r="G346" s="62"/>
      <c r="H346" s="353">
        <f>SUM(H347:H354)</f>
        <v>689600</v>
      </c>
      <c r="I346" s="281"/>
      <c r="J346" s="38"/>
      <c r="K346" s="281"/>
      <c r="L346" s="38"/>
      <c r="M346" s="39"/>
      <c r="N346" s="37"/>
      <c r="O346" s="365"/>
      <c r="P346" s="366"/>
      <c r="Q346" s="373"/>
      <c r="R346" s="281"/>
      <c r="S346" s="320"/>
      <c r="W346" s="321"/>
      <c r="X346" s="321"/>
      <c r="Y346" s="321"/>
      <c r="Z346" s="321"/>
    </row>
    <row r="347" s="29" customFormat="1" ht="45" spans="1:26">
      <c r="A347" s="41">
        <v>1</v>
      </c>
      <c r="B347" s="42" t="s">
        <v>221</v>
      </c>
      <c r="C347" s="45" t="s">
        <v>103</v>
      </c>
      <c r="D347" s="45" t="s">
        <v>41</v>
      </c>
      <c r="E347" s="48" t="s">
        <v>28</v>
      </c>
      <c r="F347" s="42" t="s">
        <v>222</v>
      </c>
      <c r="G347" s="49" t="s">
        <v>223</v>
      </c>
      <c r="H347" s="139">
        <v>400000</v>
      </c>
      <c r="I347" s="104"/>
      <c r="J347" s="76"/>
      <c r="K347" s="45"/>
      <c r="L347" s="46" t="s">
        <v>191</v>
      </c>
      <c r="M347" s="45" t="s">
        <v>33</v>
      </c>
      <c r="N347" s="45" t="s">
        <v>33</v>
      </c>
      <c r="O347" s="80"/>
      <c r="P347" s="45"/>
      <c r="Q347" s="45" t="s">
        <v>37</v>
      </c>
      <c r="R347" s="45" t="s">
        <v>48</v>
      </c>
      <c r="S347" s="227" t="s">
        <v>180</v>
      </c>
      <c r="W347" s="318"/>
      <c r="X347" s="318"/>
      <c r="Y347" s="318"/>
      <c r="Z347" s="318"/>
    </row>
    <row r="348" s="100" customFormat="1" ht="39.75" customHeight="1" spans="1:26">
      <c r="A348" s="41">
        <v>2</v>
      </c>
      <c r="B348" s="42" t="s">
        <v>418</v>
      </c>
      <c r="C348" s="68"/>
      <c r="D348" s="56" t="s">
        <v>41</v>
      </c>
      <c r="E348" s="45" t="s">
        <v>267</v>
      </c>
      <c r="F348" s="76" t="s">
        <v>419</v>
      </c>
      <c r="G348" s="41" t="s">
        <v>251</v>
      </c>
      <c r="H348" s="68">
        <v>50000</v>
      </c>
      <c r="I348" s="68"/>
      <c r="J348" s="79"/>
      <c r="K348" s="68"/>
      <c r="L348" s="79" t="s">
        <v>396</v>
      </c>
      <c r="M348" s="45" t="s">
        <v>33</v>
      </c>
      <c r="N348" s="45" t="s">
        <v>33</v>
      </c>
      <c r="O348" s="94"/>
      <c r="P348" s="68"/>
      <c r="Q348" s="68"/>
      <c r="R348" s="68"/>
      <c r="S348" s="232" t="s">
        <v>285</v>
      </c>
      <c r="W348" s="346"/>
      <c r="X348" s="346"/>
      <c r="Y348" s="346"/>
      <c r="Z348" s="346"/>
    </row>
    <row r="349" ht="33.75" spans="1:19">
      <c r="A349" s="41">
        <v>3</v>
      </c>
      <c r="B349" s="55" t="s">
        <v>634</v>
      </c>
      <c r="C349" s="56" t="s">
        <v>26</v>
      </c>
      <c r="D349" s="56" t="s">
        <v>41</v>
      </c>
      <c r="E349" s="41" t="s">
        <v>439</v>
      </c>
      <c r="F349" s="55" t="s">
        <v>635</v>
      </c>
      <c r="G349" s="41" t="s">
        <v>251</v>
      </c>
      <c r="H349" s="57">
        <v>10000</v>
      </c>
      <c r="I349" s="59"/>
      <c r="J349" s="55"/>
      <c r="K349" s="59"/>
      <c r="L349" s="80" t="s">
        <v>579</v>
      </c>
      <c r="M349" s="45" t="s">
        <v>33</v>
      </c>
      <c r="N349" s="45" t="s">
        <v>33</v>
      </c>
      <c r="O349" s="80" t="s">
        <v>636</v>
      </c>
      <c r="P349" s="45" t="s">
        <v>637</v>
      </c>
      <c r="Q349" s="45" t="s">
        <v>444</v>
      </c>
      <c r="R349" s="45" t="s">
        <v>452</v>
      </c>
      <c r="S349" s="227" t="s">
        <v>446</v>
      </c>
    </row>
    <row r="350" s="101" customFormat="1" ht="33.75" spans="1:26">
      <c r="A350" s="41">
        <v>4</v>
      </c>
      <c r="B350" s="46" t="s">
        <v>871</v>
      </c>
      <c r="C350" s="47" t="s">
        <v>188</v>
      </c>
      <c r="D350" s="56" t="s">
        <v>41</v>
      </c>
      <c r="E350" s="48" t="s">
        <v>642</v>
      </c>
      <c r="F350" s="46" t="s">
        <v>872</v>
      </c>
      <c r="G350" s="41" t="s">
        <v>229</v>
      </c>
      <c r="H350" s="53">
        <v>6000</v>
      </c>
      <c r="I350" s="48"/>
      <c r="J350" s="46"/>
      <c r="K350" s="47"/>
      <c r="L350" s="79" t="s">
        <v>191</v>
      </c>
      <c r="M350" s="45" t="s">
        <v>33</v>
      </c>
      <c r="N350" s="45" t="s">
        <v>33</v>
      </c>
      <c r="O350" s="46" t="s">
        <v>646</v>
      </c>
      <c r="P350" s="47" t="s">
        <v>685</v>
      </c>
      <c r="Q350" s="52" t="s">
        <v>648</v>
      </c>
      <c r="R350" s="47" t="s">
        <v>685</v>
      </c>
      <c r="S350" s="232" t="s">
        <v>551</v>
      </c>
      <c r="W350" s="414"/>
      <c r="X350" s="414"/>
      <c r="Y350" s="414"/>
      <c r="Z350" s="414"/>
    </row>
    <row r="351" s="125" customFormat="1" ht="33" customHeight="1" spans="1:171">
      <c r="A351" s="41">
        <v>5</v>
      </c>
      <c r="B351" s="51" t="s">
        <v>888</v>
      </c>
      <c r="C351" s="47"/>
      <c r="D351" s="56" t="s">
        <v>41</v>
      </c>
      <c r="E351" s="48" t="s">
        <v>642</v>
      </c>
      <c r="F351" s="46" t="s">
        <v>889</v>
      </c>
      <c r="G351" s="41" t="s">
        <v>251</v>
      </c>
      <c r="H351" s="53">
        <v>3600</v>
      </c>
      <c r="I351" s="48"/>
      <c r="J351" s="78"/>
      <c r="K351" s="41"/>
      <c r="L351" s="46" t="s">
        <v>860</v>
      </c>
      <c r="M351" s="45" t="s">
        <v>33</v>
      </c>
      <c r="N351" s="45" t="s">
        <v>33</v>
      </c>
      <c r="O351" s="108"/>
      <c r="P351" s="349"/>
      <c r="Q351" s="367"/>
      <c r="R351" s="349"/>
      <c r="S351" s="232" t="s">
        <v>551</v>
      </c>
      <c r="T351" s="415"/>
      <c r="U351" s="415"/>
      <c r="V351" s="415"/>
      <c r="W351" s="416"/>
      <c r="X351" s="416"/>
      <c r="Y351" s="416"/>
      <c r="Z351" s="416"/>
      <c r="AA351" s="415"/>
      <c r="AB351" s="415"/>
      <c r="AC351" s="415"/>
      <c r="AD351" s="415"/>
      <c r="AE351" s="415"/>
      <c r="AF351" s="415"/>
      <c r="AG351" s="415"/>
      <c r="AH351" s="415"/>
      <c r="AI351" s="415"/>
      <c r="AJ351" s="415"/>
      <c r="AK351" s="415"/>
      <c r="AL351" s="415"/>
      <c r="AM351" s="415"/>
      <c r="AN351" s="415"/>
      <c r="AO351" s="415"/>
      <c r="AP351" s="415"/>
      <c r="AQ351" s="415"/>
      <c r="AR351" s="415"/>
      <c r="AS351" s="415"/>
      <c r="AT351" s="415"/>
      <c r="AU351" s="415"/>
      <c r="AV351" s="415"/>
      <c r="AW351" s="415"/>
      <c r="AX351" s="415"/>
      <c r="AY351" s="415"/>
      <c r="AZ351" s="415"/>
      <c r="BA351" s="415"/>
      <c r="BB351" s="415"/>
      <c r="BC351" s="415"/>
      <c r="BD351" s="415"/>
      <c r="BE351" s="415"/>
      <c r="BF351" s="415"/>
      <c r="BG351" s="415"/>
      <c r="BH351" s="415"/>
      <c r="BI351" s="415"/>
      <c r="BJ351" s="415"/>
      <c r="BK351" s="415"/>
      <c r="BL351" s="415"/>
      <c r="BM351" s="415"/>
      <c r="BN351" s="415"/>
      <c r="BO351" s="415"/>
      <c r="BP351" s="415"/>
      <c r="BQ351" s="415"/>
      <c r="BR351" s="415"/>
      <c r="BS351" s="415"/>
      <c r="BT351" s="415"/>
      <c r="BU351" s="415"/>
      <c r="BV351" s="415"/>
      <c r="BW351" s="415"/>
      <c r="BX351" s="415"/>
      <c r="BY351" s="415"/>
      <c r="BZ351" s="415"/>
      <c r="CA351" s="415"/>
      <c r="CB351" s="415"/>
      <c r="CC351" s="415"/>
      <c r="CD351" s="415"/>
      <c r="CE351" s="415"/>
      <c r="CF351" s="415"/>
      <c r="CG351" s="415"/>
      <c r="CH351" s="415"/>
      <c r="CI351" s="415"/>
      <c r="CJ351" s="415"/>
      <c r="CK351" s="415"/>
      <c r="CL351" s="415"/>
      <c r="CM351" s="415"/>
      <c r="CN351" s="415"/>
      <c r="CO351" s="415"/>
      <c r="CP351" s="415"/>
      <c r="CQ351" s="415"/>
      <c r="CR351" s="415"/>
      <c r="CS351" s="415"/>
      <c r="CT351" s="415"/>
      <c r="CU351" s="415"/>
      <c r="CV351" s="415"/>
      <c r="CW351" s="415"/>
      <c r="CX351" s="415"/>
      <c r="CY351" s="415"/>
      <c r="CZ351" s="415"/>
      <c r="DA351" s="415"/>
      <c r="DB351" s="415"/>
      <c r="DC351" s="415"/>
      <c r="DD351" s="415"/>
      <c r="DE351" s="415"/>
      <c r="DF351" s="415"/>
      <c r="DG351" s="415"/>
      <c r="DH351" s="415"/>
      <c r="DI351" s="415"/>
      <c r="DJ351" s="415"/>
      <c r="DK351" s="415"/>
      <c r="DL351" s="415"/>
      <c r="DM351" s="415"/>
      <c r="DN351" s="415"/>
      <c r="DO351" s="415"/>
      <c r="DP351" s="415"/>
      <c r="DQ351" s="415"/>
      <c r="DR351" s="415"/>
      <c r="DS351" s="415"/>
      <c r="DT351" s="415"/>
      <c r="DU351" s="415"/>
      <c r="DV351" s="415"/>
      <c r="DW351" s="415"/>
      <c r="DX351" s="415"/>
      <c r="DY351" s="415"/>
      <c r="DZ351" s="415"/>
      <c r="EA351" s="415"/>
      <c r="EB351" s="415"/>
      <c r="EC351" s="415"/>
      <c r="ED351" s="415"/>
      <c r="EE351" s="415"/>
      <c r="EF351" s="415"/>
      <c r="EG351" s="415"/>
      <c r="EH351" s="415"/>
      <c r="EI351" s="415"/>
      <c r="EJ351" s="415"/>
      <c r="EK351" s="415"/>
      <c r="EL351" s="415"/>
      <c r="EM351" s="415"/>
      <c r="EN351" s="415"/>
      <c r="EO351" s="415"/>
      <c r="EP351" s="415"/>
      <c r="EQ351" s="415"/>
      <c r="ER351" s="415"/>
      <c r="ES351" s="415"/>
      <c r="ET351" s="415"/>
      <c r="EU351" s="415"/>
      <c r="EV351" s="415"/>
      <c r="EW351" s="415"/>
      <c r="EX351" s="415"/>
      <c r="EY351" s="415"/>
      <c r="EZ351" s="415"/>
      <c r="FA351" s="415"/>
      <c r="FB351" s="415"/>
      <c r="FC351" s="415"/>
      <c r="FD351" s="415"/>
      <c r="FE351" s="415"/>
      <c r="FF351" s="415"/>
      <c r="FG351" s="415"/>
      <c r="FH351" s="415"/>
      <c r="FI351" s="415"/>
      <c r="FJ351" s="415"/>
      <c r="FK351" s="415"/>
      <c r="FL351" s="415"/>
      <c r="FM351" s="415"/>
      <c r="FN351" s="415"/>
      <c r="FO351" s="415"/>
    </row>
    <row r="352" s="29" customFormat="1" ht="45" spans="1:26">
      <c r="A352" s="41">
        <v>6</v>
      </c>
      <c r="B352" s="55" t="s">
        <v>978</v>
      </c>
      <c r="C352" s="59" t="s">
        <v>103</v>
      </c>
      <c r="D352" s="56" t="s">
        <v>41</v>
      </c>
      <c r="E352" s="56" t="s">
        <v>894</v>
      </c>
      <c r="F352" s="55" t="s">
        <v>979</v>
      </c>
      <c r="G352" s="41" t="s">
        <v>229</v>
      </c>
      <c r="H352" s="57">
        <v>80000</v>
      </c>
      <c r="I352" s="59"/>
      <c r="J352" s="80"/>
      <c r="K352" s="59"/>
      <c r="L352" s="60" t="s">
        <v>980</v>
      </c>
      <c r="M352" s="59" t="s">
        <v>33</v>
      </c>
      <c r="N352" s="59" t="s">
        <v>33</v>
      </c>
      <c r="O352" s="80" t="s">
        <v>900</v>
      </c>
      <c r="P352" s="45" t="s">
        <v>974</v>
      </c>
      <c r="Q352" s="45" t="s">
        <v>900</v>
      </c>
      <c r="R352" s="45"/>
      <c r="S352" s="227" t="s">
        <v>901</v>
      </c>
      <c r="W352" s="318"/>
      <c r="X352" s="318"/>
      <c r="Y352" s="318"/>
      <c r="Z352" s="318"/>
    </row>
    <row r="353" s="29" customFormat="1" ht="30" customHeight="1" spans="1:26">
      <c r="A353" s="41">
        <v>7</v>
      </c>
      <c r="B353" s="55" t="s">
        <v>1370</v>
      </c>
      <c r="C353" s="56" t="s">
        <v>188</v>
      </c>
      <c r="D353" s="56" t="s">
        <v>41</v>
      </c>
      <c r="E353" s="41" t="s">
        <v>1144</v>
      </c>
      <c r="F353" s="55" t="s">
        <v>1371</v>
      </c>
      <c r="G353" s="41" t="s">
        <v>229</v>
      </c>
      <c r="H353" s="57">
        <v>60000</v>
      </c>
      <c r="I353" s="59"/>
      <c r="J353" s="55"/>
      <c r="K353" s="59"/>
      <c r="L353" s="80" t="s">
        <v>1372</v>
      </c>
      <c r="M353" s="130" t="s">
        <v>33</v>
      </c>
      <c r="N353" s="130" t="s">
        <v>33</v>
      </c>
      <c r="O353" s="80" t="s">
        <v>1150</v>
      </c>
      <c r="P353" s="45" t="s">
        <v>1249</v>
      </c>
      <c r="Q353" s="45" t="s">
        <v>1150</v>
      </c>
      <c r="R353" s="45" t="s">
        <v>1249</v>
      </c>
      <c r="S353" s="227" t="s">
        <v>1152</v>
      </c>
      <c r="W353" s="318"/>
      <c r="X353" s="318"/>
      <c r="Y353" s="318"/>
      <c r="Z353" s="318"/>
    </row>
    <row r="354" s="29" customFormat="1" ht="22.5" spans="1:26">
      <c r="A354" s="41">
        <v>8</v>
      </c>
      <c r="B354" s="55" t="s">
        <v>1377</v>
      </c>
      <c r="C354" s="56" t="s">
        <v>188</v>
      </c>
      <c r="D354" s="56" t="s">
        <v>41</v>
      </c>
      <c r="E354" s="41" t="s">
        <v>1144</v>
      </c>
      <c r="F354" s="55" t="s">
        <v>1378</v>
      </c>
      <c r="G354" s="41" t="s">
        <v>229</v>
      </c>
      <c r="H354" s="57">
        <v>80000</v>
      </c>
      <c r="I354" s="59"/>
      <c r="J354" s="55"/>
      <c r="K354" s="59"/>
      <c r="L354" s="80" t="s">
        <v>1372</v>
      </c>
      <c r="M354" s="130" t="s">
        <v>33</v>
      </c>
      <c r="N354" s="130" t="s">
        <v>33</v>
      </c>
      <c r="O354" s="80" t="s">
        <v>1150</v>
      </c>
      <c r="P354" s="45" t="s">
        <v>1249</v>
      </c>
      <c r="Q354" s="45" t="s">
        <v>1150</v>
      </c>
      <c r="R354" s="45" t="s">
        <v>1249</v>
      </c>
      <c r="S354" s="227" t="s">
        <v>1152</v>
      </c>
      <c r="W354" s="318"/>
      <c r="X354" s="318"/>
      <c r="Y354" s="318"/>
      <c r="Z354" s="318"/>
    </row>
    <row r="362" spans="22:26">
      <c r="V362" s="417" t="s">
        <v>1473</v>
      </c>
      <c r="W362" s="418" t="s">
        <v>1474</v>
      </c>
      <c r="X362" s="418" t="s">
        <v>1475</v>
      </c>
      <c r="Y362" s="418" t="s">
        <v>1476</v>
      </c>
      <c r="Z362" s="418" t="s">
        <v>1477</v>
      </c>
    </row>
    <row r="363" spans="22:26">
      <c r="V363" s="419" t="s">
        <v>1445</v>
      </c>
      <c r="W363" s="420"/>
      <c r="X363" s="420">
        <f t="shared" ref="X363:Z363" si="13">SUM(X364,X367,X370:X371,X376,X381)</f>
        <v>328</v>
      </c>
      <c r="Y363" s="420">
        <f ca="1" t="shared" si="13"/>
        <v>19447798.15</v>
      </c>
      <c r="Z363" s="420">
        <f ca="1" t="shared" si="13"/>
        <v>2303307</v>
      </c>
    </row>
    <row r="364" spans="22:26">
      <c r="V364" s="417" t="s">
        <v>433</v>
      </c>
      <c r="W364" s="421"/>
      <c r="X364" s="422">
        <f t="shared" ref="X364:Z364" si="14">SUM(X365:X366)</f>
        <v>54</v>
      </c>
      <c r="Y364" s="422">
        <f ca="1" t="shared" si="14"/>
        <v>1224500</v>
      </c>
      <c r="Z364" s="422">
        <f ca="1" t="shared" si="14"/>
        <v>268200</v>
      </c>
    </row>
    <row r="365" spans="22:26">
      <c r="V365" s="243"/>
      <c r="W365" s="421" t="s">
        <v>433</v>
      </c>
      <c r="X365" s="418">
        <f>COUNTIF($D$6:$D$401,"工业")</f>
        <v>52</v>
      </c>
      <c r="Y365" s="418">
        <f ca="1">SUMIF($D$6:$D$401,"工业",H$6:H$354)</f>
        <v>1182500</v>
      </c>
      <c r="Z365" s="418">
        <f ca="1">SUMIF($D$6:$D$401,"工业",K$6:K$354)</f>
        <v>256200</v>
      </c>
    </row>
    <row r="366" spans="22:26">
      <c r="V366" s="243"/>
      <c r="W366" s="421" t="s">
        <v>852</v>
      </c>
      <c r="X366" s="418">
        <f>COUNTIF($D$6:$D$401,"能源")</f>
        <v>2</v>
      </c>
      <c r="Y366" s="418">
        <f ca="1">SUMIF($D$6:$D$401,"能源",H$6:H$354)</f>
        <v>42000</v>
      </c>
      <c r="Z366" s="418">
        <f ca="1">SUMIF($D$6:$D$401,"能源",K$6:K$354)</f>
        <v>12000</v>
      </c>
    </row>
    <row r="367" spans="22:26">
      <c r="V367" s="417" t="s">
        <v>1478</v>
      </c>
      <c r="W367" s="421"/>
      <c r="X367" s="422">
        <f t="shared" ref="X367:Z367" si="15">SUM(X368:X369)</f>
        <v>36</v>
      </c>
      <c r="Y367" s="422">
        <f ca="1" t="shared" si="15"/>
        <v>552360</v>
      </c>
      <c r="Z367" s="422">
        <f ca="1" t="shared" si="15"/>
        <v>101630</v>
      </c>
    </row>
    <row r="368" spans="22:26">
      <c r="V368" s="243"/>
      <c r="W368" s="421" t="s">
        <v>129</v>
      </c>
      <c r="X368" s="418">
        <f>COUNTIF($D$6:$D$401,"农林牧渔")</f>
        <v>16</v>
      </c>
      <c r="Y368" s="418">
        <f ca="1">SUMIF($D$6:$D$401,"农林牧渔",H$6:H$354)</f>
        <v>262560</v>
      </c>
      <c r="Z368" s="418">
        <f ca="1">SUMIF($D$6:$D$401,"农林牧渔",K$6:K$354)</f>
        <v>37130</v>
      </c>
    </row>
    <row r="369" spans="22:26">
      <c r="V369" s="243"/>
      <c r="W369" s="421" t="s">
        <v>117</v>
      </c>
      <c r="X369" s="418">
        <f>COUNTIF($D$6:$D$401,"水利")</f>
        <v>20</v>
      </c>
      <c r="Y369" s="418">
        <f ca="1">SUMIF($D$6:$D$401,"水利",H$6:H$354)</f>
        <v>289800</v>
      </c>
      <c r="Z369" s="418">
        <f ca="1">SUMIF($D$6:$D$401,"水利",K$6:K$354)</f>
        <v>64500</v>
      </c>
    </row>
    <row r="370" spans="22:26">
      <c r="V370" s="417" t="s">
        <v>1479</v>
      </c>
      <c r="W370" s="421"/>
      <c r="X370" s="422">
        <f>COUNTIF($D$6:$D$401,"交通")</f>
        <v>27</v>
      </c>
      <c r="Y370" s="422">
        <f ca="1">SUMIF($D$6:$D$401,"交通",H$6:H$354)</f>
        <v>1305109.15</v>
      </c>
      <c r="Z370" s="422">
        <f ca="1">SUMIF($D$6:$D$401,"交通",K$6:K$354)</f>
        <v>171250</v>
      </c>
    </row>
    <row r="371" spans="22:26">
      <c r="V371" s="417" t="s">
        <v>1480</v>
      </c>
      <c r="W371" s="421"/>
      <c r="X371" s="422">
        <f t="shared" ref="X371:Z371" si="16">SUM(X372:X375)</f>
        <v>143</v>
      </c>
      <c r="Y371" s="422">
        <f ca="1" t="shared" si="16"/>
        <v>13733785</v>
      </c>
      <c r="Z371" s="422">
        <f ca="1" t="shared" si="16"/>
        <v>1467960</v>
      </c>
    </row>
    <row r="372" spans="22:26">
      <c r="V372" s="243"/>
      <c r="W372" s="421" t="s">
        <v>27</v>
      </c>
      <c r="X372" s="418">
        <f>COUNTIF($D$6:$D$401,"房地产")</f>
        <v>23</v>
      </c>
      <c r="Y372" s="418">
        <f ca="1">SUMIF($D$6:$D$401,"房地产",H$6:H$354)</f>
        <v>4214917</v>
      </c>
      <c r="Z372" s="418">
        <f ca="1">SUMIF($D$6:$D$401,"房地产",K$6:K$354)</f>
        <v>452600</v>
      </c>
    </row>
    <row r="373" spans="22:26">
      <c r="V373" s="243"/>
      <c r="W373" s="421" t="s">
        <v>51</v>
      </c>
      <c r="X373" s="418">
        <f>COUNTIF($D$6:$D$401,"棚户区")</f>
        <v>56</v>
      </c>
      <c r="Y373" s="418">
        <f ca="1">SUMIF($D$6:$D$401,"棚户区",H$6:H$354)</f>
        <v>8958168</v>
      </c>
      <c r="Z373" s="418">
        <f ca="1">SUMIF($D$6:$D$401,"棚户区",K$6:K$354)</f>
        <v>872800</v>
      </c>
    </row>
    <row r="374" spans="22:26">
      <c r="V374" s="243"/>
      <c r="W374" s="421" t="s">
        <v>104</v>
      </c>
      <c r="X374" s="418">
        <f>COUNTIF($D$6:$D$401,"市政设施")</f>
        <v>39</v>
      </c>
      <c r="Y374" s="418">
        <f ca="1">SUMIF($D$6:$D$401,"市政设施",H$6:H$354)</f>
        <v>231500</v>
      </c>
      <c r="Z374" s="418">
        <f ca="1">SUMIF($D$6:$D$401,"市政设施",K$6:K$354)</f>
        <v>79000</v>
      </c>
    </row>
    <row r="375" spans="22:26">
      <c r="V375" s="243"/>
      <c r="W375" s="421" t="s">
        <v>317</v>
      </c>
      <c r="X375" s="418">
        <f>COUNTIF($D$6:$D$401,"美丽乡村")</f>
        <v>25</v>
      </c>
      <c r="Y375" s="418">
        <f ca="1">SUMIF($D$6:$D$401,"美丽乡村",H$6:H$354)</f>
        <v>329200</v>
      </c>
      <c r="Z375" s="418">
        <f ca="1">SUMIF($D$6:$D$401,"美丽乡村",K$6:K$354)</f>
        <v>63560</v>
      </c>
    </row>
    <row r="376" spans="22:26">
      <c r="V376" s="417" t="s">
        <v>1481</v>
      </c>
      <c r="W376" s="421"/>
      <c r="X376" s="422">
        <f t="shared" ref="X376:Z376" si="17">SUM(X377:X380)</f>
        <v>40</v>
      </c>
      <c r="Y376" s="422">
        <f ca="1" t="shared" si="17"/>
        <v>939644</v>
      </c>
      <c r="Z376" s="422">
        <f ca="1" t="shared" si="17"/>
        <v>135667</v>
      </c>
    </row>
    <row r="377" spans="22:26">
      <c r="V377" s="243"/>
      <c r="W377" s="421" t="s">
        <v>189</v>
      </c>
      <c r="X377" s="418">
        <f>COUNTIF($D$6:$D$401,"民政")</f>
        <v>6</v>
      </c>
      <c r="Y377" s="418">
        <f ca="1">SUMIF($D$6:$D$401,"民政",H$6:H$354)</f>
        <v>81000</v>
      </c>
      <c r="Z377" s="418">
        <f ca="1">SUMIF($D$6:$D$401,"民政",K$6:K$354)</f>
        <v>19000</v>
      </c>
    </row>
    <row r="378" spans="22:26">
      <c r="V378" s="243"/>
      <c r="W378" s="421" t="s">
        <v>133</v>
      </c>
      <c r="X378" s="418">
        <f>COUNTIF($D$6:$D$401,"文化旅游")</f>
        <v>16</v>
      </c>
      <c r="Y378" s="418">
        <f ca="1">SUMIF($D$6:$D$401,"文化旅游",H$6:H$354)</f>
        <v>483450</v>
      </c>
      <c r="Z378" s="418">
        <f ca="1">SUMIF($D$6:$D$401,"文化旅游",K$6:K$354)</f>
        <v>100200</v>
      </c>
    </row>
    <row r="379" spans="22:26">
      <c r="V379" s="243"/>
      <c r="W379" s="421" t="s">
        <v>266</v>
      </c>
      <c r="X379" s="418">
        <f>COUNTIF($D$6:$D$401,"医疗卫生")</f>
        <v>4</v>
      </c>
      <c r="Y379" s="418">
        <f ca="1">SUMIF($D$6:$D$401,"医疗卫生",H$6:H$354)</f>
        <v>58557</v>
      </c>
      <c r="Z379" s="418">
        <f ca="1">SUMIF($D$6:$D$401,"医疗卫生",K$6:K$354)</f>
        <v>11007</v>
      </c>
    </row>
    <row r="380" spans="22:26">
      <c r="V380" s="243"/>
      <c r="W380" s="421" t="s">
        <v>137</v>
      </c>
      <c r="X380" s="418">
        <f>COUNTIF($D$6:$D$401,"教育")</f>
        <v>14</v>
      </c>
      <c r="Y380" s="418">
        <f ca="1">SUMIF($D$6:$D$401,"教育",H$6:H$354)</f>
        <v>316637</v>
      </c>
      <c r="Z380" s="418">
        <f ca="1">SUMIF($D$6:$D$401,"教育",K$6:K$354)</f>
        <v>5460</v>
      </c>
    </row>
    <row r="381" spans="22:26">
      <c r="V381" s="417" t="s">
        <v>41</v>
      </c>
      <c r="W381" s="421"/>
      <c r="X381" s="422">
        <f>COUNTIF($D$6:$D$401,"商贸服务")</f>
        <v>28</v>
      </c>
      <c r="Y381" s="418">
        <f ca="1">SUMIF($D$6:$D$401,"商贸服务",H$6:H$354)</f>
        <v>1692400</v>
      </c>
      <c r="Z381" s="418">
        <f ca="1">SUMIF($D$6:$D$401,"商贸服务",K$6:K$354)</f>
        <v>158600</v>
      </c>
    </row>
    <row r="61546" spans="1:19">
      <c r="A61546" s="423"/>
      <c r="B61546" s="267"/>
      <c r="C61546" s="267"/>
      <c r="D61546" s="267"/>
      <c r="E61546" s="267"/>
      <c r="F61546" s="267"/>
      <c r="G61546" s="267"/>
      <c r="H61546" s="267"/>
      <c r="I61546" s="267"/>
      <c r="J61546" s="267"/>
      <c r="K61546" s="267"/>
      <c r="L61546" s="267"/>
      <c r="M61546" s="267"/>
      <c r="N61546" s="267"/>
      <c r="S61546"/>
    </row>
  </sheetData>
  <protectedRanges>
    <protectedRange sqref="S147" name="区域1_29_2_1_1_12_1_1"/>
    <protectedRange sqref="S105" name="区域1_29_2_1_1_11_2_1_1"/>
    <protectedRange sqref="S106" name="区域1_29_2_1_1_12_1_1_1"/>
    <protectedRange sqref="B300" name="区域1_12_2_2_1"/>
    <protectedRange sqref="B300" name="区域1_12_2_2_2"/>
    <protectedRange sqref="B300" name="区域1_21_3_1_1_2_2"/>
    <protectedRange sqref="F73:H73" name="区域1_22_1"/>
    <protectedRange sqref="F73:H73" name="区域1_18"/>
    <protectedRange sqref="B73" name="区域1_21_1"/>
    <protectedRange sqref="B73" name="区域1_16"/>
    <protectedRange sqref="B317" name="区域1_16_1"/>
    <protectedRange sqref="F317:H317" name="区域1_18_1"/>
    <protectedRange sqref="J317" name="区域1_18_2"/>
    <protectedRange sqref="J318" name="区域1_22_3_1"/>
    <protectedRange sqref="B318" name="区域1_16_2"/>
    <protectedRange sqref="F318:H318" name="区域1_18_4"/>
    <protectedRange sqref="B301" name="区域1_21_2_1"/>
    <protectedRange sqref="B301" name="区域1_16_1_1"/>
    <protectedRange sqref="F301:H301" name="区域1_22_2_1"/>
    <protectedRange sqref="F301:H301" name="区域1_18_1_1"/>
    <protectedRange sqref="J301" name="区域1_22_3_2"/>
    <protectedRange sqref="J301" name="区域1_18_2_2"/>
    <protectedRange sqref="R302" name="区域1_36_3_1"/>
    <protectedRange sqref="J302 J305:J306" name="区域1_22_3_1_1"/>
    <protectedRange sqref="J302 J305:J306" name="区域1_18_2_1_1"/>
    <protectedRange sqref="G304:H304" name="区域1_22_4_1"/>
    <protectedRange sqref="G304:H304" name="区域1_18_3_1"/>
    <protectedRange sqref="B302" name="区域1_21_3_2"/>
    <protectedRange sqref="B302" name="区域1_16_2_2"/>
    <protectedRange sqref="F302:H302" name="区域1_22_5_2"/>
    <protectedRange sqref="F302:H302" name="区域1_18_4_2"/>
    <protectedRange sqref="B306" name="区域1_21_4_1"/>
    <protectedRange sqref="B306" name="区域1_16_3_1"/>
    <protectedRange sqref="F306:H306" name="区域1_22_6_1"/>
    <protectedRange sqref="F306:H306" name="区域1_18_5_1"/>
    <protectedRange sqref="H305" name="区域1_22_2_1_1_1"/>
    <protectedRange sqref="H305" name="区域1_18_1_1_1_1"/>
    <protectedRange sqref="F305 B305" name="区域1_21_3_1_1"/>
    <protectedRange sqref="F305 B305" name="区域1_16_2_1_1"/>
    <protectedRange sqref="G305" name="区域1_22_5_1_1"/>
    <protectedRange sqref="G305" name="区域1_18_4_1_1"/>
    <protectedRange sqref="P240:Q240 L240:M240" name="区域2_1_3_2"/>
    <protectedRange sqref="O120" name="区域1_6_1_53_6_2_2_2_4"/>
    <protectedRange sqref="P120" name="区域1_2_3_1_1_1_9_2_1_1_1_3_1_1"/>
    <protectedRange sqref="B116:B120" name="区域1_21_4_1_1"/>
    <protectedRange sqref="H120:J120 R116:R119 F116:F120 K119:L119 J116:L116 K117:K118" name="区域1_22_4_1_3_1"/>
    <protectedRange sqref="F120 H120:J120" name="区域1_53_1_1"/>
    <protectedRange sqref="B120" name="区域1_58_1_1"/>
    <protectedRange sqref="B116:B119" name="区域1_83_1_1"/>
    <protectedRange sqref="R116:R119 F116:F119 K119:L119 J116:L116 K117:K118" name="区域1_84_1_1"/>
    <protectedRange sqref="Q116:Q120" name="区域1_6_1_53_6_2_2_2_1_3"/>
    <protectedRange sqref="J117" name="区域1_22_4_1_3_1_1"/>
    <protectedRange sqref="J117" name="区域1_84_1_1_1"/>
    <protectedRange sqref="J118" name="区域1_22_4_1_3_1_2"/>
    <protectedRange sqref="J118" name="区域1_84_1_1_2"/>
    <protectedRange sqref="L117" name="区域1_22_4_1_3_1_3"/>
    <protectedRange sqref="L117" name="区域1_84_1_1_3"/>
    <protectedRange sqref="L118" name="区域1_22_4_1_3_1_4"/>
    <protectedRange sqref="L118" name="区域1_84_1_1_4"/>
    <protectedRange sqref="B321" name="区域1_21_3_2_2"/>
    <protectedRange sqref="F321" name="区域1_22_4_8_5"/>
    <protectedRange sqref="F321" name="区域1_9_2_2_5"/>
    <protectedRange sqref="G321" name="区域1_22_4_8_6"/>
    <protectedRange sqref="G321" name="区域1_9_2_2_6"/>
    <protectedRange sqref="I322" name="区域1_18_2_1_2_2_1"/>
    <protectedRange sqref="B322" name="区域1_16_1_1_1_1"/>
    <protectedRange sqref="I322" name="区域1_18_2_1_7_1"/>
    <protectedRange sqref="I322" name="区域1_18_2_1_2_2_2"/>
    <protectedRange sqref="E322:G322" name="区域1_18_1_1_2_2"/>
    <protectedRange sqref="B322" name="区域1_16_1_1_1_2"/>
    <protectedRange sqref="E322:G322" name="区域1_18_1_1_1_1_2"/>
    <protectedRange sqref="I322" name="区域1_18_2_1_7_2"/>
    <protectedRange sqref="B322" name="区域1_21_2_1_1"/>
    <protectedRange sqref="B322" name="区域1_16_1_1_2"/>
    <protectedRange sqref="F322:H322" name="区域1_22_2_1_2"/>
    <protectedRange sqref="F322:H322" name="区域1_18_1_1_5"/>
    <protectedRange sqref="J322" name="区域1_22_3_1_1_1"/>
    <protectedRange sqref="J322" name="区域1_18_2_1_1_1"/>
    <protectedRange sqref="B74:B76" name="区域1_21_5"/>
    <protectedRange sqref="B74:B76" name="区域1_32_1"/>
    <protectedRange sqref="F74:F76" name="区域1_22_7"/>
    <protectedRange sqref="F74:F76" name="区域1_33_1"/>
    <protectedRange sqref="G74:H76" name="区域1_22_8"/>
    <protectedRange sqref="G74:H76" name="区域1_33_2"/>
    <protectedRange sqref="J74 J76" name="区域1_22_9"/>
    <protectedRange sqref="J74 J76" name="区域1_33_3"/>
    <protectedRange sqref="J75" name="区域1_22_10"/>
    <protectedRange sqref="J75" name="区域1_33_4"/>
    <protectedRange sqref="R75" name="区域1_44"/>
    <protectedRange sqref="R76" name="区域1_49"/>
    <protectedRange sqref="R77" name="区域1_36_1_1"/>
    <protectedRange sqref="B77" name="区域1_1"/>
    <protectedRange sqref="F77" name="区域1_3_1"/>
    <protectedRange sqref="G77:H77" name="区域1_4_1"/>
    <protectedRange sqref="J77" name="区域1_5"/>
    <protectedRange sqref="J323:J324" name="区域1_22_3_1_2"/>
    <protectedRange sqref="J323:J324" name="区域1_18_2_1_2"/>
    <protectedRange sqref="B324" name="区域1_21_6"/>
    <protectedRange sqref="F324:H324" name="区域1_22_11"/>
    <protectedRange sqref="P327:Q327" name="区域2_1_1_1"/>
    <protectedRange sqref="B328" name="区域1_21_2_1_2"/>
    <protectedRange sqref="B328" name="区域1_16_4_1"/>
    <protectedRange sqref="F328" name="区域1_22_4_1_1"/>
    <protectedRange sqref="F328" name="区域1_18_2_1_2_1"/>
    <protectedRange sqref="G328" name="区域1_22_4_1_1_1"/>
    <protectedRange sqref="G328" name="区域1_18_2_1_1_1_1"/>
    <protectedRange sqref="J328 L328" name="区域1_22_4_1_2"/>
    <protectedRange sqref="J328 L328" name="区域1_18_2_1_2_1_1"/>
    <protectedRange sqref="B121" name="区域1_12_2_1"/>
    <protectedRange sqref="F121" name="区域1_13_2_1"/>
    <protectedRange sqref="B121" name="区域1_21_3_1_1_1"/>
    <protectedRange sqref="H121:J121 F121" name="区域1_22_3_2_1_1"/>
    <protectedRange sqref="J122" name="区域1_1_1"/>
    <protectedRange sqref="E271:E274" name="区域1_6_1_4_1_1_2_1_1_2_1_1_2_3_2"/>
    <protectedRange sqref="B275" name="区域1_46"/>
    <protectedRange sqref="F275" name="区域1_47"/>
    <protectedRange sqref="B53" name="区域1_32"/>
    <protectedRange sqref="B59" name="区域1_21_3_1_2"/>
    <protectedRange sqref="H59:J59 F59" name="区域1_22_3_2_2"/>
    <protectedRange sqref="O63:P63 J63" name="区域1_1_1_1"/>
    <protectedRange sqref="E65" name="区域1_16_2_3_4_1_3_1_1"/>
    <protectedRange sqref="O211" name="区域1_6_1_53_6_2_2_2_2_1"/>
    <protectedRange sqref="B211" name="区域1_32_2_1"/>
    <protectedRange sqref="F211 K211:L211" name="区域1_33_2_1_1"/>
    <protectedRange sqref="Q211" name="区域1_6_1_53_6_2_2_2_1_1_1"/>
    <protectedRange sqref="B212" name="区域1_21_3_2_2_1"/>
    <protectedRange sqref="F212" name="区域1_22_4_8_3"/>
    <protectedRange sqref="F212" name="区域1_9_2_2_3"/>
    <protectedRange sqref="G212" name="区域1_22_4_8_4"/>
    <protectedRange sqref="G212" name="区域1_9_2_2_4"/>
    <protectedRange sqref="B214" name="区域1_21_3_2_1_1"/>
    <protectedRange sqref="J214 F214:H214" name="区域1_22_3_3_1_1"/>
    <protectedRange sqref="O292" name="区域1_6_1_53_6_2_2_2_3_1"/>
    <protectedRange sqref="Q292" name="区域1_6_1_53_6_2_2_2_1_2_1"/>
    <protectedRange sqref="J292" name="区域1_74_1_1_1"/>
    <protectedRange sqref="E294:G294" name="区域1_18_1_1_3"/>
    <protectedRange sqref="B294" name="区域1_16_1_1_4"/>
    <protectedRange sqref="E294:G294" name="区域1_18_1_1_4"/>
    <protectedRange sqref="I294" name="区域1_18_2_1_3"/>
    <protectedRange sqref="J294" name="区域1_22_3_1_1_2"/>
    <protectedRange sqref="J294" name="区域1_18_2_1_1_2"/>
    <protectedRange sqref="J36" name="区域1_22_10_1"/>
    <protectedRange sqref="J36" name="区域1_33_4_1"/>
    <protectedRange sqref="B35" name="区域1_34"/>
    <protectedRange sqref="F35" name="区域1_13"/>
    <protectedRange sqref="G35:H35" name="区域1_14"/>
    <protectedRange sqref="J35" name="区域1_15"/>
    <protectedRange sqref="R35" name="区域1_36_1"/>
    <protectedRange sqref="B36" name="区域1"/>
    <protectedRange sqref="F36" name="区域1_3"/>
    <protectedRange sqref="G36:H36" name="区域1_4"/>
    <protectedRange sqref="H37" name="区域1_22_13"/>
    <protectedRange sqref="J37" name="区域1_22_14"/>
    <protectedRange sqref="J37" name="区域1_6_1_30_4_1_1_1_1_4_1_1"/>
    <protectedRange sqref="F37:G37" name="区域1_22_13_1"/>
    <protectedRange sqref="B202" name="区域1_21_2_6_2"/>
    <protectedRange sqref="F202:L202" name="区域1_22_4_6_2"/>
    <protectedRange sqref="E202" name="区域1_6_1_4_1_1_2_1_1_2_1_1_2_3_2_1"/>
    <protectedRange sqref="J202" name="区域1_6_1_30_4_1_1_1_1_4_1_1_3_2"/>
    <protectedRange sqref="K44:M44 P44 M45" name="区域2_1_1_1_1"/>
    <protectedRange sqref="Q44" name="区域1_6_1_53_6_2_2_2_1_3_1"/>
    <protectedRange sqref="B203:B204" name="区域1_21_3_2_2_2"/>
    <protectedRange sqref="G203" name="区域1_22_4_8"/>
    <protectedRange sqref="G203" name="区域1_9_2_2"/>
    <protectedRange sqref="F204" name="区域1_22_4_8_1"/>
    <protectedRange sqref="F204" name="区域1_9_2_2_1"/>
    <protectedRange sqref="G204" name="区域1_22_4_8_2"/>
    <protectedRange sqref="G204" name="区域1_9_2_2_2"/>
    <protectedRange sqref="O286" name="区域1_6_1_53_6_2_2_2_3_1_1"/>
    <protectedRange sqref="Q286" name="区域1_6_1_53_6_2_2_2_1_2_1_1"/>
    <protectedRange sqref="B286" name="区域1_63_1_1"/>
    <protectedRange sqref="F286:I286 K286" name="区域1_64_1_1"/>
    <protectedRange sqref="J286" name="区域1_74_1_1_1_1"/>
    <protectedRange sqref="B51" name="区域1_2"/>
    <protectedRange sqref="G49:G50 O49:O50 Q49:Q50 C49:C50" name="区域1_1_1_2"/>
    <protectedRange sqref="P49:P50" name="区域1_5_1"/>
    <protectedRange sqref="J49:J50" name="区域1_7_1"/>
    <protectedRange sqref="B49 F49 H49:I49 K49:L49 L50 R49:S50" name="区域1_8"/>
    <protectedRange sqref="B50 F50 K50 N49:N50 H50:I50" name="区域1_9"/>
    <protectedRange sqref="S128" name="区域1_29_2_1_1_12_1_1_1_1"/>
    <protectedRange sqref="S129" name="区域1_29_2_1_1_12_1_1_1_1_1"/>
    <protectedRange sqref="S132" name="区域1_29_2_1_1_12_1_1_1_4"/>
    <protectedRange sqref="O135:O137" name="区域1_6_1_53_6_2_2_2_4_1"/>
    <protectedRange sqref="P135:P136" name="区域1_2_3_1_1_1_9_2_1_1_1_3_1_2_1"/>
    <protectedRange sqref="Q135:Q137" name="区域1_6_1_53_6_2_2_2_1_3_2"/>
    <protectedRange sqref="B135:B136" name="区域1_21_1_1_1"/>
    <protectedRange sqref="F135:H136 J135:L136" name="区域1_22_1_1_1"/>
    <protectedRange sqref="B135:B136" name="区域1_83_2"/>
    <protectedRange sqref="F136:H136 F135:G135 J135:L136" name="区域1_84_2"/>
    <protectedRange sqref="B330:B331" name="区域1_2_1"/>
    <protectedRange sqref="S146 B142:C142 F142:K142 O141:P141 O142:S142 G143:G145 O143:O145 Q143:Q145 C143:C145 J141" name="区域1_1_1_3"/>
    <protectedRange sqref="F143 B143:B145 R143:S145 H143:K143 P143:P145" name="区域1_5_1_1"/>
    <protectedRange sqref="F144 H144:K144" name="区域1_6"/>
    <protectedRange sqref="F145 H145:K145 J146" name="区域1_7_1_1"/>
    <protectedRange sqref="L146 R146" name="区域1_8_1"/>
    <protectedRange sqref="N142 P146 B146 F146 K146 N145 H146:I146" name="区域1_9_1"/>
    <protectedRange sqref="J148" name="区域1_22_10_2"/>
    <protectedRange sqref="J148" name="区域1_33_4_2"/>
    <protectedRange sqref="B148" name="区域1_21"/>
    <protectedRange sqref="F148:H148" name="区域1_22_13_2"/>
    <protectedRange sqref="F149:F150 F151:H151" name="区域1_22_13_2_1"/>
    <protectedRange sqref="J151" name="区域1_6_1_30_4_1_1_1_1_4_1_1_2"/>
    <protectedRange sqref="B149" name="区域1_21_9_1"/>
    <protectedRange sqref="E149:F149" name="区域1_22_13_2_1_1"/>
    <protectedRange sqref="H149:H150" name="区域1_22_14_2_1"/>
    <protectedRange sqref="H149:H150" name="区域1_6_1_30_4_1_1_1_1_4_1_1_2_2"/>
    <protectedRange sqref="J149:J150" name="区域1_22_14_2_1_1"/>
    <protectedRange sqref="J149:J150" name="区域1_6_1_30_4_1_1_1_1_4_1_1_2_1"/>
    <protectedRange sqref="J151" name="区域1_22_14_2_1_1_1"/>
    <protectedRange sqref="J151" name="区域1_6_1_30_4_1_1_1_1_4_1_1_2_1_1"/>
    <protectedRange sqref="R248" name="区域1_36_1_1_1"/>
    <protectedRange sqref="J248" name="区域1_22_14_4"/>
    <protectedRange sqref="J152" name="区域1_25_3_1_1_1_1_1_1"/>
    <protectedRange sqref="P338:Q338" name="区域2_1_1_1_2"/>
    <protectedRange sqref="P256:Q256 L256:M256" name="区域2_1_3_1"/>
    <protectedRange sqref="O157:P157 G158:G159 B158:C159 J158:J159 O158:S159 S160:S161" name="区域1_1_1_4"/>
    <protectedRange sqref="F158 H158:I158 K158" name="区域1_3_2"/>
    <protectedRange sqref="F159 H159:I159 K159" name="区域1_4_2"/>
    <protectedRange sqref="N158:N159" name="区域1_9_2"/>
    <protectedRange sqref="O352" name="区域1_6_1_53_6_2_2_2_2_1_1"/>
    <protectedRange sqref="Q352" name="区域1_6_1_53_6_2_2_2_1_1_1_1"/>
    <protectedRange sqref="B352" name="区域1_73_1_1"/>
    <protectedRange sqref="F352:H352 J352:L352" name="区域1_74_1_2"/>
    <protectedRange sqref="R347" name="区域1_36_2"/>
    <protectedRange sqref="J347" name="区域1_22_3"/>
    <protectedRange sqref="J347" name="区域1_18_2_1"/>
    <protectedRange sqref="B347" name="区域1_16_4"/>
    <protectedRange sqref="H347" name="区域1_22_12"/>
    <protectedRange sqref="H347" name="区域1_18_6"/>
    <protectedRange sqref="B347" name="区域1_21_7"/>
    <protectedRange sqref="B347" name="区域1_16_4_2"/>
    <protectedRange sqref="F347:G347" name="区域1_22_12_1"/>
    <protectedRange sqref="F347:G347" name="区域1_18_6_1"/>
  </protectedRanges>
  <autoFilter ref="A4:FP360">
    <extLst/>
  </autoFilter>
  <mergeCells count="16">
    <mergeCell ref="I3:J3"/>
    <mergeCell ref="K3:L3"/>
    <mergeCell ref="M3:N3"/>
    <mergeCell ref="O3:P3"/>
    <mergeCell ref="Q3:R3"/>
    <mergeCell ref="A61546:N61546"/>
    <mergeCell ref="A3:A4"/>
    <mergeCell ref="B3:B4"/>
    <mergeCell ref="C3:C4"/>
    <mergeCell ref="D3:D4"/>
    <mergeCell ref="E3:E4"/>
    <mergeCell ref="F3:F4"/>
    <mergeCell ref="G3:G4"/>
    <mergeCell ref="H3:H4"/>
    <mergeCell ref="S3:S4"/>
    <mergeCell ref="A1:S2"/>
  </mergeCells>
  <dataValidations count="11">
    <dataValidation type="list" allowBlank="1" showInputMessage="1" showErrorMessage="1" errorTitle="温馨提示" error="请单击向下三角尖,并从列表框中的备选答案中选择一个." sqref="D8 D43 D115 D155 D242 D256 D270 D290 D298 D320 D109:D112 D128:D134">
      <formula1>__xlbgnm.</formula1>
    </dataValidation>
    <dataValidation type="list" allowBlank="1" showInputMessage="1" showErrorMessage="1" errorTitle="出错提示" error="请单击向下三角尖,并从列表框中的备选答案中选择一个." sqref="N208 M286:N286 M321:N321 M352:N352 N49:N50 N142:N143 N145:N146 N158:N159 R116:R119 M292:N293 M330:N331">
      <formula1>CompleteAndStart</formula1>
    </dataValidation>
    <dataValidation allowBlank="1" showErrorMessage="1" sqref="B25 F37 O87 O89 J107 J112 B125 B178 O190 F200 F202 F235 B238 O275 B303 F303 F316 F318 F342 B109:B110 B296:B297 B316:B318 F148:F151 F296:F297 H57:H58 J109:J110 O31:O33 O192:O193"/>
    <dataValidation type="list" allowBlank="1" showInputMessage="1" showErrorMessage="1" errorTitle="温馨提示" error="请单击向下三角尖,并从列表框中的备选答案中选择一个." sqref="H43 G201 G285 G343 G271:G274">
      <formula1>_</formula1>
    </dataValidation>
    <dataValidation type="list" allowBlank="1" showInputMessage="1" showErrorMessage="1" errorTitle="温馨提示" error="请单击向下三角尖,并从列表框中的备选答案中选择一个." sqref="D201 D285">
      <formula1>__1_</formula1>
    </dataValidation>
    <dataValidation type="list" allowBlank="1" showInputMessage="1" showErrorMessage="1" errorTitle="提示框" error="请单击向下三角尖,并从列表框中的备选答案中选择一个." sqref="E44 E59 E65 E211 E352 E119:E120 E135:E137">
      <formula1>__1_</formula1>
    </dataValidation>
    <dataValidation type="list" allowBlank="1" showInputMessage="1" showErrorMessage="1" errorTitle="出错提示" error="请单击向下三角尖,并从列表框中的备选答案中选择一个." sqref="E67 E72 E220 E69:E70">
      <formula1>INDIRECT(#REF!)</formula1>
    </dataValidation>
    <dataValidation type="list" allowBlank="1" showInputMessage="1" showErrorMessage="1" errorTitle="提示框" error="请单击向下三角尖,并从列表框中的备选答案中选择一个." sqref="E128:E131">
      <formula1>__xlbgnm.</formula1>
    </dataValidation>
    <dataValidation type="list" allowBlank="1" showInputMessage="1" showErrorMessage="1" errorTitle="出错提示" error="请单击向下三角尖,并从列表框中的备选答案中选择一个." sqref="S115 S256 S345 S271:S274">
      <formula1>__xlbgnm.</formula1>
    </dataValidation>
    <dataValidation type="list" allowBlank="1" showInputMessage="1" showErrorMessage="1" errorTitle="出错提示" error="请单击向下三角尖,并从列表框中的备选答案中选择一个." sqref="S300">
      <formula1>_1_</formula1>
    </dataValidation>
    <dataValidation type="list" allowBlank="1" showInputMessage="1" showErrorMessage="1" errorTitle="提示框" error="请单击向下三角尖,并从列表框中的备选答案中选择一个." sqref="O143:O145">
      <formula1>AREA</formula1>
    </dataValidation>
  </dataValidations>
  <pageMargins left="0.509027777777778" right="0.388888888888889" top="0.588888888888889" bottom="0.46875" header="0.279166666666667" footer="0.279166666666667"/>
  <pageSetup paperSize="9" orientation="landscape"/>
  <headerFooter alignWithMargins="0">
    <oddFooter>&amp;C第 &amp;P 页</oddFooter>
  </headerFooter>
  <rowBreaks count="2" manualBreakCount="2">
    <brk id="354" max="16383" man="1"/>
    <brk id="355" max="18"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indexed="8"/>
  </sheetPr>
  <dimension ref="A1:HE338"/>
  <sheetViews>
    <sheetView view="pageBreakPreview" zoomScaleNormal="100" workbookViewId="0">
      <pane ySplit="3" topLeftCell="A283" activePane="bottomLeft" state="frozen"/>
      <selection/>
      <selection pane="bottomLeft" activeCell="D4" sqref="A1:N65536"/>
    </sheetView>
  </sheetViews>
  <sheetFormatPr defaultColWidth="9" defaultRowHeight="14.25"/>
  <cols>
    <col min="1" max="1" width="3.625" style="23" customWidth="1"/>
    <col min="2" max="2" width="13.125" style="24" customWidth="1"/>
    <col min="3" max="3" width="5.875" hidden="1" customWidth="1"/>
    <col min="4" max="4" width="7.25" style="23" customWidth="1"/>
    <col min="5" max="5" width="6.5" style="25" customWidth="1"/>
    <col min="6" max="6" width="33.75" style="26" customWidth="1"/>
    <col min="7" max="7" width="8.125" style="25" customWidth="1"/>
    <col min="8" max="8" width="9.125" style="27" customWidth="1"/>
    <col min="9" max="9" width="9.75" style="28" customWidth="1"/>
    <col min="10" max="10" width="22.25" style="24" customWidth="1"/>
    <col min="11" max="11" width="8.875" customWidth="1"/>
    <col min="12" max="12" width="21.25" style="26" customWidth="1"/>
    <col min="13" max="13" width="7.25" style="29" customWidth="1"/>
    <col min="14" max="14" width="7.875" style="29" customWidth="1"/>
    <col min="15" max="21" width="9" customWidth="1"/>
  </cols>
  <sheetData>
    <row r="1" ht="48" customHeight="1" spans="1:20">
      <c r="A1" s="153" t="s">
        <v>1482</v>
      </c>
      <c r="B1" s="153"/>
      <c r="C1" s="153"/>
      <c r="D1" s="153"/>
      <c r="E1" s="153"/>
      <c r="F1" s="153"/>
      <c r="G1" s="153"/>
      <c r="H1" s="153"/>
      <c r="I1" s="153"/>
      <c r="J1" s="196"/>
      <c r="K1" s="153"/>
      <c r="L1" s="153"/>
      <c r="M1" s="153"/>
      <c r="N1" s="153"/>
      <c r="O1" s="197"/>
      <c r="P1" s="197"/>
      <c r="Q1" s="197"/>
      <c r="R1" s="197"/>
      <c r="S1" s="197"/>
      <c r="T1" s="211"/>
    </row>
    <row r="2" s="18" customFormat="1" ht="29.25" customHeight="1" spans="1:20">
      <c r="A2" s="31" t="s">
        <v>1</v>
      </c>
      <c r="B2" s="31" t="s">
        <v>2</v>
      </c>
      <c r="C2" s="31" t="s">
        <v>3</v>
      </c>
      <c r="D2" s="31" t="s">
        <v>4</v>
      </c>
      <c r="E2" s="32" t="s">
        <v>1452</v>
      </c>
      <c r="F2" s="32" t="s">
        <v>6</v>
      </c>
      <c r="G2" s="32" t="s">
        <v>7</v>
      </c>
      <c r="H2" s="32" t="s">
        <v>8</v>
      </c>
      <c r="I2" s="155" t="s">
        <v>9</v>
      </c>
      <c r="J2" s="156"/>
      <c r="K2" s="31" t="s">
        <v>10</v>
      </c>
      <c r="L2" s="31"/>
      <c r="M2" s="70" t="s">
        <v>11</v>
      </c>
      <c r="N2" s="70"/>
      <c r="O2" s="198" t="s">
        <v>1483</v>
      </c>
      <c r="P2" s="198"/>
      <c r="Q2" s="198" t="s">
        <v>13</v>
      </c>
      <c r="R2" s="198"/>
      <c r="S2" s="198" t="s">
        <v>1484</v>
      </c>
      <c r="T2" s="198" t="s">
        <v>14</v>
      </c>
    </row>
    <row r="3" s="18" customFormat="1" ht="24" customHeight="1" spans="1:20">
      <c r="A3" s="31"/>
      <c r="B3" s="31"/>
      <c r="C3" s="31"/>
      <c r="D3" s="31"/>
      <c r="E3" s="32"/>
      <c r="F3" s="32"/>
      <c r="G3" s="32"/>
      <c r="H3" s="32"/>
      <c r="I3" s="71" t="s">
        <v>15</v>
      </c>
      <c r="J3" s="31" t="s">
        <v>16</v>
      </c>
      <c r="K3" s="31" t="s">
        <v>17</v>
      </c>
      <c r="L3" s="73" t="s">
        <v>18</v>
      </c>
      <c r="M3" s="33" t="s">
        <v>19</v>
      </c>
      <c r="N3" s="33" t="s">
        <v>20</v>
      </c>
      <c r="O3" s="198" t="s">
        <v>21</v>
      </c>
      <c r="P3" s="198" t="s">
        <v>22</v>
      </c>
      <c r="Q3" s="198" t="s">
        <v>23</v>
      </c>
      <c r="R3" s="198" t="s">
        <v>22</v>
      </c>
      <c r="S3" s="198"/>
      <c r="T3" s="198"/>
    </row>
    <row r="4" s="29" customFormat="1" ht="24.95" customHeight="1" spans="1:20">
      <c r="A4" s="73"/>
      <c r="B4" s="34" t="str">
        <f>"合计"&amp;SUBTOTAL(3,A4:A338)-3&amp;"个"</f>
        <v>合计311个</v>
      </c>
      <c r="C4" s="73"/>
      <c r="D4" s="73"/>
      <c r="E4" s="157"/>
      <c r="F4" s="34"/>
      <c r="G4" s="157"/>
      <c r="H4" s="71">
        <f t="shared" ref="H4:I4" si="0">SUM(H5,H165,H253)</f>
        <v>18717879.83</v>
      </c>
      <c r="I4" s="71">
        <f t="shared" si="0"/>
        <v>1095490</v>
      </c>
      <c r="J4" s="34"/>
      <c r="K4" s="71">
        <f>SUM(K5,K165,K253)</f>
        <v>2148497</v>
      </c>
      <c r="L4" s="73"/>
      <c r="M4" s="33"/>
      <c r="N4" s="33"/>
      <c r="O4" s="199"/>
      <c r="P4" s="199"/>
      <c r="Q4" s="199"/>
      <c r="R4" s="199"/>
      <c r="S4" s="199"/>
      <c r="T4" s="199"/>
    </row>
    <row r="5" s="174" customFormat="1" ht="24.75" customHeight="1" spans="1:20">
      <c r="A5" s="37" t="s">
        <v>24</v>
      </c>
      <c r="B5" s="38" t="str">
        <f>"在建项目"&amp;SUBTOTAL(3,A7:A165)-2&amp;"个"</f>
        <v>在建项目152个</v>
      </c>
      <c r="C5" s="145"/>
      <c r="D5" s="37"/>
      <c r="E5" s="146"/>
      <c r="F5" s="38"/>
      <c r="G5" s="39"/>
      <c r="H5" s="40">
        <f t="shared" ref="H5:I5" si="1">SUM(H6,H37,H51,H64,H148,H157)</f>
        <v>5258636.47</v>
      </c>
      <c r="I5" s="40">
        <f t="shared" si="1"/>
        <v>1072190</v>
      </c>
      <c r="J5" s="38"/>
      <c r="K5" s="40">
        <f>SUM(K6,K37,K51,K64,K148,K157)</f>
        <v>1215437</v>
      </c>
      <c r="L5" s="38"/>
      <c r="M5" s="145"/>
      <c r="N5" s="145"/>
      <c r="O5" s="145"/>
      <c r="P5" s="145"/>
      <c r="Q5" s="145"/>
      <c r="R5" s="145"/>
      <c r="S5" s="145"/>
      <c r="T5" s="212"/>
    </row>
    <row r="6" s="175" customFormat="1" ht="24.75" customHeight="1" spans="1:21">
      <c r="A6" s="183"/>
      <c r="B6" s="183" t="str">
        <f>"工业类"&amp;SUBTOTAL(3,A6:A36)&amp;"个"</f>
        <v>工业类30个</v>
      </c>
      <c r="C6" s="184"/>
      <c r="D6" s="183"/>
      <c r="E6" s="185"/>
      <c r="F6" s="186"/>
      <c r="G6" s="187"/>
      <c r="H6" s="188">
        <f t="shared" ref="H6:I6" si="2">SUM(H7:H36)</f>
        <v>550700</v>
      </c>
      <c r="I6" s="188">
        <f t="shared" si="2"/>
        <v>163600</v>
      </c>
      <c r="J6" s="186"/>
      <c r="K6" s="188">
        <f>SUM(K7:K36)</f>
        <v>214700</v>
      </c>
      <c r="L6" s="186"/>
      <c r="M6" s="184"/>
      <c r="N6" s="184"/>
      <c r="O6" s="184"/>
      <c r="P6" s="184"/>
      <c r="Q6" s="184"/>
      <c r="R6" s="184"/>
      <c r="S6" s="184"/>
      <c r="T6" s="213"/>
      <c r="U6" s="214"/>
    </row>
    <row r="7" s="21" customFormat="1" ht="22.5" spans="1:20">
      <c r="A7" s="65">
        <v>1</v>
      </c>
      <c r="B7" s="128" t="s">
        <v>1025</v>
      </c>
      <c r="C7" s="59" t="s">
        <v>103</v>
      </c>
      <c r="D7" s="59" t="s">
        <v>433</v>
      </c>
      <c r="E7" s="45" t="s">
        <v>984</v>
      </c>
      <c r="F7" s="92" t="s">
        <v>1026</v>
      </c>
      <c r="G7" s="45" t="s">
        <v>106</v>
      </c>
      <c r="H7" s="61">
        <v>5000</v>
      </c>
      <c r="I7" s="59">
        <v>0</v>
      </c>
      <c r="J7" s="60" t="s">
        <v>1485</v>
      </c>
      <c r="K7" s="59">
        <v>3500</v>
      </c>
      <c r="L7" s="60" t="s">
        <v>1486</v>
      </c>
      <c r="M7" s="59" t="s">
        <v>92</v>
      </c>
      <c r="N7" s="130" t="s">
        <v>34</v>
      </c>
      <c r="O7" s="59"/>
      <c r="P7" s="59"/>
      <c r="Q7" s="59"/>
      <c r="R7" s="59"/>
      <c r="S7" s="59"/>
      <c r="T7" s="59"/>
    </row>
    <row r="8" s="29" customFormat="1" ht="25.5" customHeight="1" spans="1:20">
      <c r="A8" s="65">
        <v>2</v>
      </c>
      <c r="B8" s="133" t="s">
        <v>1028</v>
      </c>
      <c r="C8" s="59" t="s">
        <v>103</v>
      </c>
      <c r="D8" s="59" t="s">
        <v>433</v>
      </c>
      <c r="E8" s="45" t="s">
        <v>984</v>
      </c>
      <c r="F8" s="92" t="s">
        <v>1029</v>
      </c>
      <c r="G8" s="45" t="s">
        <v>106</v>
      </c>
      <c r="H8" s="61">
        <v>5000</v>
      </c>
      <c r="I8" s="65">
        <v>0</v>
      </c>
      <c r="J8" s="134" t="s">
        <v>1487</v>
      </c>
      <c r="K8" s="65">
        <v>3000</v>
      </c>
      <c r="L8" s="60" t="s">
        <v>1488</v>
      </c>
      <c r="M8" s="59" t="s">
        <v>289</v>
      </c>
      <c r="N8" s="59" t="s">
        <v>173</v>
      </c>
      <c r="O8" s="59" t="s">
        <v>1032</v>
      </c>
      <c r="P8" s="59" t="s">
        <v>1033</v>
      </c>
      <c r="Q8" s="59" t="s">
        <v>700</v>
      </c>
      <c r="R8" s="59" t="s">
        <v>1034</v>
      </c>
      <c r="S8" s="59" t="s">
        <v>1489</v>
      </c>
      <c r="T8" s="59" t="s">
        <v>905</v>
      </c>
    </row>
    <row r="9" s="29" customFormat="1" ht="33.75" spans="1:20">
      <c r="A9" s="65">
        <v>3</v>
      </c>
      <c r="B9" s="55" t="s">
        <v>1192</v>
      </c>
      <c r="C9" s="59" t="s">
        <v>50</v>
      </c>
      <c r="D9" s="56" t="s">
        <v>433</v>
      </c>
      <c r="E9" s="41" t="s">
        <v>1144</v>
      </c>
      <c r="F9" s="55" t="s">
        <v>1193</v>
      </c>
      <c r="G9" s="41" t="s">
        <v>89</v>
      </c>
      <c r="H9" s="57">
        <v>9000</v>
      </c>
      <c r="I9" s="56">
        <v>3000</v>
      </c>
      <c r="J9" s="81" t="s">
        <v>1490</v>
      </c>
      <c r="K9" s="59">
        <v>5000</v>
      </c>
      <c r="L9" s="60" t="s">
        <v>1178</v>
      </c>
      <c r="M9" s="59" t="s">
        <v>92</v>
      </c>
      <c r="N9" s="45" t="s">
        <v>34</v>
      </c>
      <c r="O9" s="45" t="s">
        <v>1194</v>
      </c>
      <c r="P9" s="45" t="s">
        <v>1195</v>
      </c>
      <c r="Q9" s="45" t="s">
        <v>1150</v>
      </c>
      <c r="R9" s="45" t="s">
        <v>1151</v>
      </c>
      <c r="S9" s="45"/>
      <c r="T9" s="45"/>
    </row>
    <row r="10" s="29" customFormat="1" ht="33.75" spans="1:20">
      <c r="A10" s="65">
        <v>4</v>
      </c>
      <c r="B10" s="55" t="s">
        <v>1202</v>
      </c>
      <c r="C10" s="59" t="s">
        <v>50</v>
      </c>
      <c r="D10" s="56" t="s">
        <v>433</v>
      </c>
      <c r="E10" s="41" t="s">
        <v>1144</v>
      </c>
      <c r="F10" s="55" t="s">
        <v>1203</v>
      </c>
      <c r="G10" s="41" t="s">
        <v>106</v>
      </c>
      <c r="H10" s="57">
        <v>6000</v>
      </c>
      <c r="I10" s="56">
        <v>3000</v>
      </c>
      <c r="J10" s="81" t="s">
        <v>1491</v>
      </c>
      <c r="K10" s="59">
        <v>3000</v>
      </c>
      <c r="L10" s="60" t="s">
        <v>1205</v>
      </c>
      <c r="M10" s="59" t="s">
        <v>122</v>
      </c>
      <c r="N10" s="45"/>
      <c r="O10" s="45" t="s">
        <v>1206</v>
      </c>
      <c r="P10" s="45" t="s">
        <v>1207</v>
      </c>
      <c r="Q10" s="45" t="s">
        <v>1150</v>
      </c>
      <c r="R10" s="45" t="s">
        <v>1186</v>
      </c>
      <c r="S10" s="45"/>
      <c r="T10" s="45"/>
    </row>
    <row r="11" s="29" customFormat="1" ht="33.75" spans="1:20">
      <c r="A11" s="65">
        <v>5</v>
      </c>
      <c r="B11" s="55" t="s">
        <v>1208</v>
      </c>
      <c r="C11" s="59" t="s">
        <v>50</v>
      </c>
      <c r="D11" s="56" t="s">
        <v>433</v>
      </c>
      <c r="E11" s="41" t="s">
        <v>1144</v>
      </c>
      <c r="F11" s="55" t="s">
        <v>1492</v>
      </c>
      <c r="G11" s="41" t="s">
        <v>106</v>
      </c>
      <c r="H11" s="57">
        <v>5000</v>
      </c>
      <c r="I11" s="56">
        <v>2500</v>
      </c>
      <c r="J11" s="81" t="s">
        <v>1493</v>
      </c>
      <c r="K11" s="59">
        <v>2500</v>
      </c>
      <c r="L11" s="60" t="s">
        <v>1205</v>
      </c>
      <c r="M11" s="59" t="s">
        <v>122</v>
      </c>
      <c r="N11" s="45"/>
      <c r="O11" s="45" t="s">
        <v>1211</v>
      </c>
      <c r="P11" s="45" t="s">
        <v>1212</v>
      </c>
      <c r="Q11" s="45" t="s">
        <v>1150</v>
      </c>
      <c r="R11" s="45" t="s">
        <v>1186</v>
      </c>
      <c r="S11" s="45"/>
      <c r="T11" s="45"/>
    </row>
    <row r="12" s="29" customFormat="1" ht="33.75" spans="1:20">
      <c r="A12" s="65">
        <v>6</v>
      </c>
      <c r="B12" s="55" t="s">
        <v>1235</v>
      </c>
      <c r="C12" s="59" t="s">
        <v>103</v>
      </c>
      <c r="D12" s="56" t="s">
        <v>433</v>
      </c>
      <c r="E12" s="41" t="s">
        <v>1144</v>
      </c>
      <c r="F12" s="55" t="s">
        <v>1494</v>
      </c>
      <c r="G12" s="41">
        <v>2016</v>
      </c>
      <c r="H12" s="57">
        <v>3500</v>
      </c>
      <c r="I12" s="56">
        <v>500</v>
      </c>
      <c r="J12" s="81" t="s">
        <v>1204</v>
      </c>
      <c r="K12" s="59">
        <v>3500</v>
      </c>
      <c r="L12" s="60" t="s">
        <v>1178</v>
      </c>
      <c r="M12" s="59" t="s">
        <v>92</v>
      </c>
      <c r="N12" s="45" t="s">
        <v>34</v>
      </c>
      <c r="O12" s="45" t="s">
        <v>1237</v>
      </c>
      <c r="P12" s="45" t="s">
        <v>1238</v>
      </c>
      <c r="Q12" s="45" t="s">
        <v>1150</v>
      </c>
      <c r="R12" s="45" t="s">
        <v>1239</v>
      </c>
      <c r="S12" s="45"/>
      <c r="T12" s="45"/>
    </row>
    <row r="13" s="29" customFormat="1" ht="33.75" spans="1:20">
      <c r="A13" s="65">
        <v>7</v>
      </c>
      <c r="B13" s="55" t="s">
        <v>1240</v>
      </c>
      <c r="C13" s="59" t="s">
        <v>103</v>
      </c>
      <c r="D13" s="56" t="s">
        <v>433</v>
      </c>
      <c r="E13" s="41" t="s">
        <v>1144</v>
      </c>
      <c r="F13" s="55" t="s">
        <v>1495</v>
      </c>
      <c r="G13" s="41">
        <v>2016</v>
      </c>
      <c r="H13" s="57">
        <v>3000</v>
      </c>
      <c r="I13" s="56">
        <v>500</v>
      </c>
      <c r="J13" s="81" t="s">
        <v>1204</v>
      </c>
      <c r="K13" s="59">
        <v>3000</v>
      </c>
      <c r="L13" s="60" t="s">
        <v>1178</v>
      </c>
      <c r="M13" s="59" t="s">
        <v>92</v>
      </c>
      <c r="N13" s="45" t="s">
        <v>34</v>
      </c>
      <c r="O13" s="45" t="s">
        <v>1242</v>
      </c>
      <c r="P13" s="45" t="s">
        <v>1243</v>
      </c>
      <c r="Q13" s="45" t="s">
        <v>1150</v>
      </c>
      <c r="R13" s="45" t="s">
        <v>1244</v>
      </c>
      <c r="S13" s="45"/>
      <c r="T13" s="45"/>
    </row>
    <row r="14" s="29" customFormat="1" ht="33.75" spans="1:20">
      <c r="A14" s="65">
        <v>8</v>
      </c>
      <c r="B14" s="55" t="s">
        <v>1496</v>
      </c>
      <c r="C14" s="59" t="s">
        <v>26</v>
      </c>
      <c r="D14" s="56" t="s">
        <v>433</v>
      </c>
      <c r="E14" s="41" t="s">
        <v>1265</v>
      </c>
      <c r="F14" s="55" t="s">
        <v>1497</v>
      </c>
      <c r="G14" s="41" t="s">
        <v>119</v>
      </c>
      <c r="H14" s="57">
        <v>1500</v>
      </c>
      <c r="I14" s="56">
        <v>500</v>
      </c>
      <c r="J14" s="81" t="s">
        <v>1307</v>
      </c>
      <c r="K14" s="59">
        <v>1000</v>
      </c>
      <c r="L14" s="60" t="s">
        <v>1498</v>
      </c>
      <c r="M14" s="59" t="s">
        <v>115</v>
      </c>
      <c r="N14" s="45"/>
      <c r="O14" s="45" t="s">
        <v>1308</v>
      </c>
      <c r="P14" s="45" t="s">
        <v>1309</v>
      </c>
      <c r="Q14" s="45" t="s">
        <v>1271</v>
      </c>
      <c r="R14" s="45" t="s">
        <v>1310</v>
      </c>
      <c r="S14" s="45"/>
      <c r="T14" s="45"/>
    </row>
    <row r="15" s="29" customFormat="1" ht="33.75" spans="1:20">
      <c r="A15" s="65">
        <v>9</v>
      </c>
      <c r="B15" s="55" t="s">
        <v>1499</v>
      </c>
      <c r="C15" s="59" t="s">
        <v>188</v>
      </c>
      <c r="D15" s="56" t="s">
        <v>433</v>
      </c>
      <c r="E15" s="41" t="s">
        <v>1265</v>
      </c>
      <c r="F15" s="55" t="s">
        <v>1366</v>
      </c>
      <c r="G15" s="41" t="s">
        <v>106</v>
      </c>
      <c r="H15" s="57">
        <v>20000</v>
      </c>
      <c r="I15" s="104"/>
      <c r="J15" s="60" t="s">
        <v>1500</v>
      </c>
      <c r="K15" s="59">
        <v>10000</v>
      </c>
      <c r="L15" s="60" t="s">
        <v>1501</v>
      </c>
      <c r="M15" s="59" t="s">
        <v>289</v>
      </c>
      <c r="N15" s="59"/>
      <c r="O15" s="45" t="s">
        <v>1368</v>
      </c>
      <c r="P15" s="45" t="s">
        <v>1369</v>
      </c>
      <c r="Q15" s="45" t="s">
        <v>966</v>
      </c>
      <c r="R15" s="45" t="s">
        <v>1066</v>
      </c>
      <c r="S15" s="45"/>
      <c r="T15" s="45"/>
    </row>
    <row r="16" s="105" customFormat="1" ht="22.5" spans="1:21">
      <c r="A16" s="65">
        <v>10</v>
      </c>
      <c r="B16" s="46" t="s">
        <v>1022</v>
      </c>
      <c r="C16" s="59" t="s">
        <v>858</v>
      </c>
      <c r="D16" s="52" t="s">
        <v>852</v>
      </c>
      <c r="E16" s="59" t="s">
        <v>1448</v>
      </c>
      <c r="F16" s="92" t="s">
        <v>1502</v>
      </c>
      <c r="G16" s="59" t="s">
        <v>119</v>
      </c>
      <c r="H16" s="61">
        <v>32000</v>
      </c>
      <c r="I16" s="59">
        <v>20000</v>
      </c>
      <c r="J16" s="60" t="s">
        <v>1503</v>
      </c>
      <c r="K16" s="59">
        <v>12000</v>
      </c>
      <c r="L16" s="60" t="s">
        <v>1504</v>
      </c>
      <c r="M16" s="59"/>
      <c r="N16" s="130" t="s">
        <v>34</v>
      </c>
      <c r="O16" s="59"/>
      <c r="P16" s="59"/>
      <c r="Q16" s="59"/>
      <c r="R16" s="59"/>
      <c r="S16" s="59"/>
      <c r="T16" s="59"/>
      <c r="U16" s="110"/>
    </row>
    <row r="17" s="29" customFormat="1" ht="33.75" spans="1:20">
      <c r="A17" s="65">
        <v>11</v>
      </c>
      <c r="B17" s="55" t="s">
        <v>1143</v>
      </c>
      <c r="C17" s="59" t="s">
        <v>50</v>
      </c>
      <c r="D17" s="56" t="s">
        <v>433</v>
      </c>
      <c r="E17" s="41" t="s">
        <v>1144</v>
      </c>
      <c r="F17" s="55" t="s">
        <v>1145</v>
      </c>
      <c r="G17" s="41" t="s">
        <v>60</v>
      </c>
      <c r="H17" s="57">
        <v>8000</v>
      </c>
      <c r="I17" s="56">
        <v>4000</v>
      </c>
      <c r="J17" s="81" t="s">
        <v>1146</v>
      </c>
      <c r="K17" s="59">
        <v>4000</v>
      </c>
      <c r="L17" s="60" t="s">
        <v>1147</v>
      </c>
      <c r="M17" s="59"/>
      <c r="N17" s="45" t="s">
        <v>34</v>
      </c>
      <c r="O17" s="45" t="s">
        <v>1148</v>
      </c>
      <c r="P17" s="45" t="s">
        <v>1149</v>
      </c>
      <c r="Q17" s="45" t="s">
        <v>1150</v>
      </c>
      <c r="R17" s="45" t="s">
        <v>1151</v>
      </c>
      <c r="S17" s="45"/>
      <c r="T17" s="45"/>
    </row>
    <row r="18" s="29" customFormat="1" ht="33.75" spans="1:20">
      <c r="A18" s="65">
        <v>12</v>
      </c>
      <c r="B18" s="55" t="s">
        <v>1153</v>
      </c>
      <c r="C18" s="59" t="s">
        <v>50</v>
      </c>
      <c r="D18" s="56" t="s">
        <v>433</v>
      </c>
      <c r="E18" s="41" t="s">
        <v>1144</v>
      </c>
      <c r="F18" s="55" t="s">
        <v>1154</v>
      </c>
      <c r="G18" s="41" t="s">
        <v>460</v>
      </c>
      <c r="H18" s="57">
        <v>18000</v>
      </c>
      <c r="I18" s="56">
        <v>13000</v>
      </c>
      <c r="J18" s="81" t="s">
        <v>1155</v>
      </c>
      <c r="K18" s="59">
        <v>5000</v>
      </c>
      <c r="L18" s="60" t="s">
        <v>1156</v>
      </c>
      <c r="M18" s="59"/>
      <c r="N18" s="45" t="s">
        <v>34</v>
      </c>
      <c r="O18" s="45" t="s">
        <v>1157</v>
      </c>
      <c r="P18" s="45" t="s">
        <v>1158</v>
      </c>
      <c r="Q18" s="45" t="s">
        <v>1150</v>
      </c>
      <c r="R18" s="45" t="s">
        <v>1159</v>
      </c>
      <c r="S18" s="45"/>
      <c r="T18" s="45"/>
    </row>
    <row r="19" s="29" customFormat="1" ht="33.75" spans="1:20">
      <c r="A19" s="65">
        <v>13</v>
      </c>
      <c r="B19" s="55" t="s">
        <v>1160</v>
      </c>
      <c r="C19" s="59" t="s">
        <v>50</v>
      </c>
      <c r="D19" s="56" t="s">
        <v>433</v>
      </c>
      <c r="E19" s="41" t="s">
        <v>1144</v>
      </c>
      <c r="F19" s="55" t="s">
        <v>1161</v>
      </c>
      <c r="G19" s="41" t="s">
        <v>747</v>
      </c>
      <c r="H19" s="57">
        <v>5000</v>
      </c>
      <c r="I19" s="56">
        <v>3000</v>
      </c>
      <c r="J19" s="81" t="s">
        <v>1505</v>
      </c>
      <c r="K19" s="59">
        <v>2000</v>
      </c>
      <c r="L19" s="60" t="s">
        <v>1163</v>
      </c>
      <c r="M19" s="59"/>
      <c r="N19" s="45" t="s">
        <v>34</v>
      </c>
      <c r="O19" s="45" t="s">
        <v>1164</v>
      </c>
      <c r="P19" s="45" t="s">
        <v>1165</v>
      </c>
      <c r="Q19" s="45" t="s">
        <v>1150</v>
      </c>
      <c r="R19" s="45" t="s">
        <v>1151</v>
      </c>
      <c r="S19" s="45"/>
      <c r="T19" s="45"/>
    </row>
    <row r="20" s="29" customFormat="1" ht="33.75" spans="1:20">
      <c r="A20" s="65">
        <v>14</v>
      </c>
      <c r="B20" s="55" t="s">
        <v>1166</v>
      </c>
      <c r="C20" s="59" t="s">
        <v>50</v>
      </c>
      <c r="D20" s="56" t="s">
        <v>433</v>
      </c>
      <c r="E20" s="41" t="s">
        <v>1144</v>
      </c>
      <c r="F20" s="55" t="s">
        <v>1167</v>
      </c>
      <c r="G20" s="41" t="s">
        <v>60</v>
      </c>
      <c r="H20" s="57">
        <v>60000</v>
      </c>
      <c r="I20" s="56">
        <v>10000</v>
      </c>
      <c r="J20" s="81" t="s">
        <v>1168</v>
      </c>
      <c r="K20" s="59">
        <v>20000</v>
      </c>
      <c r="L20" s="60" t="s">
        <v>1169</v>
      </c>
      <c r="M20" s="59"/>
      <c r="N20" s="45" t="s">
        <v>34</v>
      </c>
      <c r="O20" s="45" t="s">
        <v>1170</v>
      </c>
      <c r="P20" s="45" t="s">
        <v>1171</v>
      </c>
      <c r="Q20" s="45" t="s">
        <v>1172</v>
      </c>
      <c r="R20" s="45" t="s">
        <v>1173</v>
      </c>
      <c r="S20" s="45"/>
      <c r="T20" s="45"/>
    </row>
    <row r="21" s="29" customFormat="1" ht="33.75" spans="1:20">
      <c r="A21" s="65">
        <v>15</v>
      </c>
      <c r="B21" s="55" t="s">
        <v>1175</v>
      </c>
      <c r="C21" s="59" t="s">
        <v>50</v>
      </c>
      <c r="D21" s="56" t="s">
        <v>433</v>
      </c>
      <c r="E21" s="41" t="s">
        <v>1144</v>
      </c>
      <c r="F21" s="55" t="s">
        <v>1176</v>
      </c>
      <c r="G21" s="41" t="s">
        <v>119</v>
      </c>
      <c r="H21" s="57">
        <v>6000</v>
      </c>
      <c r="I21" s="56">
        <v>3000</v>
      </c>
      <c r="J21" s="81" t="s">
        <v>1177</v>
      </c>
      <c r="K21" s="59">
        <v>3000</v>
      </c>
      <c r="L21" s="60" t="s">
        <v>1178</v>
      </c>
      <c r="M21" s="59"/>
      <c r="N21" s="45" t="s">
        <v>34</v>
      </c>
      <c r="O21" s="45" t="s">
        <v>1179</v>
      </c>
      <c r="P21" s="45" t="s">
        <v>1180</v>
      </c>
      <c r="Q21" s="45" t="s">
        <v>1150</v>
      </c>
      <c r="R21" s="45" t="s">
        <v>1173</v>
      </c>
      <c r="S21" s="45"/>
      <c r="T21" s="45"/>
    </row>
    <row r="22" s="29" customFormat="1" ht="33.75" spans="1:20">
      <c r="A22" s="65">
        <v>16</v>
      </c>
      <c r="B22" s="55" t="s">
        <v>1181</v>
      </c>
      <c r="C22" s="59" t="s">
        <v>50</v>
      </c>
      <c r="D22" s="56" t="s">
        <v>433</v>
      </c>
      <c r="E22" s="41" t="s">
        <v>1144</v>
      </c>
      <c r="F22" s="55" t="s">
        <v>1182</v>
      </c>
      <c r="G22" s="41" t="s">
        <v>119</v>
      </c>
      <c r="H22" s="57">
        <v>5000</v>
      </c>
      <c r="I22" s="56">
        <v>2000</v>
      </c>
      <c r="J22" s="81" t="s">
        <v>1506</v>
      </c>
      <c r="K22" s="59">
        <v>3000</v>
      </c>
      <c r="L22" s="60" t="s">
        <v>1178</v>
      </c>
      <c r="M22" s="59"/>
      <c r="N22" s="45" t="s">
        <v>34</v>
      </c>
      <c r="O22" s="45" t="s">
        <v>1184</v>
      </c>
      <c r="P22" s="45" t="s">
        <v>1185</v>
      </c>
      <c r="Q22" s="45" t="s">
        <v>1150</v>
      </c>
      <c r="R22" s="45" t="s">
        <v>1186</v>
      </c>
      <c r="S22" s="45"/>
      <c r="T22" s="45"/>
    </row>
    <row r="23" s="29" customFormat="1" ht="33.75" spans="1:20">
      <c r="A23" s="65">
        <v>17</v>
      </c>
      <c r="B23" s="55" t="s">
        <v>1187</v>
      </c>
      <c r="C23" s="59" t="s">
        <v>103</v>
      </c>
      <c r="D23" s="56" t="s">
        <v>433</v>
      </c>
      <c r="E23" s="41" t="s">
        <v>1144</v>
      </c>
      <c r="F23" s="55" t="s">
        <v>1188</v>
      </c>
      <c r="G23" s="41" t="s">
        <v>119</v>
      </c>
      <c r="H23" s="57">
        <v>5000</v>
      </c>
      <c r="I23" s="56">
        <v>2000</v>
      </c>
      <c r="J23" s="81" t="s">
        <v>1506</v>
      </c>
      <c r="K23" s="59">
        <v>3000</v>
      </c>
      <c r="L23" s="60" t="s">
        <v>1189</v>
      </c>
      <c r="M23" s="59"/>
      <c r="N23" s="45" t="s">
        <v>92</v>
      </c>
      <c r="O23" s="45" t="s">
        <v>1190</v>
      </c>
      <c r="P23" s="45" t="s">
        <v>1191</v>
      </c>
      <c r="Q23" s="45" t="s">
        <v>1150</v>
      </c>
      <c r="R23" s="45" t="s">
        <v>1159</v>
      </c>
      <c r="S23" s="45"/>
      <c r="T23" s="45"/>
    </row>
    <row r="24" s="29" customFormat="1" ht="33.75" spans="1:20">
      <c r="A24" s="65">
        <v>18</v>
      </c>
      <c r="B24" s="55" t="s">
        <v>1196</v>
      </c>
      <c r="C24" s="59" t="s">
        <v>50</v>
      </c>
      <c r="D24" s="56" t="s">
        <v>433</v>
      </c>
      <c r="E24" s="41" t="s">
        <v>1144</v>
      </c>
      <c r="F24" s="55" t="s">
        <v>1197</v>
      </c>
      <c r="G24" s="41" t="s">
        <v>119</v>
      </c>
      <c r="H24" s="57">
        <v>6000</v>
      </c>
      <c r="I24" s="56">
        <v>3000</v>
      </c>
      <c r="J24" s="81" t="s">
        <v>1507</v>
      </c>
      <c r="K24" s="59">
        <v>3000</v>
      </c>
      <c r="L24" s="60" t="s">
        <v>1199</v>
      </c>
      <c r="M24" s="59"/>
      <c r="N24" s="45" t="s">
        <v>79</v>
      </c>
      <c r="O24" s="45" t="s">
        <v>1200</v>
      </c>
      <c r="P24" s="45" t="s">
        <v>1201</v>
      </c>
      <c r="Q24" s="45" t="s">
        <v>1150</v>
      </c>
      <c r="R24" s="45" t="s">
        <v>1173</v>
      </c>
      <c r="S24" s="45"/>
      <c r="T24" s="45"/>
    </row>
    <row r="25" s="29" customFormat="1" ht="33.75" spans="1:20">
      <c r="A25" s="65">
        <v>19</v>
      </c>
      <c r="B25" s="55" t="s">
        <v>1213</v>
      </c>
      <c r="C25" s="59" t="s">
        <v>50</v>
      </c>
      <c r="D25" s="56" t="s">
        <v>433</v>
      </c>
      <c r="E25" s="41" t="s">
        <v>1144</v>
      </c>
      <c r="F25" s="55" t="s">
        <v>1508</v>
      </c>
      <c r="G25" s="41" t="s">
        <v>119</v>
      </c>
      <c r="H25" s="57">
        <v>8000</v>
      </c>
      <c r="I25" s="56">
        <v>4000</v>
      </c>
      <c r="J25" s="81" t="s">
        <v>1509</v>
      </c>
      <c r="K25" s="59">
        <v>4000</v>
      </c>
      <c r="L25" s="60" t="s">
        <v>1178</v>
      </c>
      <c r="M25" s="59"/>
      <c r="N25" s="45" t="s">
        <v>34</v>
      </c>
      <c r="O25" s="45" t="s">
        <v>1216</v>
      </c>
      <c r="P25" s="45" t="s">
        <v>1217</v>
      </c>
      <c r="Q25" s="45" t="s">
        <v>1150</v>
      </c>
      <c r="R25" s="45" t="s">
        <v>1218</v>
      </c>
      <c r="S25" s="45"/>
      <c r="T25" s="45"/>
    </row>
    <row r="26" s="29" customFormat="1" ht="22.5" spans="1:20">
      <c r="A26" s="65">
        <v>20</v>
      </c>
      <c r="B26" s="55" t="s">
        <v>1219</v>
      </c>
      <c r="C26" s="59" t="s">
        <v>26</v>
      </c>
      <c r="D26" s="56" t="s">
        <v>433</v>
      </c>
      <c r="E26" s="41" t="s">
        <v>1144</v>
      </c>
      <c r="F26" s="55" t="s">
        <v>1510</v>
      </c>
      <c r="G26" s="41" t="s">
        <v>119</v>
      </c>
      <c r="H26" s="57">
        <v>1000</v>
      </c>
      <c r="I26" s="56">
        <v>500</v>
      </c>
      <c r="J26" s="81" t="s">
        <v>1511</v>
      </c>
      <c r="K26" s="59">
        <v>500</v>
      </c>
      <c r="L26" s="60" t="s">
        <v>1512</v>
      </c>
      <c r="M26" s="59"/>
      <c r="N26" s="45" t="s">
        <v>79</v>
      </c>
      <c r="O26" s="45" t="s">
        <v>1223</v>
      </c>
      <c r="P26" s="45" t="s">
        <v>1224</v>
      </c>
      <c r="Q26" s="45" t="s">
        <v>1150</v>
      </c>
      <c r="R26" s="45" t="s">
        <v>1218</v>
      </c>
      <c r="S26" s="45"/>
      <c r="T26" s="45"/>
    </row>
    <row r="27" s="29" customFormat="1" ht="33.75" spans="1:20">
      <c r="A27" s="65">
        <v>21</v>
      </c>
      <c r="B27" s="55" t="s">
        <v>1225</v>
      </c>
      <c r="C27" s="59" t="s">
        <v>26</v>
      </c>
      <c r="D27" s="56" t="s">
        <v>433</v>
      </c>
      <c r="E27" s="41" t="s">
        <v>1144</v>
      </c>
      <c r="F27" s="55" t="s">
        <v>1513</v>
      </c>
      <c r="G27" s="41" t="s">
        <v>119</v>
      </c>
      <c r="H27" s="57">
        <v>4500</v>
      </c>
      <c r="I27" s="56">
        <v>1500</v>
      </c>
      <c r="J27" s="81" t="s">
        <v>1514</v>
      </c>
      <c r="K27" s="59">
        <v>3000</v>
      </c>
      <c r="L27" s="60" t="s">
        <v>1178</v>
      </c>
      <c r="M27" s="59"/>
      <c r="N27" s="45" t="s">
        <v>79</v>
      </c>
      <c r="O27" s="45" t="s">
        <v>1228</v>
      </c>
      <c r="P27" s="45" t="s">
        <v>1229</v>
      </c>
      <c r="Q27" s="45" t="s">
        <v>1150</v>
      </c>
      <c r="R27" s="45" t="s">
        <v>1186</v>
      </c>
      <c r="S27" s="45"/>
      <c r="T27" s="45"/>
    </row>
    <row r="28" s="29" customFormat="1" ht="33.75" spans="1:20">
      <c r="A28" s="65">
        <v>22</v>
      </c>
      <c r="B28" s="55" t="s">
        <v>1230</v>
      </c>
      <c r="C28" s="59" t="s">
        <v>26</v>
      </c>
      <c r="D28" s="56" t="s">
        <v>433</v>
      </c>
      <c r="E28" s="41" t="s">
        <v>1144</v>
      </c>
      <c r="F28" s="55" t="s">
        <v>1231</v>
      </c>
      <c r="G28" s="41" t="s">
        <v>119</v>
      </c>
      <c r="H28" s="57">
        <v>2500</v>
      </c>
      <c r="I28" s="56">
        <v>1000</v>
      </c>
      <c r="J28" s="81" t="s">
        <v>1515</v>
      </c>
      <c r="K28" s="59">
        <v>1500</v>
      </c>
      <c r="L28" s="60" t="s">
        <v>1178</v>
      </c>
      <c r="M28" s="59"/>
      <c r="N28" s="45" t="s">
        <v>79</v>
      </c>
      <c r="O28" s="45" t="s">
        <v>1233</v>
      </c>
      <c r="P28" s="45" t="s">
        <v>1234</v>
      </c>
      <c r="Q28" s="45" t="s">
        <v>1150</v>
      </c>
      <c r="R28" s="45" t="s">
        <v>1186</v>
      </c>
      <c r="S28" s="45"/>
      <c r="T28" s="45"/>
    </row>
    <row r="29" s="106" customFormat="1" ht="29.25" customHeight="1" spans="1:21">
      <c r="A29" s="65">
        <v>23</v>
      </c>
      <c r="B29" s="55" t="s">
        <v>1516</v>
      </c>
      <c r="C29" s="59"/>
      <c r="D29" s="56" t="s">
        <v>433</v>
      </c>
      <c r="E29" s="56" t="s">
        <v>1144</v>
      </c>
      <c r="F29" s="55" t="s">
        <v>1261</v>
      </c>
      <c r="G29" s="56" t="s">
        <v>119</v>
      </c>
      <c r="H29" s="57">
        <v>2000</v>
      </c>
      <c r="I29" s="56"/>
      <c r="J29" s="81"/>
      <c r="K29" s="59">
        <v>1200</v>
      </c>
      <c r="L29" s="60" t="s">
        <v>1517</v>
      </c>
      <c r="M29" s="59"/>
      <c r="N29" s="45" t="s">
        <v>34</v>
      </c>
      <c r="O29" s="45"/>
      <c r="P29" s="45"/>
      <c r="Q29" s="45"/>
      <c r="R29" s="45"/>
      <c r="S29" s="45"/>
      <c r="T29" s="45"/>
      <c r="U29" s="110"/>
    </row>
    <row r="30" s="29" customFormat="1" ht="33.75" spans="1:20">
      <c r="A30" s="65">
        <v>24</v>
      </c>
      <c r="B30" s="55" t="s">
        <v>1264</v>
      </c>
      <c r="C30" s="59" t="s">
        <v>50</v>
      </c>
      <c r="D30" s="56" t="s">
        <v>433</v>
      </c>
      <c r="E30" s="41" t="s">
        <v>1265</v>
      </c>
      <c r="F30" s="55" t="s">
        <v>1518</v>
      </c>
      <c r="G30" s="41" t="s">
        <v>53</v>
      </c>
      <c r="H30" s="57">
        <v>4000</v>
      </c>
      <c r="I30" s="56">
        <v>2000</v>
      </c>
      <c r="J30" s="81" t="s">
        <v>1267</v>
      </c>
      <c r="K30" s="59">
        <v>2000</v>
      </c>
      <c r="L30" s="60" t="s">
        <v>1268</v>
      </c>
      <c r="M30" s="59"/>
      <c r="N30" s="45" t="s">
        <v>34</v>
      </c>
      <c r="O30" s="45" t="s">
        <v>1269</v>
      </c>
      <c r="P30" s="45" t="s">
        <v>1270</v>
      </c>
      <c r="Q30" s="45" t="s">
        <v>1271</v>
      </c>
      <c r="R30" s="45" t="s">
        <v>1272</v>
      </c>
      <c r="S30" s="45"/>
      <c r="T30" s="45"/>
    </row>
    <row r="31" s="29" customFormat="1" ht="33.75" spans="1:20">
      <c r="A31" s="65">
        <v>25</v>
      </c>
      <c r="B31" s="55" t="s">
        <v>1273</v>
      </c>
      <c r="C31" s="59" t="s">
        <v>50</v>
      </c>
      <c r="D31" s="56" t="s">
        <v>433</v>
      </c>
      <c r="E31" s="41" t="s">
        <v>1265</v>
      </c>
      <c r="F31" s="55" t="s">
        <v>1519</v>
      </c>
      <c r="G31" s="41" t="s">
        <v>119</v>
      </c>
      <c r="H31" s="57">
        <v>20000</v>
      </c>
      <c r="I31" s="56">
        <v>10000</v>
      </c>
      <c r="J31" s="81" t="s">
        <v>1275</v>
      </c>
      <c r="K31" s="59">
        <v>10000</v>
      </c>
      <c r="L31" s="60" t="s">
        <v>1276</v>
      </c>
      <c r="M31" s="59"/>
      <c r="N31" s="45" t="s">
        <v>34</v>
      </c>
      <c r="O31" s="45" t="s">
        <v>1277</v>
      </c>
      <c r="P31" s="45" t="s">
        <v>1278</v>
      </c>
      <c r="Q31" s="45" t="s">
        <v>1271</v>
      </c>
      <c r="R31" s="45" t="s">
        <v>967</v>
      </c>
      <c r="S31" s="45"/>
      <c r="T31" s="45"/>
    </row>
    <row r="32" s="29" customFormat="1" ht="45" spans="1:20">
      <c r="A32" s="65">
        <v>26</v>
      </c>
      <c r="B32" s="55" t="s">
        <v>1279</v>
      </c>
      <c r="C32" s="59" t="s">
        <v>50</v>
      </c>
      <c r="D32" s="56" t="s">
        <v>433</v>
      </c>
      <c r="E32" s="41" t="s">
        <v>1265</v>
      </c>
      <c r="F32" s="55" t="s">
        <v>1280</v>
      </c>
      <c r="G32" s="41" t="s">
        <v>460</v>
      </c>
      <c r="H32" s="57">
        <v>82500</v>
      </c>
      <c r="I32" s="56">
        <v>30000</v>
      </c>
      <c r="J32" s="81" t="s">
        <v>1520</v>
      </c>
      <c r="K32" s="59">
        <v>30000</v>
      </c>
      <c r="L32" s="60" t="s">
        <v>1282</v>
      </c>
      <c r="M32" s="59"/>
      <c r="N32" s="45" t="s">
        <v>34</v>
      </c>
      <c r="O32" s="45" t="s">
        <v>1283</v>
      </c>
      <c r="P32" s="45" t="s">
        <v>1284</v>
      </c>
      <c r="Q32" s="45" t="s">
        <v>1271</v>
      </c>
      <c r="R32" s="45" t="s">
        <v>1066</v>
      </c>
      <c r="S32" s="45"/>
      <c r="T32" s="45"/>
    </row>
    <row r="33" s="29" customFormat="1" ht="56.25" spans="1:20">
      <c r="A33" s="65">
        <v>27</v>
      </c>
      <c r="B33" s="55" t="s">
        <v>1285</v>
      </c>
      <c r="C33" s="59" t="s">
        <v>50</v>
      </c>
      <c r="D33" s="56" t="s">
        <v>433</v>
      </c>
      <c r="E33" s="41" t="s">
        <v>1265</v>
      </c>
      <c r="F33" s="55" t="s">
        <v>1521</v>
      </c>
      <c r="G33" s="41" t="s">
        <v>449</v>
      </c>
      <c r="H33" s="57">
        <v>55600</v>
      </c>
      <c r="I33" s="56">
        <v>30000</v>
      </c>
      <c r="J33" s="81" t="s">
        <v>1520</v>
      </c>
      <c r="K33" s="59">
        <v>15000</v>
      </c>
      <c r="L33" s="60" t="s">
        <v>1287</v>
      </c>
      <c r="M33" s="59"/>
      <c r="N33" s="45" t="s">
        <v>34</v>
      </c>
      <c r="O33" s="45" t="s">
        <v>1288</v>
      </c>
      <c r="P33" s="45" t="s">
        <v>1289</v>
      </c>
      <c r="Q33" s="45" t="s">
        <v>1271</v>
      </c>
      <c r="R33" s="45" t="s">
        <v>1066</v>
      </c>
      <c r="S33" s="45"/>
      <c r="T33" s="45"/>
    </row>
    <row r="34" s="29" customFormat="1" ht="33.75" spans="1:20">
      <c r="A34" s="65">
        <v>28</v>
      </c>
      <c r="B34" s="55" t="s">
        <v>1290</v>
      </c>
      <c r="C34" s="59" t="s">
        <v>50</v>
      </c>
      <c r="D34" s="56" t="s">
        <v>433</v>
      </c>
      <c r="E34" s="41" t="s">
        <v>1265</v>
      </c>
      <c r="F34" s="55" t="s">
        <v>1522</v>
      </c>
      <c r="G34" s="41" t="s">
        <v>449</v>
      </c>
      <c r="H34" s="57">
        <v>12600</v>
      </c>
      <c r="I34" s="56">
        <v>6600</v>
      </c>
      <c r="J34" s="81" t="s">
        <v>1292</v>
      </c>
      <c r="K34" s="59">
        <v>6000</v>
      </c>
      <c r="L34" s="60" t="s">
        <v>1523</v>
      </c>
      <c r="M34" s="59"/>
      <c r="N34" s="45" t="s">
        <v>34</v>
      </c>
      <c r="O34" s="45" t="s">
        <v>1294</v>
      </c>
      <c r="P34" s="45" t="s">
        <v>1295</v>
      </c>
      <c r="Q34" s="45" t="s">
        <v>900</v>
      </c>
      <c r="R34" s="45" t="s">
        <v>967</v>
      </c>
      <c r="S34" s="45"/>
      <c r="T34" s="45"/>
    </row>
    <row r="35" s="29" customFormat="1" ht="33.75" spans="1:20">
      <c r="A35" s="65">
        <v>29</v>
      </c>
      <c r="B35" s="55" t="s">
        <v>1296</v>
      </c>
      <c r="C35" s="59" t="s">
        <v>26</v>
      </c>
      <c r="D35" s="56" t="s">
        <v>433</v>
      </c>
      <c r="E35" s="41" t="s">
        <v>1265</v>
      </c>
      <c r="F35" s="55" t="s">
        <v>1524</v>
      </c>
      <c r="G35" s="41" t="s">
        <v>60</v>
      </c>
      <c r="H35" s="57">
        <v>5000</v>
      </c>
      <c r="I35" s="56">
        <v>3000</v>
      </c>
      <c r="J35" s="81" t="s">
        <v>1281</v>
      </c>
      <c r="K35" s="59">
        <v>2000</v>
      </c>
      <c r="L35" s="60" t="s">
        <v>1298</v>
      </c>
      <c r="M35" s="59"/>
      <c r="N35" s="59" t="s">
        <v>70</v>
      </c>
      <c r="O35" s="45" t="s">
        <v>1299</v>
      </c>
      <c r="P35" s="45" t="s">
        <v>1300</v>
      </c>
      <c r="Q35" s="45" t="s">
        <v>1271</v>
      </c>
      <c r="R35" s="45" t="s">
        <v>967</v>
      </c>
      <c r="S35" s="45"/>
      <c r="T35" s="45"/>
    </row>
    <row r="36" s="29" customFormat="1" ht="33.75" spans="1:20">
      <c r="A36" s="65">
        <v>30</v>
      </c>
      <c r="B36" s="55" t="s">
        <v>1301</v>
      </c>
      <c r="C36" s="59" t="s">
        <v>26</v>
      </c>
      <c r="D36" s="56" t="s">
        <v>433</v>
      </c>
      <c r="E36" s="41" t="s">
        <v>1265</v>
      </c>
      <c r="F36" s="55" t="s">
        <v>1525</v>
      </c>
      <c r="G36" s="41" t="s">
        <v>43</v>
      </c>
      <c r="H36" s="57">
        <v>150000</v>
      </c>
      <c r="I36" s="56">
        <v>5000</v>
      </c>
      <c r="J36" s="81" t="s">
        <v>1303</v>
      </c>
      <c r="K36" s="59">
        <v>50000</v>
      </c>
      <c r="L36" s="60" t="s">
        <v>1526</v>
      </c>
      <c r="M36" s="59"/>
      <c r="N36" s="45" t="s">
        <v>34</v>
      </c>
      <c r="O36" s="45" t="s">
        <v>1269</v>
      </c>
      <c r="P36" s="45" t="s">
        <v>1270</v>
      </c>
      <c r="Q36" s="45" t="s">
        <v>1271</v>
      </c>
      <c r="R36" s="45" t="s">
        <v>1272</v>
      </c>
      <c r="S36" s="45"/>
      <c r="T36" s="45"/>
    </row>
    <row r="37" s="176" customFormat="1" ht="21.95" customHeight="1" spans="1:21">
      <c r="A37" s="189"/>
      <c r="B37" s="183" t="str">
        <f>"交通类"&amp;SUBTOTAL(3,A37:A50)&amp;"个"</f>
        <v>交通类13个</v>
      </c>
      <c r="C37" s="183"/>
      <c r="D37" s="189"/>
      <c r="E37" s="190"/>
      <c r="F37" s="191"/>
      <c r="G37" s="190"/>
      <c r="H37" s="192">
        <f t="shared" ref="H37:I37" si="3">SUM(H38:H50)</f>
        <v>1133471.47</v>
      </c>
      <c r="I37" s="192">
        <f t="shared" si="3"/>
        <v>65350</v>
      </c>
      <c r="J37" s="200"/>
      <c r="K37" s="192">
        <f>SUM(K38:K50)</f>
        <v>152750</v>
      </c>
      <c r="L37" s="186"/>
      <c r="M37" s="183"/>
      <c r="N37" s="187"/>
      <c r="O37" s="187"/>
      <c r="P37" s="187"/>
      <c r="Q37" s="187"/>
      <c r="R37" s="187"/>
      <c r="S37" s="187"/>
      <c r="T37" s="187"/>
      <c r="U37" s="215"/>
    </row>
    <row r="38" s="29" customFormat="1" ht="33.75" spans="1:20">
      <c r="A38" s="41">
        <v>1</v>
      </c>
      <c r="B38" s="46" t="s">
        <v>1527</v>
      </c>
      <c r="C38" s="59" t="s">
        <v>26</v>
      </c>
      <c r="D38" s="59" t="s">
        <v>124</v>
      </c>
      <c r="E38" s="45" t="s">
        <v>28</v>
      </c>
      <c r="F38" s="92" t="s">
        <v>1528</v>
      </c>
      <c r="G38" s="45" t="s">
        <v>43</v>
      </c>
      <c r="H38" s="61">
        <v>35000</v>
      </c>
      <c r="I38" s="65">
        <v>1000</v>
      </c>
      <c r="J38" s="60" t="s">
        <v>1529</v>
      </c>
      <c r="K38" s="65">
        <v>8000</v>
      </c>
      <c r="L38" s="60" t="s">
        <v>1530</v>
      </c>
      <c r="M38" s="59" t="s">
        <v>79</v>
      </c>
      <c r="N38" s="130"/>
      <c r="O38" s="59" t="s">
        <v>1032</v>
      </c>
      <c r="P38" s="59" t="s">
        <v>1427</v>
      </c>
      <c r="Q38" s="59" t="s">
        <v>700</v>
      </c>
      <c r="R38" s="59" t="s">
        <v>695</v>
      </c>
      <c r="S38" s="59" t="s">
        <v>1489</v>
      </c>
      <c r="T38" s="59" t="s">
        <v>905</v>
      </c>
    </row>
    <row r="39" s="99" customFormat="1" ht="36" spans="1:20">
      <c r="A39" s="41">
        <v>2</v>
      </c>
      <c r="B39" s="42" t="s">
        <v>286</v>
      </c>
      <c r="C39" s="193"/>
      <c r="D39" s="193" t="s">
        <v>124</v>
      </c>
      <c r="E39" s="45" t="s">
        <v>267</v>
      </c>
      <c r="F39" s="194" t="s">
        <v>1531</v>
      </c>
      <c r="G39" s="41" t="s">
        <v>106</v>
      </c>
      <c r="H39" s="193">
        <v>7000</v>
      </c>
      <c r="I39" s="201"/>
      <c r="J39" s="202" t="s">
        <v>1532</v>
      </c>
      <c r="K39" s="203">
        <v>5000</v>
      </c>
      <c r="L39" s="204" t="s">
        <v>1533</v>
      </c>
      <c r="M39" s="205" t="s">
        <v>289</v>
      </c>
      <c r="N39" s="206"/>
      <c r="O39" s="193" t="s">
        <v>290</v>
      </c>
      <c r="P39" s="207" t="s">
        <v>291</v>
      </c>
      <c r="Q39" s="216" t="s">
        <v>292</v>
      </c>
      <c r="R39" s="217" t="s">
        <v>293</v>
      </c>
      <c r="S39" s="201" t="s">
        <v>1534</v>
      </c>
      <c r="T39" s="201" t="s">
        <v>905</v>
      </c>
    </row>
    <row r="40" s="99" customFormat="1" ht="22.5" spans="1:17">
      <c r="A40" s="41">
        <v>3</v>
      </c>
      <c r="B40" s="42" t="s">
        <v>296</v>
      </c>
      <c r="C40" s="195"/>
      <c r="D40" s="193" t="s">
        <v>124</v>
      </c>
      <c r="E40" s="45" t="s">
        <v>267</v>
      </c>
      <c r="F40" s="131" t="s">
        <v>1535</v>
      </c>
      <c r="G40" s="41" t="s">
        <v>106</v>
      </c>
      <c r="H40" s="193">
        <v>8000</v>
      </c>
      <c r="I40" s="201"/>
      <c r="J40" s="202" t="s">
        <v>1532</v>
      </c>
      <c r="K40" s="193">
        <v>3000</v>
      </c>
      <c r="L40" s="204" t="s">
        <v>1533</v>
      </c>
      <c r="M40" s="205" t="s">
        <v>79</v>
      </c>
      <c r="N40" s="206"/>
      <c r="O40" s="195"/>
      <c r="P40" s="195"/>
      <c r="Q40" s="195"/>
    </row>
    <row r="41" s="115" customFormat="1" ht="78" customHeight="1" spans="1:212">
      <c r="A41" s="41">
        <v>4</v>
      </c>
      <c r="B41" s="51" t="s">
        <v>679</v>
      </c>
      <c r="C41" s="52" t="s">
        <v>50</v>
      </c>
      <c r="D41" s="47" t="s">
        <v>124</v>
      </c>
      <c r="E41" s="48" t="s">
        <v>642</v>
      </c>
      <c r="F41" s="46" t="s">
        <v>1536</v>
      </c>
      <c r="G41" s="41" t="s">
        <v>43</v>
      </c>
      <c r="H41" s="57">
        <v>187000</v>
      </c>
      <c r="I41" s="48">
        <v>40000</v>
      </c>
      <c r="J41" s="78" t="s">
        <v>1537</v>
      </c>
      <c r="K41" s="52">
        <v>20000</v>
      </c>
      <c r="L41" s="79" t="s">
        <v>682</v>
      </c>
      <c r="M41" s="47"/>
      <c r="N41" s="47" t="s">
        <v>1538</v>
      </c>
      <c r="O41" s="51" t="s">
        <v>683</v>
      </c>
      <c r="P41" s="52" t="s">
        <v>684</v>
      </c>
      <c r="Q41" s="52" t="s">
        <v>648</v>
      </c>
      <c r="R41" s="52" t="s">
        <v>685</v>
      </c>
      <c r="S41" s="121"/>
      <c r="T41" s="121"/>
      <c r="U41" s="101"/>
      <c r="V41" s="123"/>
      <c r="W41" s="123"/>
      <c r="X41" s="123"/>
      <c r="Y41" s="123"/>
      <c r="Z41" s="123"/>
      <c r="AA41" s="123"/>
      <c r="AB41" s="123"/>
      <c r="AC41" s="123"/>
      <c r="AD41" s="123"/>
      <c r="AE41" s="123"/>
      <c r="AF41" s="123"/>
      <c r="AG41" s="123"/>
      <c r="AH41" s="123"/>
      <c r="AI41" s="123"/>
      <c r="AJ41" s="123"/>
      <c r="AK41" s="123"/>
      <c r="AL41" s="123"/>
      <c r="AM41" s="123"/>
      <c r="AN41" s="123"/>
      <c r="AO41" s="123"/>
      <c r="AP41" s="123"/>
      <c r="AQ41" s="123"/>
      <c r="AR41" s="123"/>
      <c r="AS41" s="123"/>
      <c r="AT41" s="123"/>
      <c r="AU41" s="123"/>
      <c r="AV41" s="123"/>
      <c r="AW41" s="123"/>
      <c r="AX41" s="123"/>
      <c r="AY41" s="123"/>
      <c r="AZ41" s="123"/>
      <c r="BA41" s="123"/>
      <c r="BB41" s="123"/>
      <c r="BC41" s="123"/>
      <c r="BD41" s="123"/>
      <c r="BE41" s="123"/>
      <c r="BF41" s="123"/>
      <c r="BG41" s="123"/>
      <c r="BH41" s="123"/>
      <c r="BI41" s="123"/>
      <c r="BJ41" s="123"/>
      <c r="BK41" s="123"/>
      <c r="BL41" s="123"/>
      <c r="BM41" s="123"/>
      <c r="BN41" s="123"/>
      <c r="BO41" s="123"/>
      <c r="BP41" s="123"/>
      <c r="BQ41" s="123"/>
      <c r="BR41" s="123"/>
      <c r="BS41" s="123"/>
      <c r="BT41" s="123"/>
      <c r="BU41" s="123"/>
      <c r="BV41" s="123"/>
      <c r="BW41" s="123"/>
      <c r="BX41" s="123"/>
      <c r="BY41" s="123"/>
      <c r="BZ41" s="123"/>
      <c r="CA41" s="123"/>
      <c r="CB41" s="123"/>
      <c r="CC41" s="123"/>
      <c r="CD41" s="123"/>
      <c r="CE41" s="123"/>
      <c r="CF41" s="123"/>
      <c r="CG41" s="123"/>
      <c r="CH41" s="123"/>
      <c r="CI41" s="123"/>
      <c r="CJ41" s="123"/>
      <c r="CK41" s="123"/>
      <c r="CL41" s="123"/>
      <c r="CM41" s="123"/>
      <c r="CN41" s="123"/>
      <c r="CO41" s="123"/>
      <c r="CP41" s="123"/>
      <c r="CQ41" s="123"/>
      <c r="CR41" s="123"/>
      <c r="CS41" s="123"/>
      <c r="CT41" s="123"/>
      <c r="CU41" s="123"/>
      <c r="CV41" s="123"/>
      <c r="CW41" s="123"/>
      <c r="CX41" s="123"/>
      <c r="CY41" s="123"/>
      <c r="CZ41" s="123"/>
      <c r="DA41" s="123"/>
      <c r="DB41" s="123"/>
      <c r="DC41" s="123"/>
      <c r="DD41" s="123"/>
      <c r="DE41" s="123"/>
      <c r="DF41" s="123"/>
      <c r="DG41" s="123"/>
      <c r="DH41" s="123"/>
      <c r="DI41" s="123"/>
      <c r="DJ41" s="123"/>
      <c r="DK41" s="123"/>
      <c r="DL41" s="123"/>
      <c r="DM41" s="123"/>
      <c r="DN41" s="123"/>
      <c r="DO41" s="123"/>
      <c r="DP41" s="123"/>
      <c r="DQ41" s="123"/>
      <c r="DR41" s="123"/>
      <c r="DS41" s="123"/>
      <c r="DT41" s="123"/>
      <c r="DU41" s="123"/>
      <c r="DV41" s="123"/>
      <c r="DW41" s="123"/>
      <c r="DX41" s="123"/>
      <c r="DY41" s="123"/>
      <c r="DZ41" s="123"/>
      <c r="EA41" s="123"/>
      <c r="EB41" s="123"/>
      <c r="EC41" s="123"/>
      <c r="ED41" s="123"/>
      <c r="EE41" s="123"/>
      <c r="EF41" s="123"/>
      <c r="EG41" s="123"/>
      <c r="EH41" s="123"/>
      <c r="EI41" s="123"/>
      <c r="EJ41" s="123"/>
      <c r="EK41" s="123"/>
      <c r="EL41" s="123"/>
      <c r="EM41" s="123"/>
      <c r="EN41" s="123"/>
      <c r="EO41" s="123"/>
      <c r="EP41" s="123"/>
      <c r="EQ41" s="123"/>
      <c r="ER41" s="123"/>
      <c r="ES41" s="123"/>
      <c r="ET41" s="123"/>
      <c r="EU41" s="123"/>
      <c r="EV41" s="123"/>
      <c r="EW41" s="123"/>
      <c r="EX41" s="123"/>
      <c r="EY41" s="123"/>
      <c r="EZ41" s="123"/>
      <c r="FA41" s="123"/>
      <c r="FB41" s="123"/>
      <c r="FC41" s="123"/>
      <c r="FD41" s="123"/>
      <c r="FE41" s="123"/>
      <c r="FF41" s="123"/>
      <c r="FG41" s="123"/>
      <c r="FH41" s="123"/>
      <c r="FI41" s="123"/>
      <c r="FJ41" s="123"/>
      <c r="FK41" s="123"/>
      <c r="FL41" s="123"/>
      <c r="FM41" s="123"/>
      <c r="FN41" s="123"/>
      <c r="FO41" s="123"/>
      <c r="FP41" s="123"/>
      <c r="FQ41" s="123"/>
      <c r="FR41" s="123"/>
      <c r="FS41" s="123"/>
      <c r="FT41" s="123"/>
      <c r="FU41" s="123"/>
      <c r="FV41" s="123"/>
      <c r="FW41" s="123"/>
      <c r="FX41" s="123"/>
      <c r="FY41" s="123"/>
      <c r="FZ41" s="123"/>
      <c r="GA41" s="123"/>
      <c r="GB41" s="123"/>
      <c r="GC41" s="123"/>
      <c r="GD41" s="123"/>
      <c r="GE41" s="123"/>
      <c r="GF41" s="123"/>
      <c r="GG41" s="123"/>
      <c r="GH41" s="123"/>
      <c r="GI41" s="123"/>
      <c r="GJ41" s="123"/>
      <c r="GK41" s="123"/>
      <c r="GL41" s="123"/>
      <c r="GM41" s="123"/>
      <c r="GN41" s="123"/>
      <c r="GO41" s="123"/>
      <c r="GP41" s="123"/>
      <c r="GQ41" s="123"/>
      <c r="GR41" s="123"/>
      <c r="GS41" s="123"/>
      <c r="GT41" s="123"/>
      <c r="GU41" s="123"/>
      <c r="GV41" s="123"/>
      <c r="GW41" s="123"/>
      <c r="GX41" s="123"/>
      <c r="GY41" s="123"/>
      <c r="GZ41" s="123"/>
      <c r="HA41" s="123"/>
      <c r="HB41" s="123"/>
      <c r="HC41" s="123"/>
      <c r="HD41" s="123"/>
    </row>
    <row r="42" s="115" customFormat="1" ht="45" spans="1:212">
      <c r="A42" s="41">
        <v>5</v>
      </c>
      <c r="B42" s="51" t="s">
        <v>688</v>
      </c>
      <c r="C42" s="47" t="s">
        <v>50</v>
      </c>
      <c r="D42" s="47" t="s">
        <v>124</v>
      </c>
      <c r="E42" s="48" t="s">
        <v>642</v>
      </c>
      <c r="F42" s="55" t="s">
        <v>689</v>
      </c>
      <c r="G42" s="41" t="s">
        <v>53</v>
      </c>
      <c r="H42" s="53">
        <v>6100</v>
      </c>
      <c r="I42" s="48">
        <v>4200</v>
      </c>
      <c r="J42" s="46" t="s">
        <v>690</v>
      </c>
      <c r="K42" s="48">
        <v>1900</v>
      </c>
      <c r="L42" s="79" t="s">
        <v>1539</v>
      </c>
      <c r="M42" s="47"/>
      <c r="N42" s="47" t="s">
        <v>34</v>
      </c>
      <c r="O42" s="46" t="s">
        <v>692</v>
      </c>
      <c r="P42" s="52" t="s">
        <v>693</v>
      </c>
      <c r="Q42" s="52" t="s">
        <v>694</v>
      </c>
      <c r="R42" s="52" t="s">
        <v>695</v>
      </c>
      <c r="S42" s="121"/>
      <c r="T42" s="121"/>
      <c r="U42" s="101"/>
      <c r="V42" s="123"/>
      <c r="W42" s="123"/>
      <c r="X42" s="123"/>
      <c r="Y42" s="123"/>
      <c r="Z42" s="123"/>
      <c r="AA42" s="123"/>
      <c r="AB42" s="123"/>
      <c r="AC42" s="123"/>
      <c r="AD42" s="123"/>
      <c r="AE42" s="123"/>
      <c r="AF42" s="123"/>
      <c r="AG42" s="123"/>
      <c r="AH42" s="123"/>
      <c r="AI42" s="123"/>
      <c r="AJ42" s="123"/>
      <c r="AK42" s="123"/>
      <c r="AL42" s="123"/>
      <c r="AM42" s="123"/>
      <c r="AN42" s="123"/>
      <c r="AO42" s="123"/>
      <c r="AP42" s="123"/>
      <c r="AQ42" s="123"/>
      <c r="AR42" s="123"/>
      <c r="AS42" s="123"/>
      <c r="AT42" s="123"/>
      <c r="AU42" s="123"/>
      <c r="AV42" s="123"/>
      <c r="AW42" s="123"/>
      <c r="AX42" s="123"/>
      <c r="AY42" s="123"/>
      <c r="AZ42" s="123"/>
      <c r="BA42" s="123"/>
      <c r="BB42" s="123"/>
      <c r="BC42" s="123"/>
      <c r="BD42" s="123"/>
      <c r="BE42" s="123"/>
      <c r="BF42" s="123"/>
      <c r="BG42" s="123"/>
      <c r="BH42" s="123"/>
      <c r="BI42" s="123"/>
      <c r="BJ42" s="123"/>
      <c r="BK42" s="123"/>
      <c r="BL42" s="123"/>
      <c r="BM42" s="123"/>
      <c r="BN42" s="123"/>
      <c r="BO42" s="123"/>
      <c r="BP42" s="123"/>
      <c r="BQ42" s="123"/>
      <c r="BR42" s="123"/>
      <c r="BS42" s="123"/>
      <c r="BT42" s="123"/>
      <c r="BU42" s="123"/>
      <c r="BV42" s="123"/>
      <c r="BW42" s="123"/>
      <c r="BX42" s="123"/>
      <c r="BY42" s="123"/>
      <c r="BZ42" s="123"/>
      <c r="CA42" s="123"/>
      <c r="CB42" s="123"/>
      <c r="CC42" s="123"/>
      <c r="CD42" s="123"/>
      <c r="CE42" s="123"/>
      <c r="CF42" s="123"/>
      <c r="CG42" s="123"/>
      <c r="CH42" s="123"/>
      <c r="CI42" s="123"/>
      <c r="CJ42" s="123"/>
      <c r="CK42" s="123"/>
      <c r="CL42" s="123"/>
      <c r="CM42" s="123"/>
      <c r="CN42" s="123"/>
      <c r="CO42" s="123"/>
      <c r="CP42" s="123"/>
      <c r="CQ42" s="123"/>
      <c r="CR42" s="123"/>
      <c r="CS42" s="123"/>
      <c r="CT42" s="123"/>
      <c r="CU42" s="123"/>
      <c r="CV42" s="123"/>
      <c r="CW42" s="123"/>
      <c r="CX42" s="123"/>
      <c r="CY42" s="123"/>
      <c r="CZ42" s="123"/>
      <c r="DA42" s="123"/>
      <c r="DB42" s="123"/>
      <c r="DC42" s="123"/>
      <c r="DD42" s="123"/>
      <c r="DE42" s="123"/>
      <c r="DF42" s="123"/>
      <c r="DG42" s="123"/>
      <c r="DH42" s="123"/>
      <c r="DI42" s="123"/>
      <c r="DJ42" s="123"/>
      <c r="DK42" s="123"/>
      <c r="DL42" s="123"/>
      <c r="DM42" s="123"/>
      <c r="DN42" s="123"/>
      <c r="DO42" s="123"/>
      <c r="DP42" s="123"/>
      <c r="DQ42" s="123"/>
      <c r="DR42" s="123"/>
      <c r="DS42" s="123"/>
      <c r="DT42" s="123"/>
      <c r="DU42" s="123"/>
      <c r="DV42" s="123"/>
      <c r="DW42" s="123"/>
      <c r="DX42" s="123"/>
      <c r="DY42" s="123"/>
      <c r="DZ42" s="123"/>
      <c r="EA42" s="123"/>
      <c r="EB42" s="123"/>
      <c r="EC42" s="123"/>
      <c r="ED42" s="123"/>
      <c r="EE42" s="123"/>
      <c r="EF42" s="123"/>
      <c r="EG42" s="123"/>
      <c r="EH42" s="123"/>
      <c r="EI42" s="123"/>
      <c r="EJ42" s="123"/>
      <c r="EK42" s="123"/>
      <c r="EL42" s="123"/>
      <c r="EM42" s="123"/>
      <c r="EN42" s="123"/>
      <c r="EO42" s="123"/>
      <c r="EP42" s="123"/>
      <c r="EQ42" s="123"/>
      <c r="ER42" s="123"/>
      <c r="ES42" s="123"/>
      <c r="ET42" s="123"/>
      <c r="EU42" s="123"/>
      <c r="EV42" s="123"/>
      <c r="EW42" s="123"/>
      <c r="EX42" s="123"/>
      <c r="EY42" s="123"/>
      <c r="EZ42" s="123"/>
      <c r="FA42" s="123"/>
      <c r="FB42" s="123"/>
      <c r="FC42" s="123"/>
      <c r="FD42" s="123"/>
      <c r="FE42" s="123"/>
      <c r="FF42" s="123"/>
      <c r="FG42" s="123"/>
      <c r="FH42" s="123"/>
      <c r="FI42" s="123"/>
      <c r="FJ42" s="123"/>
      <c r="FK42" s="123"/>
      <c r="FL42" s="123"/>
      <c r="FM42" s="123"/>
      <c r="FN42" s="123"/>
      <c r="FO42" s="123"/>
      <c r="FP42" s="123"/>
      <c r="FQ42" s="123"/>
      <c r="FR42" s="123"/>
      <c r="FS42" s="123"/>
      <c r="FT42" s="123"/>
      <c r="FU42" s="123"/>
      <c r="FV42" s="123"/>
      <c r="FW42" s="123"/>
      <c r="FX42" s="123"/>
      <c r="FY42" s="123"/>
      <c r="FZ42" s="123"/>
      <c r="GA42" s="123"/>
      <c r="GB42" s="123"/>
      <c r="GC42" s="123"/>
      <c r="GD42" s="123"/>
      <c r="GE42" s="123"/>
      <c r="GF42" s="123"/>
      <c r="GG42" s="123"/>
      <c r="GH42" s="123"/>
      <c r="GI42" s="123"/>
      <c r="GJ42" s="123"/>
      <c r="GK42" s="123"/>
      <c r="GL42" s="123"/>
      <c r="GM42" s="123"/>
      <c r="GN42" s="123"/>
      <c r="GO42" s="123"/>
      <c r="GP42" s="123"/>
      <c r="GQ42" s="123"/>
      <c r="GR42" s="123"/>
      <c r="GS42" s="123"/>
      <c r="GT42" s="123"/>
      <c r="GU42" s="123"/>
      <c r="GV42" s="123"/>
      <c r="GW42" s="123"/>
      <c r="GX42" s="123"/>
      <c r="GY42" s="123"/>
      <c r="GZ42" s="123"/>
      <c r="HA42" s="123"/>
      <c r="HB42" s="123"/>
      <c r="HC42" s="123"/>
      <c r="HD42" s="123"/>
    </row>
    <row r="43" s="29" customFormat="1" ht="45" spans="1:20">
      <c r="A43" s="41">
        <v>6</v>
      </c>
      <c r="B43" s="46" t="s">
        <v>696</v>
      </c>
      <c r="C43" s="59" t="s">
        <v>188</v>
      </c>
      <c r="D43" s="59" t="s">
        <v>124</v>
      </c>
      <c r="E43" s="48" t="s">
        <v>642</v>
      </c>
      <c r="F43" s="92" t="s">
        <v>697</v>
      </c>
      <c r="G43" s="45" t="s">
        <v>89</v>
      </c>
      <c r="H43" s="61">
        <v>22571.47</v>
      </c>
      <c r="I43" s="65">
        <v>1000</v>
      </c>
      <c r="J43" s="60" t="s">
        <v>1529</v>
      </c>
      <c r="K43" s="65">
        <v>10000</v>
      </c>
      <c r="L43" s="60" t="s">
        <v>1530</v>
      </c>
      <c r="M43" s="59" t="s">
        <v>79</v>
      </c>
      <c r="N43" s="130"/>
      <c r="O43" s="59" t="s">
        <v>290</v>
      </c>
      <c r="P43" s="59" t="s">
        <v>291</v>
      </c>
      <c r="Q43" s="59" t="s">
        <v>700</v>
      </c>
      <c r="R43" s="59" t="s">
        <v>701</v>
      </c>
      <c r="S43" s="59" t="s">
        <v>1489</v>
      </c>
      <c r="T43" s="59" t="s">
        <v>905</v>
      </c>
    </row>
    <row r="44" s="29" customFormat="1" ht="67.5" spans="1:20">
      <c r="A44" s="41">
        <v>7</v>
      </c>
      <c r="B44" s="55" t="s">
        <v>909</v>
      </c>
      <c r="C44" s="56" t="s">
        <v>50</v>
      </c>
      <c r="D44" s="56" t="s">
        <v>124</v>
      </c>
      <c r="E44" s="56" t="s">
        <v>894</v>
      </c>
      <c r="F44" s="55" t="s">
        <v>910</v>
      </c>
      <c r="G44" s="41" t="s">
        <v>43</v>
      </c>
      <c r="H44" s="57">
        <v>570000</v>
      </c>
      <c r="I44" s="59">
        <v>10000</v>
      </c>
      <c r="J44" s="55" t="s">
        <v>1540</v>
      </c>
      <c r="K44" s="59">
        <v>40000</v>
      </c>
      <c r="L44" s="80" t="s">
        <v>1541</v>
      </c>
      <c r="M44" s="59" t="s">
        <v>115</v>
      </c>
      <c r="N44" s="45" t="s">
        <v>34</v>
      </c>
      <c r="O44" s="45"/>
      <c r="P44" s="45"/>
      <c r="Q44" s="45"/>
      <c r="R44" s="45"/>
      <c r="S44" s="59"/>
      <c r="T44" s="45"/>
    </row>
    <row r="45" s="29" customFormat="1" ht="33.75" spans="1:20">
      <c r="A45" s="41">
        <v>8</v>
      </c>
      <c r="B45" s="55" t="s">
        <v>1542</v>
      </c>
      <c r="C45" s="56" t="s">
        <v>50</v>
      </c>
      <c r="D45" s="59" t="s">
        <v>124</v>
      </c>
      <c r="E45" s="56" t="s">
        <v>1396</v>
      </c>
      <c r="F45" s="55" t="s">
        <v>1543</v>
      </c>
      <c r="G45" s="41" t="s">
        <v>53</v>
      </c>
      <c r="H45" s="57">
        <v>190000</v>
      </c>
      <c r="I45" s="59"/>
      <c r="J45" s="55" t="s">
        <v>1544</v>
      </c>
      <c r="K45" s="59">
        <v>30000</v>
      </c>
      <c r="L45" s="80" t="s">
        <v>1545</v>
      </c>
      <c r="M45" s="59"/>
      <c r="N45" s="45"/>
      <c r="O45" s="208" t="s">
        <v>989</v>
      </c>
      <c r="P45" s="208" t="s">
        <v>1038</v>
      </c>
      <c r="Q45" s="45"/>
      <c r="R45" s="45"/>
      <c r="S45" s="59"/>
      <c r="T45" s="45"/>
    </row>
    <row r="46" s="21" customFormat="1" ht="56.25" spans="1:20">
      <c r="A46" s="41">
        <v>9</v>
      </c>
      <c r="B46" s="46" t="s">
        <v>1395</v>
      </c>
      <c r="C46" s="59" t="s">
        <v>26</v>
      </c>
      <c r="D46" s="59" t="s">
        <v>124</v>
      </c>
      <c r="E46" s="56" t="s">
        <v>1396</v>
      </c>
      <c r="F46" s="92" t="s">
        <v>1546</v>
      </c>
      <c r="G46" s="45" t="s">
        <v>53</v>
      </c>
      <c r="H46" s="61">
        <v>37000</v>
      </c>
      <c r="I46" s="59">
        <v>7000</v>
      </c>
      <c r="J46" s="60" t="s">
        <v>1547</v>
      </c>
      <c r="K46" s="59">
        <v>15000</v>
      </c>
      <c r="L46" s="60" t="s">
        <v>1548</v>
      </c>
      <c r="M46" s="59" t="s">
        <v>115</v>
      </c>
      <c r="N46" s="45" t="s">
        <v>34</v>
      </c>
      <c r="O46" s="59" t="s">
        <v>1549</v>
      </c>
      <c r="P46" s="59" t="s">
        <v>1550</v>
      </c>
      <c r="Q46" s="59" t="s">
        <v>700</v>
      </c>
      <c r="R46" s="59" t="s">
        <v>695</v>
      </c>
      <c r="S46" s="59"/>
      <c r="T46" s="59" t="s">
        <v>905</v>
      </c>
    </row>
    <row r="47" s="127" customFormat="1" ht="22.5" spans="1:20">
      <c r="A47" s="41">
        <v>12</v>
      </c>
      <c r="B47" s="58" t="s">
        <v>1009</v>
      </c>
      <c r="C47" s="59" t="s">
        <v>26</v>
      </c>
      <c r="D47" s="59" t="s">
        <v>124</v>
      </c>
      <c r="E47" s="45" t="s">
        <v>984</v>
      </c>
      <c r="F47" s="60" t="s">
        <v>1010</v>
      </c>
      <c r="G47" s="45">
        <v>2016</v>
      </c>
      <c r="H47" s="61">
        <v>1800</v>
      </c>
      <c r="I47" s="59">
        <v>100</v>
      </c>
      <c r="J47" s="80" t="s">
        <v>1551</v>
      </c>
      <c r="K47" s="59">
        <v>900</v>
      </c>
      <c r="L47" s="60" t="s">
        <v>1552</v>
      </c>
      <c r="M47" s="59" t="s">
        <v>289</v>
      </c>
      <c r="N47" s="59" t="s">
        <v>173</v>
      </c>
      <c r="O47" s="208" t="s">
        <v>989</v>
      </c>
      <c r="P47" s="208" t="s">
        <v>1012</v>
      </c>
      <c r="Q47" s="208"/>
      <c r="R47" s="149"/>
      <c r="S47" s="149"/>
      <c r="T47" s="149"/>
    </row>
    <row r="48" s="127" customFormat="1" ht="20.25" customHeight="1" spans="1:20">
      <c r="A48" s="41">
        <v>13</v>
      </c>
      <c r="B48" s="58" t="s">
        <v>1013</v>
      </c>
      <c r="C48" s="59" t="s">
        <v>26</v>
      </c>
      <c r="D48" s="59" t="s">
        <v>124</v>
      </c>
      <c r="E48" s="45" t="s">
        <v>984</v>
      </c>
      <c r="F48" s="60" t="s">
        <v>1014</v>
      </c>
      <c r="G48" s="45">
        <v>2016</v>
      </c>
      <c r="H48" s="61">
        <v>2000</v>
      </c>
      <c r="I48" s="59">
        <v>50</v>
      </c>
      <c r="J48" s="80" t="s">
        <v>1015</v>
      </c>
      <c r="K48" s="59">
        <v>1950</v>
      </c>
      <c r="L48" s="60" t="s">
        <v>1552</v>
      </c>
      <c r="M48" s="59" t="s">
        <v>289</v>
      </c>
      <c r="N48" s="59" t="s">
        <v>173</v>
      </c>
      <c r="O48" s="208" t="s">
        <v>989</v>
      </c>
      <c r="P48" s="208" t="s">
        <v>990</v>
      </c>
      <c r="Q48" s="208"/>
      <c r="R48" s="149"/>
      <c r="S48" s="149"/>
      <c r="T48" s="149"/>
    </row>
    <row r="49" s="29" customFormat="1" ht="33.75" spans="1:20">
      <c r="A49" s="41">
        <v>14</v>
      </c>
      <c r="B49" s="46" t="s">
        <v>1553</v>
      </c>
      <c r="C49" s="59" t="s">
        <v>188</v>
      </c>
      <c r="D49" s="59" t="s">
        <v>124</v>
      </c>
      <c r="E49" s="41" t="s">
        <v>1072</v>
      </c>
      <c r="F49" s="92" t="s">
        <v>1554</v>
      </c>
      <c r="G49" s="45" t="s">
        <v>89</v>
      </c>
      <c r="H49" s="61">
        <v>32000</v>
      </c>
      <c r="I49" s="65">
        <v>1000</v>
      </c>
      <c r="J49" s="60" t="s">
        <v>1529</v>
      </c>
      <c r="K49" s="65">
        <v>11000</v>
      </c>
      <c r="L49" s="60" t="s">
        <v>1530</v>
      </c>
      <c r="M49" s="59" t="s">
        <v>79</v>
      </c>
      <c r="N49" s="130"/>
      <c r="O49" s="59" t="s">
        <v>1032</v>
      </c>
      <c r="P49" s="59" t="s">
        <v>1427</v>
      </c>
      <c r="Q49" s="59" t="s">
        <v>700</v>
      </c>
      <c r="R49" s="59" t="s">
        <v>695</v>
      </c>
      <c r="S49" s="59" t="s">
        <v>1489</v>
      </c>
      <c r="T49" s="59" t="s">
        <v>905</v>
      </c>
    </row>
    <row r="50" s="29" customFormat="1" ht="33.75" spans="1:20">
      <c r="A50" s="41">
        <v>15</v>
      </c>
      <c r="B50" s="46" t="s">
        <v>1527</v>
      </c>
      <c r="C50" s="59" t="s">
        <v>26</v>
      </c>
      <c r="D50" s="59" t="s">
        <v>124</v>
      </c>
      <c r="E50" s="41" t="s">
        <v>1424</v>
      </c>
      <c r="F50" s="92" t="s">
        <v>1528</v>
      </c>
      <c r="G50" s="45" t="s">
        <v>43</v>
      </c>
      <c r="H50" s="61">
        <v>35000</v>
      </c>
      <c r="I50" s="65">
        <v>1000</v>
      </c>
      <c r="J50" s="60" t="s">
        <v>1529</v>
      </c>
      <c r="K50" s="65">
        <v>6000</v>
      </c>
      <c r="L50" s="60" t="s">
        <v>1530</v>
      </c>
      <c r="M50" s="59" t="s">
        <v>79</v>
      </c>
      <c r="N50" s="130"/>
      <c r="O50" s="59" t="s">
        <v>1032</v>
      </c>
      <c r="P50" s="59" t="s">
        <v>1427</v>
      </c>
      <c r="Q50" s="59" t="s">
        <v>700</v>
      </c>
      <c r="R50" s="59" t="s">
        <v>695</v>
      </c>
      <c r="S50" s="59" t="s">
        <v>1489</v>
      </c>
      <c r="T50" s="59" t="s">
        <v>905</v>
      </c>
    </row>
    <row r="51" s="176" customFormat="1" ht="21.95" customHeight="1" spans="1:21">
      <c r="A51" s="189"/>
      <c r="B51" s="183" t="str">
        <f>"农林水利类"&amp;SUBTOTAL(3,A51:A64)&amp;"个"</f>
        <v>农林水利类12个</v>
      </c>
      <c r="C51" s="183"/>
      <c r="D51" s="189"/>
      <c r="E51" s="190"/>
      <c r="F51" s="191"/>
      <c r="G51" s="190"/>
      <c r="H51" s="192">
        <f t="shared" ref="H51:I51" si="4">SUM(H52:H63)</f>
        <v>108660</v>
      </c>
      <c r="I51" s="192">
        <f t="shared" si="4"/>
        <v>66350</v>
      </c>
      <c r="J51" s="200"/>
      <c r="K51" s="192">
        <f>SUM(K52:K63)</f>
        <v>27830</v>
      </c>
      <c r="L51" s="186"/>
      <c r="M51" s="183"/>
      <c r="N51" s="187"/>
      <c r="O51" s="187"/>
      <c r="P51" s="187"/>
      <c r="Q51" s="187"/>
      <c r="R51" s="187"/>
      <c r="S51" s="187"/>
      <c r="T51" s="187"/>
      <c r="U51" s="215"/>
    </row>
    <row r="52" s="21" customFormat="1" ht="33.75" spans="1:20">
      <c r="A52" s="41">
        <v>1</v>
      </c>
      <c r="B52" s="46" t="s">
        <v>650</v>
      </c>
      <c r="C52" s="47" t="s">
        <v>50</v>
      </c>
      <c r="D52" s="47" t="s">
        <v>840</v>
      </c>
      <c r="E52" s="41" t="s">
        <v>642</v>
      </c>
      <c r="F52" s="46" t="s">
        <v>1555</v>
      </c>
      <c r="G52" s="48" t="s">
        <v>460</v>
      </c>
      <c r="H52" s="53">
        <v>40000</v>
      </c>
      <c r="I52" s="48">
        <v>36000</v>
      </c>
      <c r="J52" s="78" t="s">
        <v>652</v>
      </c>
      <c r="K52" s="48">
        <v>1500</v>
      </c>
      <c r="L52" s="79" t="s">
        <v>653</v>
      </c>
      <c r="M52" s="52"/>
      <c r="N52" s="47" t="s">
        <v>34</v>
      </c>
      <c r="O52" s="46" t="s">
        <v>654</v>
      </c>
      <c r="P52" s="47" t="s">
        <v>655</v>
      </c>
      <c r="Q52" s="47" t="s">
        <v>648</v>
      </c>
      <c r="R52" s="47" t="s">
        <v>656</v>
      </c>
      <c r="S52" s="59"/>
      <c r="T52" s="45"/>
    </row>
    <row r="53" s="123" customFormat="1" ht="22.5" spans="1:212">
      <c r="A53" s="41">
        <v>2</v>
      </c>
      <c r="B53" s="46" t="s">
        <v>658</v>
      </c>
      <c r="C53" s="47" t="s">
        <v>103</v>
      </c>
      <c r="D53" s="47" t="s">
        <v>117</v>
      </c>
      <c r="E53" s="48" t="s">
        <v>642</v>
      </c>
      <c r="F53" s="46" t="s">
        <v>1556</v>
      </c>
      <c r="G53" s="49">
        <v>2016</v>
      </c>
      <c r="H53" s="50">
        <v>1000</v>
      </c>
      <c r="I53" s="48">
        <v>0</v>
      </c>
      <c r="J53" s="78" t="s">
        <v>1557</v>
      </c>
      <c r="K53" s="48">
        <v>1000</v>
      </c>
      <c r="L53" s="46" t="s">
        <v>1558</v>
      </c>
      <c r="M53" s="47" t="s">
        <v>92</v>
      </c>
      <c r="N53" s="47" t="s">
        <v>79</v>
      </c>
      <c r="O53" s="47" t="s">
        <v>648</v>
      </c>
      <c r="P53" s="52" t="s">
        <v>662</v>
      </c>
      <c r="Q53" s="47" t="s">
        <v>648</v>
      </c>
      <c r="R53" s="52" t="s">
        <v>662</v>
      </c>
      <c r="S53" s="119"/>
      <c r="T53" s="119"/>
      <c r="U53" s="114"/>
      <c r="V53" s="115"/>
      <c r="W53" s="115"/>
      <c r="X53" s="115"/>
      <c r="Y53" s="115"/>
      <c r="Z53" s="115"/>
      <c r="AA53" s="115"/>
      <c r="AB53" s="115"/>
      <c r="AC53" s="115"/>
      <c r="AD53" s="115"/>
      <c r="AE53" s="115"/>
      <c r="AF53" s="115"/>
      <c r="AG53" s="115"/>
      <c r="AH53" s="115"/>
      <c r="AI53" s="115"/>
      <c r="AJ53" s="115"/>
      <c r="AK53" s="115"/>
      <c r="AL53" s="115"/>
      <c r="AM53" s="115"/>
      <c r="AN53" s="115"/>
      <c r="AO53" s="115"/>
      <c r="AP53" s="115"/>
      <c r="AQ53" s="115"/>
      <c r="AR53" s="115"/>
      <c r="AS53" s="115"/>
      <c r="AT53" s="115"/>
      <c r="AU53" s="115"/>
      <c r="AV53" s="115"/>
      <c r="AW53" s="115"/>
      <c r="AX53" s="115"/>
      <c r="AY53" s="115"/>
      <c r="AZ53" s="115"/>
      <c r="BA53" s="115"/>
      <c r="BB53" s="115"/>
      <c r="BC53" s="115"/>
      <c r="BD53" s="115"/>
      <c r="BE53" s="115"/>
      <c r="BF53" s="115"/>
      <c r="BG53" s="115"/>
      <c r="BH53" s="115"/>
      <c r="BI53" s="115"/>
      <c r="BJ53" s="115"/>
      <c r="BK53" s="115"/>
      <c r="BL53" s="115"/>
      <c r="BM53" s="115"/>
      <c r="BN53" s="115"/>
      <c r="BO53" s="115"/>
      <c r="BP53" s="115"/>
      <c r="BQ53" s="115"/>
      <c r="BR53" s="115"/>
      <c r="BS53" s="115"/>
      <c r="BT53" s="115"/>
      <c r="BU53" s="115"/>
      <c r="BV53" s="115"/>
      <c r="BW53" s="115"/>
      <c r="BX53" s="115"/>
      <c r="BY53" s="115"/>
      <c r="BZ53" s="115"/>
      <c r="CA53" s="115"/>
      <c r="CB53" s="115"/>
      <c r="CC53" s="115"/>
      <c r="CD53" s="115"/>
      <c r="CE53" s="115"/>
      <c r="CF53" s="115"/>
      <c r="CG53" s="115"/>
      <c r="CH53" s="115"/>
      <c r="CI53" s="115"/>
      <c r="CJ53" s="115"/>
      <c r="CK53" s="115"/>
      <c r="CL53" s="115"/>
      <c r="CM53" s="115"/>
      <c r="CN53" s="115"/>
      <c r="CO53" s="115"/>
      <c r="CP53" s="115"/>
      <c r="CQ53" s="115"/>
      <c r="CR53" s="115"/>
      <c r="CS53" s="115"/>
      <c r="CT53" s="115"/>
      <c r="CU53" s="115"/>
      <c r="CV53" s="115"/>
      <c r="CW53" s="115"/>
      <c r="CX53" s="115"/>
      <c r="CY53" s="115"/>
      <c r="CZ53" s="115"/>
      <c r="DA53" s="115"/>
      <c r="DB53" s="115"/>
      <c r="DC53" s="115"/>
      <c r="DD53" s="115"/>
      <c r="DE53" s="115"/>
      <c r="DF53" s="115"/>
      <c r="DG53" s="115"/>
      <c r="DH53" s="115"/>
      <c r="DI53" s="115"/>
      <c r="DJ53" s="115"/>
      <c r="DK53" s="115"/>
      <c r="DL53" s="115"/>
      <c r="DM53" s="115"/>
      <c r="DN53" s="115"/>
      <c r="DO53" s="115"/>
      <c r="DP53" s="115"/>
      <c r="DQ53" s="115"/>
      <c r="DR53" s="115"/>
      <c r="DS53" s="115"/>
      <c r="DT53" s="115"/>
      <c r="DU53" s="115"/>
      <c r="DV53" s="115"/>
      <c r="DW53" s="115"/>
      <c r="DX53" s="115"/>
      <c r="DY53" s="115"/>
      <c r="DZ53" s="115"/>
      <c r="EA53" s="115"/>
      <c r="EB53" s="115"/>
      <c r="EC53" s="115"/>
      <c r="ED53" s="115"/>
      <c r="EE53" s="115"/>
      <c r="EF53" s="115"/>
      <c r="EG53" s="115"/>
      <c r="EH53" s="115"/>
      <c r="EI53" s="115"/>
      <c r="EJ53" s="115"/>
      <c r="EK53" s="115"/>
      <c r="EL53" s="115"/>
      <c r="EM53" s="115"/>
      <c r="EN53" s="115"/>
      <c r="EO53" s="115"/>
      <c r="EP53" s="115"/>
      <c r="EQ53" s="115"/>
      <c r="ER53" s="115"/>
      <c r="ES53" s="115"/>
      <c r="ET53" s="115"/>
      <c r="EU53" s="115"/>
      <c r="EV53" s="115"/>
      <c r="EW53" s="115"/>
      <c r="EX53" s="115"/>
      <c r="EY53" s="115"/>
      <c r="EZ53" s="115"/>
      <c r="FA53" s="115"/>
      <c r="FB53" s="115"/>
      <c r="FC53" s="115"/>
      <c r="FD53" s="115"/>
      <c r="FE53" s="115"/>
      <c r="FF53" s="115"/>
      <c r="FG53" s="115"/>
      <c r="FH53" s="115"/>
      <c r="FI53" s="115"/>
      <c r="FJ53" s="115"/>
      <c r="FK53" s="115"/>
      <c r="FL53" s="115"/>
      <c r="FM53" s="115"/>
      <c r="FN53" s="115"/>
      <c r="FO53" s="115"/>
      <c r="FP53" s="115"/>
      <c r="FQ53" s="115"/>
      <c r="FR53" s="115"/>
      <c r="FS53" s="115"/>
      <c r="FT53" s="115"/>
      <c r="FU53" s="115"/>
      <c r="FV53" s="115"/>
      <c r="FW53" s="115"/>
      <c r="FX53" s="115"/>
      <c r="FY53" s="115"/>
      <c r="FZ53" s="115"/>
      <c r="GA53" s="115"/>
      <c r="GB53" s="115"/>
      <c r="GC53" s="115"/>
      <c r="GD53" s="115"/>
      <c r="GE53" s="115"/>
      <c r="GF53" s="115"/>
      <c r="GG53" s="115"/>
      <c r="GH53" s="115"/>
      <c r="GI53" s="115"/>
      <c r="GJ53" s="115"/>
      <c r="GK53" s="115"/>
      <c r="GL53" s="115"/>
      <c r="GM53" s="115"/>
      <c r="GN53" s="115"/>
      <c r="GO53" s="115"/>
      <c r="GP53" s="115"/>
      <c r="GQ53" s="115"/>
      <c r="GR53" s="115"/>
      <c r="GS53" s="115"/>
      <c r="GT53" s="115"/>
      <c r="GU53" s="115"/>
      <c r="GV53" s="115"/>
      <c r="GW53" s="115"/>
      <c r="GX53" s="115"/>
      <c r="GY53" s="115"/>
      <c r="GZ53" s="115"/>
      <c r="HA53" s="115"/>
      <c r="HB53" s="115"/>
      <c r="HC53" s="115"/>
      <c r="HD53" s="115"/>
    </row>
    <row r="54" s="123" customFormat="1" ht="22.5" spans="1:212">
      <c r="A54" s="41">
        <v>3</v>
      </c>
      <c r="B54" s="46" t="s">
        <v>663</v>
      </c>
      <c r="C54" s="47" t="s">
        <v>103</v>
      </c>
      <c r="D54" s="47" t="s">
        <v>117</v>
      </c>
      <c r="E54" s="47" t="s">
        <v>642</v>
      </c>
      <c r="F54" s="46" t="s">
        <v>1559</v>
      </c>
      <c r="G54" s="49">
        <v>2016</v>
      </c>
      <c r="H54" s="50">
        <v>1500</v>
      </c>
      <c r="I54" s="48">
        <v>0</v>
      </c>
      <c r="J54" s="78" t="s">
        <v>1557</v>
      </c>
      <c r="K54" s="48">
        <v>1500</v>
      </c>
      <c r="L54" s="78" t="s">
        <v>1560</v>
      </c>
      <c r="M54" s="52" t="s">
        <v>92</v>
      </c>
      <c r="N54" s="47" t="s">
        <v>34</v>
      </c>
      <c r="O54" s="47" t="s">
        <v>648</v>
      </c>
      <c r="P54" s="52" t="s">
        <v>662</v>
      </c>
      <c r="Q54" s="47" t="s">
        <v>648</v>
      </c>
      <c r="R54" s="52" t="s">
        <v>662</v>
      </c>
      <c r="S54" s="119"/>
      <c r="T54" s="119"/>
      <c r="U54" s="114"/>
      <c r="V54" s="115"/>
      <c r="W54" s="115"/>
      <c r="X54" s="115"/>
      <c r="Y54" s="115"/>
      <c r="Z54" s="115"/>
      <c r="AA54" s="115"/>
      <c r="AB54" s="115"/>
      <c r="AC54" s="115"/>
      <c r="AD54" s="115"/>
      <c r="AE54" s="115"/>
      <c r="AF54" s="115"/>
      <c r="AG54" s="115"/>
      <c r="AH54" s="115"/>
      <c r="AI54" s="115"/>
      <c r="AJ54" s="115"/>
      <c r="AK54" s="115"/>
      <c r="AL54" s="115"/>
      <c r="AM54" s="115"/>
      <c r="AN54" s="115"/>
      <c r="AO54" s="115"/>
      <c r="AP54" s="115"/>
      <c r="AQ54" s="115"/>
      <c r="AR54" s="115"/>
      <c r="AS54" s="115"/>
      <c r="AT54" s="115"/>
      <c r="AU54" s="115"/>
      <c r="AV54" s="115"/>
      <c r="AW54" s="115"/>
      <c r="AX54" s="115"/>
      <c r="AY54" s="115"/>
      <c r="AZ54" s="115"/>
      <c r="BA54" s="115"/>
      <c r="BB54" s="115"/>
      <c r="BC54" s="115"/>
      <c r="BD54" s="115"/>
      <c r="BE54" s="115"/>
      <c r="BF54" s="115"/>
      <c r="BG54" s="115"/>
      <c r="BH54" s="115"/>
      <c r="BI54" s="115"/>
      <c r="BJ54" s="115"/>
      <c r="BK54" s="115"/>
      <c r="BL54" s="115"/>
      <c r="BM54" s="115"/>
      <c r="BN54" s="115"/>
      <c r="BO54" s="115"/>
      <c r="BP54" s="115"/>
      <c r="BQ54" s="115"/>
      <c r="BR54" s="115"/>
      <c r="BS54" s="115"/>
      <c r="BT54" s="115"/>
      <c r="BU54" s="115"/>
      <c r="BV54" s="115"/>
      <c r="BW54" s="115"/>
      <c r="BX54" s="115"/>
      <c r="BY54" s="115"/>
      <c r="BZ54" s="115"/>
      <c r="CA54" s="115"/>
      <c r="CB54" s="115"/>
      <c r="CC54" s="115"/>
      <c r="CD54" s="115"/>
      <c r="CE54" s="115"/>
      <c r="CF54" s="115"/>
      <c r="CG54" s="115"/>
      <c r="CH54" s="115"/>
      <c r="CI54" s="115"/>
      <c r="CJ54" s="115"/>
      <c r="CK54" s="115"/>
      <c r="CL54" s="115"/>
      <c r="CM54" s="115"/>
      <c r="CN54" s="115"/>
      <c r="CO54" s="115"/>
      <c r="CP54" s="115"/>
      <c r="CQ54" s="115"/>
      <c r="CR54" s="115"/>
      <c r="CS54" s="115"/>
      <c r="CT54" s="115"/>
      <c r="CU54" s="115"/>
      <c r="CV54" s="115"/>
      <c r="CW54" s="115"/>
      <c r="CX54" s="115"/>
      <c r="CY54" s="115"/>
      <c r="CZ54" s="115"/>
      <c r="DA54" s="115"/>
      <c r="DB54" s="115"/>
      <c r="DC54" s="115"/>
      <c r="DD54" s="115"/>
      <c r="DE54" s="115"/>
      <c r="DF54" s="115"/>
      <c r="DG54" s="115"/>
      <c r="DH54" s="115"/>
      <c r="DI54" s="115"/>
      <c r="DJ54" s="115"/>
      <c r="DK54" s="115"/>
      <c r="DL54" s="115"/>
      <c r="DM54" s="115"/>
      <c r="DN54" s="115"/>
      <c r="DO54" s="115"/>
      <c r="DP54" s="115"/>
      <c r="DQ54" s="115"/>
      <c r="DR54" s="115"/>
      <c r="DS54" s="115"/>
      <c r="DT54" s="115"/>
      <c r="DU54" s="115"/>
      <c r="DV54" s="115"/>
      <c r="DW54" s="115"/>
      <c r="DX54" s="115"/>
      <c r="DY54" s="115"/>
      <c r="DZ54" s="115"/>
      <c r="EA54" s="115"/>
      <c r="EB54" s="115"/>
      <c r="EC54" s="115"/>
      <c r="ED54" s="115"/>
      <c r="EE54" s="115"/>
      <c r="EF54" s="115"/>
      <c r="EG54" s="115"/>
      <c r="EH54" s="115"/>
      <c r="EI54" s="115"/>
      <c r="EJ54" s="115"/>
      <c r="EK54" s="115"/>
      <c r="EL54" s="115"/>
      <c r="EM54" s="115"/>
      <c r="EN54" s="115"/>
      <c r="EO54" s="115"/>
      <c r="EP54" s="115"/>
      <c r="EQ54" s="115"/>
      <c r="ER54" s="115"/>
      <c r="ES54" s="115"/>
      <c r="ET54" s="115"/>
      <c r="EU54" s="115"/>
      <c r="EV54" s="115"/>
      <c r="EW54" s="115"/>
      <c r="EX54" s="115"/>
      <c r="EY54" s="115"/>
      <c r="EZ54" s="115"/>
      <c r="FA54" s="115"/>
      <c r="FB54" s="115"/>
      <c r="FC54" s="115"/>
      <c r="FD54" s="115"/>
      <c r="FE54" s="115"/>
      <c r="FF54" s="115"/>
      <c r="FG54" s="115"/>
      <c r="FH54" s="115"/>
      <c r="FI54" s="115"/>
      <c r="FJ54" s="115"/>
      <c r="FK54" s="115"/>
      <c r="FL54" s="115"/>
      <c r="FM54" s="115"/>
      <c r="FN54" s="115"/>
      <c r="FO54" s="115"/>
      <c r="FP54" s="115"/>
      <c r="FQ54" s="115"/>
      <c r="FR54" s="115"/>
      <c r="FS54" s="115"/>
      <c r="FT54" s="115"/>
      <c r="FU54" s="115"/>
      <c r="FV54" s="115"/>
      <c r="FW54" s="115"/>
      <c r="FX54" s="115"/>
      <c r="FY54" s="115"/>
      <c r="FZ54" s="115"/>
      <c r="GA54" s="115"/>
      <c r="GB54" s="115"/>
      <c r="GC54" s="115"/>
      <c r="GD54" s="115"/>
      <c r="GE54" s="115"/>
      <c r="GF54" s="115"/>
      <c r="GG54" s="115"/>
      <c r="GH54" s="115"/>
      <c r="GI54" s="115"/>
      <c r="GJ54" s="115"/>
      <c r="GK54" s="115"/>
      <c r="GL54" s="115"/>
      <c r="GM54" s="115"/>
      <c r="GN54" s="115"/>
      <c r="GO54" s="115"/>
      <c r="GP54" s="115"/>
      <c r="GQ54" s="115"/>
      <c r="GR54" s="115"/>
      <c r="GS54" s="115"/>
      <c r="GT54" s="115"/>
      <c r="GU54" s="115"/>
      <c r="GV54" s="115"/>
      <c r="GW54" s="115"/>
      <c r="GX54" s="115"/>
      <c r="GY54" s="115"/>
      <c r="GZ54" s="115"/>
      <c r="HA54" s="115"/>
      <c r="HB54" s="115"/>
      <c r="HC54" s="115"/>
      <c r="HD54" s="115"/>
    </row>
    <row r="55" s="123" customFormat="1" ht="22.5" spans="1:212">
      <c r="A55" s="41">
        <v>4</v>
      </c>
      <c r="B55" s="46" t="s">
        <v>665</v>
      </c>
      <c r="C55" s="47" t="s">
        <v>103</v>
      </c>
      <c r="D55" s="47" t="s">
        <v>840</v>
      </c>
      <c r="E55" s="48" t="s">
        <v>642</v>
      </c>
      <c r="F55" s="46" t="s">
        <v>1561</v>
      </c>
      <c r="G55" s="49">
        <v>2016</v>
      </c>
      <c r="H55" s="50">
        <v>1000</v>
      </c>
      <c r="I55" s="48">
        <v>0</v>
      </c>
      <c r="J55" s="78" t="s">
        <v>1562</v>
      </c>
      <c r="K55" s="48">
        <v>1000</v>
      </c>
      <c r="L55" s="78" t="s">
        <v>1560</v>
      </c>
      <c r="M55" s="52" t="s">
        <v>92</v>
      </c>
      <c r="N55" s="47" t="s">
        <v>34</v>
      </c>
      <c r="O55" s="47" t="s">
        <v>648</v>
      </c>
      <c r="P55" s="52" t="s">
        <v>662</v>
      </c>
      <c r="Q55" s="47" t="s">
        <v>648</v>
      </c>
      <c r="R55" s="52" t="s">
        <v>662</v>
      </c>
      <c r="S55" s="119"/>
      <c r="T55" s="119"/>
      <c r="U55" s="114"/>
      <c r="V55" s="115"/>
      <c r="W55" s="115"/>
      <c r="X55" s="115"/>
      <c r="Y55" s="115"/>
      <c r="Z55" s="115"/>
      <c r="AA55" s="115"/>
      <c r="AB55" s="115"/>
      <c r="AC55" s="115"/>
      <c r="AD55" s="115"/>
      <c r="AE55" s="115"/>
      <c r="AF55" s="115"/>
      <c r="AG55" s="115"/>
      <c r="AH55" s="115"/>
      <c r="AI55" s="115"/>
      <c r="AJ55" s="115"/>
      <c r="AK55" s="115"/>
      <c r="AL55" s="115"/>
      <c r="AM55" s="115"/>
      <c r="AN55" s="115"/>
      <c r="AO55" s="115"/>
      <c r="AP55" s="115"/>
      <c r="AQ55" s="115"/>
      <c r="AR55" s="115"/>
      <c r="AS55" s="115"/>
      <c r="AT55" s="115"/>
      <c r="AU55" s="115"/>
      <c r="AV55" s="115"/>
      <c r="AW55" s="115"/>
      <c r="AX55" s="115"/>
      <c r="AY55" s="115"/>
      <c r="AZ55" s="115"/>
      <c r="BA55" s="115"/>
      <c r="BB55" s="115"/>
      <c r="BC55" s="115"/>
      <c r="BD55" s="115"/>
      <c r="BE55" s="115"/>
      <c r="BF55" s="115"/>
      <c r="BG55" s="115"/>
      <c r="BH55" s="115"/>
      <c r="BI55" s="115"/>
      <c r="BJ55" s="115"/>
      <c r="BK55" s="115"/>
      <c r="BL55" s="115"/>
      <c r="BM55" s="115"/>
      <c r="BN55" s="115"/>
      <c r="BO55" s="115"/>
      <c r="BP55" s="115"/>
      <c r="BQ55" s="115"/>
      <c r="BR55" s="115"/>
      <c r="BS55" s="115"/>
      <c r="BT55" s="115"/>
      <c r="BU55" s="115"/>
      <c r="BV55" s="115"/>
      <c r="BW55" s="115"/>
      <c r="BX55" s="115"/>
      <c r="BY55" s="115"/>
      <c r="BZ55" s="115"/>
      <c r="CA55" s="115"/>
      <c r="CB55" s="115"/>
      <c r="CC55" s="115"/>
      <c r="CD55" s="115"/>
      <c r="CE55" s="115"/>
      <c r="CF55" s="115"/>
      <c r="CG55" s="115"/>
      <c r="CH55" s="115"/>
      <c r="CI55" s="115"/>
      <c r="CJ55" s="115"/>
      <c r="CK55" s="115"/>
      <c r="CL55" s="115"/>
      <c r="CM55" s="115"/>
      <c r="CN55" s="115"/>
      <c r="CO55" s="115"/>
      <c r="CP55" s="115"/>
      <c r="CQ55" s="115"/>
      <c r="CR55" s="115"/>
      <c r="CS55" s="115"/>
      <c r="CT55" s="115"/>
      <c r="CU55" s="115"/>
      <c r="CV55" s="115"/>
      <c r="CW55" s="115"/>
      <c r="CX55" s="115"/>
      <c r="CY55" s="115"/>
      <c r="CZ55" s="115"/>
      <c r="DA55" s="115"/>
      <c r="DB55" s="115"/>
      <c r="DC55" s="115"/>
      <c r="DD55" s="115"/>
      <c r="DE55" s="115"/>
      <c r="DF55" s="115"/>
      <c r="DG55" s="115"/>
      <c r="DH55" s="115"/>
      <c r="DI55" s="115"/>
      <c r="DJ55" s="115"/>
      <c r="DK55" s="115"/>
      <c r="DL55" s="115"/>
      <c r="DM55" s="115"/>
      <c r="DN55" s="115"/>
      <c r="DO55" s="115"/>
      <c r="DP55" s="115"/>
      <c r="DQ55" s="115"/>
      <c r="DR55" s="115"/>
      <c r="DS55" s="115"/>
      <c r="DT55" s="115"/>
      <c r="DU55" s="115"/>
      <c r="DV55" s="115"/>
      <c r="DW55" s="115"/>
      <c r="DX55" s="115"/>
      <c r="DY55" s="115"/>
      <c r="DZ55" s="115"/>
      <c r="EA55" s="115"/>
      <c r="EB55" s="115"/>
      <c r="EC55" s="115"/>
      <c r="ED55" s="115"/>
      <c r="EE55" s="115"/>
      <c r="EF55" s="115"/>
      <c r="EG55" s="115"/>
      <c r="EH55" s="115"/>
      <c r="EI55" s="115"/>
      <c r="EJ55" s="115"/>
      <c r="EK55" s="115"/>
      <c r="EL55" s="115"/>
      <c r="EM55" s="115"/>
      <c r="EN55" s="115"/>
      <c r="EO55" s="115"/>
      <c r="EP55" s="115"/>
      <c r="EQ55" s="115"/>
      <c r="ER55" s="115"/>
      <c r="ES55" s="115"/>
      <c r="ET55" s="115"/>
      <c r="EU55" s="115"/>
      <c r="EV55" s="115"/>
      <c r="EW55" s="115"/>
      <c r="EX55" s="115"/>
      <c r="EY55" s="115"/>
      <c r="EZ55" s="115"/>
      <c r="FA55" s="115"/>
      <c r="FB55" s="115"/>
      <c r="FC55" s="115"/>
      <c r="FD55" s="115"/>
      <c r="FE55" s="115"/>
      <c r="FF55" s="115"/>
      <c r="FG55" s="115"/>
      <c r="FH55" s="115"/>
      <c r="FI55" s="115"/>
      <c r="FJ55" s="115"/>
      <c r="FK55" s="115"/>
      <c r="FL55" s="115"/>
      <c r="FM55" s="115"/>
      <c r="FN55" s="115"/>
      <c r="FO55" s="115"/>
      <c r="FP55" s="115"/>
      <c r="FQ55" s="115"/>
      <c r="FR55" s="115"/>
      <c r="FS55" s="115"/>
      <c r="FT55" s="115"/>
      <c r="FU55" s="115"/>
      <c r="FV55" s="115"/>
      <c r="FW55" s="115"/>
      <c r="FX55" s="115"/>
      <c r="FY55" s="115"/>
      <c r="FZ55" s="115"/>
      <c r="GA55" s="115"/>
      <c r="GB55" s="115"/>
      <c r="GC55" s="115"/>
      <c r="GD55" s="115"/>
      <c r="GE55" s="115"/>
      <c r="GF55" s="115"/>
      <c r="GG55" s="115"/>
      <c r="GH55" s="115"/>
      <c r="GI55" s="115"/>
      <c r="GJ55" s="115"/>
      <c r="GK55" s="115"/>
      <c r="GL55" s="115"/>
      <c r="GM55" s="115"/>
      <c r="GN55" s="115"/>
      <c r="GO55" s="115"/>
      <c r="GP55" s="115"/>
      <c r="GQ55" s="115"/>
      <c r="GR55" s="115"/>
      <c r="GS55" s="115"/>
      <c r="GT55" s="115"/>
      <c r="GU55" s="115"/>
      <c r="GV55" s="115"/>
      <c r="GW55" s="115"/>
      <c r="GX55" s="115"/>
      <c r="GY55" s="115"/>
      <c r="GZ55" s="115"/>
      <c r="HA55" s="115"/>
      <c r="HB55" s="115"/>
      <c r="HC55" s="115"/>
      <c r="HD55" s="115"/>
    </row>
    <row r="56" s="123" customFormat="1" ht="54" customHeight="1" spans="1:212">
      <c r="A56" s="41">
        <v>5</v>
      </c>
      <c r="B56" s="51" t="s">
        <v>667</v>
      </c>
      <c r="C56" s="47" t="s">
        <v>50</v>
      </c>
      <c r="D56" s="47" t="s">
        <v>117</v>
      </c>
      <c r="E56" s="41" t="s">
        <v>642</v>
      </c>
      <c r="F56" s="55" t="s">
        <v>1563</v>
      </c>
      <c r="G56" s="48" t="s">
        <v>460</v>
      </c>
      <c r="H56" s="57">
        <v>40500</v>
      </c>
      <c r="I56" s="48">
        <v>30000</v>
      </c>
      <c r="J56" s="78" t="s">
        <v>1564</v>
      </c>
      <c r="K56" s="41">
        <v>10000</v>
      </c>
      <c r="L56" s="46" t="s">
        <v>1565</v>
      </c>
      <c r="M56" s="52"/>
      <c r="N56" s="47" t="s">
        <v>34</v>
      </c>
      <c r="O56" s="51" t="s">
        <v>671</v>
      </c>
      <c r="P56" s="52" t="s">
        <v>672</v>
      </c>
      <c r="Q56" s="47" t="s">
        <v>648</v>
      </c>
      <c r="R56" s="52" t="s">
        <v>662</v>
      </c>
      <c r="S56" s="119"/>
      <c r="T56" s="119"/>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8"/>
      <c r="AY56" s="218"/>
      <c r="AZ56" s="218"/>
      <c r="BA56" s="218"/>
      <c r="BB56" s="218"/>
      <c r="BC56" s="218"/>
      <c r="BD56" s="218"/>
      <c r="BE56" s="218"/>
      <c r="BF56" s="218"/>
      <c r="BG56" s="218"/>
      <c r="BH56" s="218"/>
      <c r="BI56" s="218"/>
      <c r="BJ56" s="218"/>
      <c r="BK56" s="218"/>
      <c r="BL56" s="218"/>
      <c r="BM56" s="218"/>
      <c r="BN56" s="218"/>
      <c r="BO56" s="218"/>
      <c r="BP56" s="218"/>
      <c r="BQ56" s="218"/>
      <c r="BR56" s="218"/>
      <c r="BS56" s="218"/>
      <c r="BT56" s="218"/>
      <c r="BU56" s="218"/>
      <c r="BV56" s="218"/>
      <c r="BW56" s="218"/>
      <c r="BX56" s="218"/>
      <c r="BY56" s="218"/>
      <c r="BZ56" s="218"/>
      <c r="CA56" s="218"/>
      <c r="CB56" s="218"/>
      <c r="CC56" s="218"/>
      <c r="CD56" s="218"/>
      <c r="CE56" s="218"/>
      <c r="CF56" s="218"/>
      <c r="CG56" s="218"/>
      <c r="CH56" s="218"/>
      <c r="CI56" s="218"/>
      <c r="CJ56" s="218"/>
      <c r="CK56" s="218"/>
      <c r="CL56" s="218"/>
      <c r="CM56" s="218"/>
      <c r="CN56" s="218"/>
      <c r="CO56" s="218"/>
      <c r="CP56" s="218"/>
      <c r="CQ56" s="218"/>
      <c r="CR56" s="218"/>
      <c r="CS56" s="218"/>
      <c r="CT56" s="218"/>
      <c r="CU56" s="218"/>
      <c r="CV56" s="218"/>
      <c r="CW56" s="218"/>
      <c r="CX56" s="218"/>
      <c r="CY56" s="218"/>
      <c r="CZ56" s="218"/>
      <c r="DA56" s="218"/>
      <c r="DB56" s="218"/>
      <c r="DC56" s="218"/>
      <c r="DD56" s="218"/>
      <c r="DE56" s="218"/>
      <c r="DF56" s="218"/>
      <c r="DG56" s="218"/>
      <c r="DH56" s="218"/>
      <c r="DI56" s="218"/>
      <c r="DJ56" s="218"/>
      <c r="DK56" s="218"/>
      <c r="DL56" s="218"/>
      <c r="DM56" s="218"/>
      <c r="DN56" s="218"/>
      <c r="DO56" s="218"/>
      <c r="DP56" s="218"/>
      <c r="DQ56" s="218"/>
      <c r="DR56" s="218"/>
      <c r="DS56" s="218"/>
      <c r="DT56" s="218"/>
      <c r="DU56" s="218"/>
      <c r="DV56" s="218"/>
      <c r="DW56" s="218"/>
      <c r="DX56" s="218"/>
      <c r="DY56" s="218"/>
      <c r="DZ56" s="218"/>
      <c r="EA56" s="218"/>
      <c r="EB56" s="218"/>
      <c r="EC56" s="218"/>
      <c r="ED56" s="218"/>
      <c r="EE56" s="218"/>
      <c r="EF56" s="218"/>
      <c r="EG56" s="218"/>
      <c r="EH56" s="218"/>
      <c r="EI56" s="218"/>
      <c r="EJ56" s="218"/>
      <c r="EK56" s="218"/>
      <c r="EL56" s="218"/>
      <c r="EM56" s="218"/>
      <c r="EN56" s="218"/>
      <c r="EO56" s="218"/>
      <c r="EP56" s="218"/>
      <c r="EQ56" s="218"/>
      <c r="ER56" s="218"/>
      <c r="ES56" s="218"/>
      <c r="ET56" s="218"/>
      <c r="EU56" s="218"/>
      <c r="EV56" s="218"/>
      <c r="EW56" s="218"/>
      <c r="EX56" s="218"/>
      <c r="EY56" s="218"/>
      <c r="EZ56" s="218"/>
      <c r="FA56" s="218"/>
      <c r="FB56" s="218"/>
      <c r="FC56" s="218"/>
      <c r="FD56" s="218"/>
      <c r="FE56" s="218"/>
      <c r="FF56" s="218"/>
      <c r="FG56" s="218"/>
      <c r="FH56" s="218"/>
      <c r="FI56" s="218"/>
      <c r="FJ56" s="218"/>
      <c r="FK56" s="218"/>
      <c r="FL56" s="218"/>
      <c r="FM56" s="218"/>
      <c r="FN56" s="218"/>
      <c r="FO56" s="218"/>
      <c r="FP56" s="218"/>
      <c r="FQ56" s="218"/>
      <c r="FR56" s="218"/>
      <c r="FS56" s="218"/>
      <c r="FT56" s="218"/>
      <c r="FU56" s="218"/>
      <c r="FV56" s="218"/>
      <c r="FW56" s="218"/>
      <c r="FX56" s="218"/>
      <c r="FY56" s="218"/>
      <c r="FZ56" s="218"/>
      <c r="GA56" s="218"/>
      <c r="GB56" s="218"/>
      <c r="GC56" s="218"/>
      <c r="GD56" s="218"/>
      <c r="GE56" s="218"/>
      <c r="GF56" s="218"/>
      <c r="GG56" s="218"/>
      <c r="GH56" s="218"/>
      <c r="GI56" s="218"/>
      <c r="GJ56" s="218"/>
      <c r="GK56" s="218"/>
      <c r="GL56" s="218"/>
      <c r="GM56" s="218"/>
      <c r="GN56" s="218"/>
      <c r="GO56" s="218"/>
      <c r="GP56" s="218"/>
      <c r="GQ56" s="218"/>
      <c r="GR56" s="218"/>
      <c r="GS56" s="218"/>
      <c r="GT56" s="218"/>
      <c r="GU56" s="218"/>
      <c r="GV56" s="218"/>
      <c r="GW56" s="218"/>
      <c r="GX56" s="218"/>
      <c r="GY56" s="218"/>
      <c r="GZ56" s="218"/>
      <c r="HA56" s="218"/>
      <c r="HB56" s="218"/>
      <c r="HC56" s="218"/>
      <c r="HD56" s="218"/>
    </row>
    <row r="57" s="123" customFormat="1" ht="22.5" spans="1:21">
      <c r="A57" s="41">
        <v>6</v>
      </c>
      <c r="B57" s="46" t="s">
        <v>785</v>
      </c>
      <c r="C57" s="47" t="s">
        <v>188</v>
      </c>
      <c r="D57" s="47" t="s">
        <v>840</v>
      </c>
      <c r="E57" s="48" t="s">
        <v>642</v>
      </c>
      <c r="F57" s="54" t="s">
        <v>1566</v>
      </c>
      <c r="G57" s="41" t="s">
        <v>106</v>
      </c>
      <c r="H57" s="53">
        <v>10000</v>
      </c>
      <c r="I57" s="48">
        <v>0</v>
      </c>
      <c r="J57" s="78" t="s">
        <v>1567</v>
      </c>
      <c r="K57" s="53">
        <v>2300</v>
      </c>
      <c r="L57" s="79" t="s">
        <v>1568</v>
      </c>
      <c r="M57" s="96" t="s">
        <v>79</v>
      </c>
      <c r="N57" s="96"/>
      <c r="O57" s="46" t="s">
        <v>646</v>
      </c>
      <c r="P57" s="52" t="s">
        <v>647</v>
      </c>
      <c r="Q57" s="52" t="s">
        <v>648</v>
      </c>
      <c r="R57" s="52" t="s">
        <v>647</v>
      </c>
      <c r="S57" s="52"/>
      <c r="T57" s="96"/>
      <c r="U57" s="101"/>
    </row>
    <row r="58" s="29" customFormat="1" ht="33.75" spans="1:20">
      <c r="A58" s="41">
        <v>7</v>
      </c>
      <c r="B58" s="55" t="s">
        <v>938</v>
      </c>
      <c r="C58" s="56" t="s">
        <v>50</v>
      </c>
      <c r="D58" s="56" t="s">
        <v>117</v>
      </c>
      <c r="E58" s="56" t="s">
        <v>894</v>
      </c>
      <c r="F58" s="55" t="s">
        <v>1569</v>
      </c>
      <c r="G58" s="41">
        <v>2016</v>
      </c>
      <c r="H58" s="57">
        <v>5000</v>
      </c>
      <c r="I58" s="59"/>
      <c r="J58" s="55" t="s">
        <v>1570</v>
      </c>
      <c r="K58" s="59">
        <v>5000</v>
      </c>
      <c r="L58" s="80" t="s">
        <v>1571</v>
      </c>
      <c r="M58" s="59" t="s">
        <v>92</v>
      </c>
      <c r="N58" s="45" t="s">
        <v>70</v>
      </c>
      <c r="O58" s="45" t="s">
        <v>942</v>
      </c>
      <c r="P58" s="45" t="s">
        <v>943</v>
      </c>
      <c r="Q58" s="45" t="s">
        <v>900</v>
      </c>
      <c r="R58" s="45"/>
      <c r="S58" s="59"/>
      <c r="T58" s="45"/>
    </row>
    <row r="59" s="105" customFormat="1" ht="22.5" spans="1:21">
      <c r="A59" s="41">
        <v>8</v>
      </c>
      <c r="B59" s="46" t="s">
        <v>945</v>
      </c>
      <c r="C59" s="59" t="s">
        <v>26</v>
      </c>
      <c r="D59" s="59" t="s">
        <v>117</v>
      </c>
      <c r="E59" s="59" t="s">
        <v>894</v>
      </c>
      <c r="F59" s="92" t="s">
        <v>1572</v>
      </c>
      <c r="G59" s="45">
        <v>2016</v>
      </c>
      <c r="H59" s="61">
        <v>700</v>
      </c>
      <c r="I59" s="59">
        <v>0</v>
      </c>
      <c r="J59" s="60" t="s">
        <v>1441</v>
      </c>
      <c r="K59" s="59">
        <v>700</v>
      </c>
      <c r="L59" s="60" t="s">
        <v>1573</v>
      </c>
      <c r="M59" s="59" t="s">
        <v>92</v>
      </c>
      <c r="N59" s="130" t="s">
        <v>79</v>
      </c>
      <c r="O59" s="45" t="s">
        <v>900</v>
      </c>
      <c r="P59" s="59" t="s">
        <v>948</v>
      </c>
      <c r="Q59" s="59"/>
      <c r="R59" s="59"/>
      <c r="S59" s="59"/>
      <c r="T59" s="59" t="s">
        <v>905</v>
      </c>
      <c r="U59" s="110"/>
    </row>
    <row r="60" s="21" customFormat="1" ht="33.75" spans="1:20">
      <c r="A60" s="41">
        <v>9</v>
      </c>
      <c r="B60" s="128" t="s">
        <v>1019</v>
      </c>
      <c r="C60" s="59" t="s">
        <v>103</v>
      </c>
      <c r="D60" s="59" t="s">
        <v>840</v>
      </c>
      <c r="E60" s="45" t="s">
        <v>984</v>
      </c>
      <c r="F60" s="92" t="s">
        <v>1020</v>
      </c>
      <c r="G60" s="45" t="s">
        <v>106</v>
      </c>
      <c r="H60" s="61">
        <v>5000</v>
      </c>
      <c r="I60" s="59">
        <v>0</v>
      </c>
      <c r="J60" s="60" t="s">
        <v>1485</v>
      </c>
      <c r="K60" s="59">
        <v>1800</v>
      </c>
      <c r="L60" s="60" t="s">
        <v>1021</v>
      </c>
      <c r="M60" s="59" t="s">
        <v>79</v>
      </c>
      <c r="N60" s="130" t="s">
        <v>34</v>
      </c>
      <c r="O60" s="59" t="s">
        <v>290</v>
      </c>
      <c r="P60" s="59" t="s">
        <v>291</v>
      </c>
      <c r="Q60" s="59" t="s">
        <v>700</v>
      </c>
      <c r="R60" s="59" t="s">
        <v>695</v>
      </c>
      <c r="S60" s="59"/>
      <c r="T60" s="59" t="s">
        <v>905</v>
      </c>
    </row>
    <row r="61" s="107" customFormat="1" ht="27" customHeight="1" spans="1:21">
      <c r="A61" s="41">
        <v>10</v>
      </c>
      <c r="B61" s="46" t="s">
        <v>1035</v>
      </c>
      <c r="C61" s="47" t="s">
        <v>188</v>
      </c>
      <c r="D61" s="47" t="s">
        <v>117</v>
      </c>
      <c r="E61" s="47" t="s">
        <v>984</v>
      </c>
      <c r="F61" s="158" t="s">
        <v>1574</v>
      </c>
      <c r="G61" s="48" t="s">
        <v>119</v>
      </c>
      <c r="H61" s="53">
        <v>1800</v>
      </c>
      <c r="I61" s="96">
        <v>300</v>
      </c>
      <c r="J61" s="159"/>
      <c r="K61" s="96">
        <v>1500</v>
      </c>
      <c r="L61" s="46" t="s">
        <v>1552</v>
      </c>
      <c r="M61" s="47"/>
      <c r="N61" s="47" t="s">
        <v>34</v>
      </c>
      <c r="O61" s="209" t="s">
        <v>989</v>
      </c>
      <c r="P61" s="209" t="s">
        <v>1038</v>
      </c>
      <c r="Q61" s="47"/>
      <c r="R61" s="47"/>
      <c r="S61" s="47"/>
      <c r="T61" s="47"/>
      <c r="U61" s="116"/>
    </row>
    <row r="62" s="29" customFormat="1" ht="33.75" spans="1:20">
      <c r="A62" s="41">
        <v>11</v>
      </c>
      <c r="B62" s="55" t="s">
        <v>1113</v>
      </c>
      <c r="C62" s="59" t="s">
        <v>103</v>
      </c>
      <c r="D62" s="56" t="s">
        <v>840</v>
      </c>
      <c r="E62" s="41" t="s">
        <v>1072</v>
      </c>
      <c r="F62" s="55" t="s">
        <v>1114</v>
      </c>
      <c r="G62" s="41">
        <v>2016</v>
      </c>
      <c r="H62" s="57">
        <v>560</v>
      </c>
      <c r="I62" s="56">
        <v>30</v>
      </c>
      <c r="J62" s="81" t="s">
        <v>1575</v>
      </c>
      <c r="K62" s="59">
        <v>530</v>
      </c>
      <c r="L62" s="60" t="s">
        <v>1498</v>
      </c>
      <c r="M62" s="59" t="s">
        <v>115</v>
      </c>
      <c r="N62" s="45" t="s">
        <v>34</v>
      </c>
      <c r="O62" s="45" t="s">
        <v>1077</v>
      </c>
      <c r="P62" s="45" t="s">
        <v>1105</v>
      </c>
      <c r="Q62" s="45" t="s">
        <v>1077</v>
      </c>
      <c r="R62" s="45" t="s">
        <v>1115</v>
      </c>
      <c r="S62" s="45" t="s">
        <v>1576</v>
      </c>
      <c r="T62" s="45" t="s">
        <v>997</v>
      </c>
    </row>
    <row r="63" s="29" customFormat="1" ht="27" customHeight="1" spans="1:20">
      <c r="A63" s="41">
        <v>12</v>
      </c>
      <c r="B63" s="55" t="s">
        <v>1116</v>
      </c>
      <c r="C63" s="59" t="s">
        <v>103</v>
      </c>
      <c r="D63" s="56" t="s">
        <v>117</v>
      </c>
      <c r="E63" s="41" t="s">
        <v>1072</v>
      </c>
      <c r="F63" s="55" t="s">
        <v>1577</v>
      </c>
      <c r="G63" s="41" t="s">
        <v>53</v>
      </c>
      <c r="H63" s="57">
        <v>1600</v>
      </c>
      <c r="I63" s="56">
        <v>20</v>
      </c>
      <c r="J63" s="81" t="s">
        <v>1575</v>
      </c>
      <c r="K63" s="59">
        <v>1000</v>
      </c>
      <c r="L63" s="60" t="s">
        <v>1578</v>
      </c>
      <c r="M63" s="59"/>
      <c r="N63" s="45" t="s">
        <v>34</v>
      </c>
      <c r="O63" s="45" t="s">
        <v>1077</v>
      </c>
      <c r="P63" s="45" t="s">
        <v>1105</v>
      </c>
      <c r="Q63" s="45" t="s">
        <v>1077</v>
      </c>
      <c r="R63" s="45" t="s">
        <v>1115</v>
      </c>
      <c r="S63" s="45" t="s">
        <v>1579</v>
      </c>
      <c r="T63" s="45" t="s">
        <v>997</v>
      </c>
    </row>
    <row r="64" s="175" customFormat="1" ht="18" customHeight="1" spans="1:21">
      <c r="A64" s="183"/>
      <c r="B64" s="183" t="str">
        <f>"城建环保类"&amp;SUBTOTAL(3,A64:A148)&amp;"个"</f>
        <v>城建环保类83个</v>
      </c>
      <c r="C64" s="184"/>
      <c r="D64" s="183"/>
      <c r="E64" s="185"/>
      <c r="F64" s="186"/>
      <c r="G64" s="187"/>
      <c r="H64" s="188">
        <f t="shared" ref="H64:I64" si="5">SUM(H65:H147)</f>
        <v>3231268</v>
      </c>
      <c r="I64" s="188">
        <f t="shared" si="5"/>
        <v>771890</v>
      </c>
      <c r="J64" s="210"/>
      <c r="K64" s="188">
        <f>SUM(K65:K147)</f>
        <v>736157</v>
      </c>
      <c r="L64" s="186"/>
      <c r="M64" s="184"/>
      <c r="N64" s="184"/>
      <c r="O64" s="184"/>
      <c r="P64" s="184"/>
      <c r="Q64" s="184"/>
      <c r="R64" s="219"/>
      <c r="S64" s="219"/>
      <c r="T64"/>
      <c r="U64"/>
    </row>
    <row r="65" s="21" customFormat="1" ht="67.5" spans="1:20">
      <c r="A65" s="41">
        <v>1</v>
      </c>
      <c r="B65" s="55" t="s">
        <v>25</v>
      </c>
      <c r="C65" s="56" t="s">
        <v>26</v>
      </c>
      <c r="D65" s="56" t="s">
        <v>27</v>
      </c>
      <c r="E65" s="41" t="s">
        <v>28</v>
      </c>
      <c r="F65" s="55" t="s">
        <v>29</v>
      </c>
      <c r="G65" s="41" t="s">
        <v>1580</v>
      </c>
      <c r="H65" s="57">
        <v>270000</v>
      </c>
      <c r="I65" s="41">
        <v>160000</v>
      </c>
      <c r="J65" s="80" t="s">
        <v>31</v>
      </c>
      <c r="K65" s="59">
        <v>100000</v>
      </c>
      <c r="L65" s="60" t="s">
        <v>1581</v>
      </c>
      <c r="M65" s="59"/>
      <c r="N65" s="59"/>
      <c r="O65" s="45" t="s">
        <v>35</v>
      </c>
      <c r="P65" s="45" t="s">
        <v>36</v>
      </c>
      <c r="Q65" s="45" t="s">
        <v>37</v>
      </c>
      <c r="R65" s="45" t="s">
        <v>38</v>
      </c>
      <c r="S65" s="45"/>
      <c r="T65" s="45" t="s">
        <v>1582</v>
      </c>
    </row>
    <row r="66" s="21" customFormat="1" ht="33.75" spans="1:20">
      <c r="A66" s="41">
        <v>2</v>
      </c>
      <c r="B66" s="55" t="s">
        <v>49</v>
      </c>
      <c r="C66" s="56" t="s">
        <v>50</v>
      </c>
      <c r="D66" s="56" t="s">
        <v>51</v>
      </c>
      <c r="E66" s="41" t="s">
        <v>28</v>
      </c>
      <c r="F66" s="55" t="s">
        <v>52</v>
      </c>
      <c r="G66" s="41" t="s">
        <v>53</v>
      </c>
      <c r="H66" s="57">
        <v>200000</v>
      </c>
      <c r="I66" s="41">
        <v>110000</v>
      </c>
      <c r="J66" s="80" t="s">
        <v>54</v>
      </c>
      <c r="K66" s="59">
        <v>80000</v>
      </c>
      <c r="L66" s="60" t="s">
        <v>1583</v>
      </c>
      <c r="M66" s="59"/>
      <c r="N66" s="45"/>
      <c r="O66" s="45" t="s">
        <v>56</v>
      </c>
      <c r="P66" s="45" t="s">
        <v>57</v>
      </c>
      <c r="Q66" s="45" t="s">
        <v>37</v>
      </c>
      <c r="R66" s="45" t="s">
        <v>38</v>
      </c>
      <c r="S66" s="59"/>
      <c r="T66" s="45" t="s">
        <v>446</v>
      </c>
    </row>
    <row r="67" s="21" customFormat="1" ht="28.5" customHeight="1" spans="1:20">
      <c r="A67" s="41">
        <v>3</v>
      </c>
      <c r="B67" s="55" t="s">
        <v>58</v>
      </c>
      <c r="C67" s="56" t="s">
        <v>50</v>
      </c>
      <c r="D67" s="56" t="s">
        <v>27</v>
      </c>
      <c r="E67" s="41" t="s">
        <v>28</v>
      </c>
      <c r="F67" s="55" t="s">
        <v>59</v>
      </c>
      <c r="G67" s="41" t="s">
        <v>60</v>
      </c>
      <c r="H67" s="57">
        <v>200000</v>
      </c>
      <c r="I67" s="41">
        <v>110000</v>
      </c>
      <c r="J67" s="55" t="s">
        <v>61</v>
      </c>
      <c r="K67" s="59">
        <v>60000</v>
      </c>
      <c r="L67" s="60" t="s">
        <v>62</v>
      </c>
      <c r="M67" s="59"/>
      <c r="N67" s="59" t="s">
        <v>34</v>
      </c>
      <c r="O67" s="45" t="s">
        <v>63</v>
      </c>
      <c r="P67" s="45" t="s">
        <v>64</v>
      </c>
      <c r="Q67" s="45" t="s">
        <v>37</v>
      </c>
      <c r="R67" s="45" t="s">
        <v>65</v>
      </c>
      <c r="S67" s="59"/>
      <c r="T67" s="45" t="s">
        <v>1584</v>
      </c>
    </row>
    <row r="68" s="21" customFormat="1" ht="45" spans="1:20">
      <c r="A68" s="41">
        <v>4</v>
      </c>
      <c r="B68" s="55" t="s">
        <v>1585</v>
      </c>
      <c r="C68" s="56" t="s">
        <v>50</v>
      </c>
      <c r="D68" s="56" t="s">
        <v>27</v>
      </c>
      <c r="E68" s="41" t="s">
        <v>28</v>
      </c>
      <c r="F68" s="55" t="s">
        <v>67</v>
      </c>
      <c r="G68" s="41" t="s">
        <v>60</v>
      </c>
      <c r="H68" s="57">
        <v>87000</v>
      </c>
      <c r="I68" s="59">
        <v>100000</v>
      </c>
      <c r="J68" s="55" t="s">
        <v>68</v>
      </c>
      <c r="K68" s="59">
        <v>5000</v>
      </c>
      <c r="L68" s="60" t="s">
        <v>69</v>
      </c>
      <c r="M68" s="59"/>
      <c r="N68" s="45" t="s">
        <v>70</v>
      </c>
      <c r="O68" s="45" t="s">
        <v>71</v>
      </c>
      <c r="P68" s="45" t="s">
        <v>72</v>
      </c>
      <c r="Q68" s="45" t="s">
        <v>37</v>
      </c>
      <c r="R68" s="45" t="s">
        <v>73</v>
      </c>
      <c r="S68" s="59"/>
      <c r="T68" s="45" t="s">
        <v>1584</v>
      </c>
    </row>
    <row r="69" s="21" customFormat="1" ht="22.5" spans="1:20">
      <c r="A69" s="41">
        <v>5</v>
      </c>
      <c r="B69" s="55" t="s">
        <v>81</v>
      </c>
      <c r="C69" s="56" t="s">
        <v>26</v>
      </c>
      <c r="D69" s="56" t="s">
        <v>51</v>
      </c>
      <c r="E69" s="41" t="s">
        <v>28</v>
      </c>
      <c r="F69" s="55" t="s">
        <v>82</v>
      </c>
      <c r="G69" s="41" t="s">
        <v>83</v>
      </c>
      <c r="H69" s="57">
        <v>150000</v>
      </c>
      <c r="I69" s="56"/>
      <c r="J69" s="143" t="s">
        <v>84</v>
      </c>
      <c r="K69" s="59">
        <v>80000</v>
      </c>
      <c r="L69" s="60" t="s">
        <v>1586</v>
      </c>
      <c r="M69" s="59" t="s">
        <v>79</v>
      </c>
      <c r="N69" s="59"/>
      <c r="O69" s="45" t="s">
        <v>85</v>
      </c>
      <c r="P69" s="45" t="s">
        <v>86</v>
      </c>
      <c r="Q69" s="45" t="s">
        <v>37</v>
      </c>
      <c r="R69" s="45" t="s">
        <v>48</v>
      </c>
      <c r="S69" s="45"/>
      <c r="T69" s="45" t="s">
        <v>39</v>
      </c>
    </row>
    <row r="70" s="21" customFormat="1" ht="33.75" spans="1:20">
      <c r="A70" s="41">
        <v>6</v>
      </c>
      <c r="B70" s="55" t="s">
        <v>96</v>
      </c>
      <c r="C70" s="56" t="s">
        <v>50</v>
      </c>
      <c r="D70" s="56" t="s">
        <v>27</v>
      </c>
      <c r="E70" s="41" t="s">
        <v>28</v>
      </c>
      <c r="F70" s="55" t="s">
        <v>97</v>
      </c>
      <c r="G70" s="41" t="s">
        <v>83</v>
      </c>
      <c r="H70" s="57">
        <v>36720</v>
      </c>
      <c r="I70" s="59">
        <v>25000</v>
      </c>
      <c r="J70" s="143" t="s">
        <v>1587</v>
      </c>
      <c r="K70" s="59">
        <v>5000</v>
      </c>
      <c r="L70" s="80" t="s">
        <v>1588</v>
      </c>
      <c r="M70" s="59" t="s">
        <v>79</v>
      </c>
      <c r="N70" s="59"/>
      <c r="O70" s="45" t="s">
        <v>100</v>
      </c>
      <c r="P70" s="45" t="s">
        <v>101</v>
      </c>
      <c r="Q70" s="45" t="s">
        <v>37</v>
      </c>
      <c r="R70" s="45" t="s">
        <v>73</v>
      </c>
      <c r="S70" s="45"/>
      <c r="T70" s="45" t="s">
        <v>1584</v>
      </c>
    </row>
    <row r="71" s="21" customFormat="1" ht="56.25" spans="1:20">
      <c r="A71" s="41">
        <v>7</v>
      </c>
      <c r="B71" s="76" t="s">
        <v>102</v>
      </c>
      <c r="C71" s="59" t="s">
        <v>103</v>
      </c>
      <c r="D71" s="45" t="s">
        <v>104</v>
      </c>
      <c r="E71" s="48" t="s">
        <v>28</v>
      </c>
      <c r="F71" s="42" t="s">
        <v>105</v>
      </c>
      <c r="G71" s="49" t="s">
        <v>106</v>
      </c>
      <c r="H71" s="139">
        <v>10000</v>
      </c>
      <c r="I71" s="104"/>
      <c r="J71" s="76" t="s">
        <v>1589</v>
      </c>
      <c r="K71" s="45">
        <v>5000</v>
      </c>
      <c r="L71" s="80" t="s">
        <v>1590</v>
      </c>
      <c r="M71" s="59" t="s">
        <v>92</v>
      </c>
      <c r="N71" s="59"/>
      <c r="O71" s="120"/>
      <c r="P71" s="120"/>
      <c r="Q71" s="45" t="s">
        <v>37</v>
      </c>
      <c r="R71" s="45" t="s">
        <v>48</v>
      </c>
      <c r="S71" s="120"/>
      <c r="T71" s="120"/>
    </row>
    <row r="72" s="21" customFormat="1" ht="45" spans="1:20">
      <c r="A72" s="41">
        <v>8</v>
      </c>
      <c r="B72" s="76" t="s">
        <v>108</v>
      </c>
      <c r="C72" s="59" t="s">
        <v>103</v>
      </c>
      <c r="D72" s="56" t="s">
        <v>104</v>
      </c>
      <c r="E72" s="48" t="s">
        <v>28</v>
      </c>
      <c r="F72" s="76" t="s">
        <v>109</v>
      </c>
      <c r="G72" s="49" t="s">
        <v>106</v>
      </c>
      <c r="H72" s="139">
        <v>10000</v>
      </c>
      <c r="I72" s="104"/>
      <c r="J72" s="76" t="s">
        <v>110</v>
      </c>
      <c r="K72" s="45">
        <v>3000</v>
      </c>
      <c r="L72" s="80" t="s">
        <v>1590</v>
      </c>
      <c r="M72" s="59" t="s">
        <v>92</v>
      </c>
      <c r="N72" s="59"/>
      <c r="O72" s="120"/>
      <c r="P72" s="120"/>
      <c r="Q72" s="45" t="s">
        <v>37</v>
      </c>
      <c r="R72" s="45" t="s">
        <v>111</v>
      </c>
      <c r="S72" s="120"/>
      <c r="T72" s="120"/>
    </row>
    <row r="73" s="21" customFormat="1" ht="56.25" spans="1:20">
      <c r="A73" s="41">
        <v>9</v>
      </c>
      <c r="B73" s="76" t="s">
        <v>112</v>
      </c>
      <c r="C73" s="59" t="s">
        <v>103</v>
      </c>
      <c r="D73" s="45" t="s">
        <v>104</v>
      </c>
      <c r="E73" s="48" t="s">
        <v>28</v>
      </c>
      <c r="F73" s="42" t="s">
        <v>113</v>
      </c>
      <c r="G73" s="49" t="s">
        <v>106</v>
      </c>
      <c r="H73" s="139">
        <v>3000</v>
      </c>
      <c r="I73" s="104"/>
      <c r="J73" s="76" t="s">
        <v>1589</v>
      </c>
      <c r="K73" s="45">
        <v>3000</v>
      </c>
      <c r="L73" s="80" t="s">
        <v>1590</v>
      </c>
      <c r="M73" s="59" t="s">
        <v>115</v>
      </c>
      <c r="N73" s="120"/>
      <c r="O73" s="120"/>
      <c r="P73" s="120"/>
      <c r="Q73" s="45" t="s">
        <v>37</v>
      </c>
      <c r="R73" s="45" t="s">
        <v>38</v>
      </c>
      <c r="S73" s="120"/>
      <c r="T73" s="120"/>
    </row>
    <row r="74" s="21" customFormat="1" ht="22.5" spans="1:20">
      <c r="A74" s="41">
        <v>10</v>
      </c>
      <c r="B74" s="143" t="s">
        <v>116</v>
      </c>
      <c r="C74" s="59" t="s">
        <v>103</v>
      </c>
      <c r="D74" s="59" t="s">
        <v>1480</v>
      </c>
      <c r="E74" s="102" t="s">
        <v>28</v>
      </c>
      <c r="F74" s="143" t="s">
        <v>118</v>
      </c>
      <c r="G74" s="102" t="s">
        <v>106</v>
      </c>
      <c r="H74" s="220">
        <v>1000</v>
      </c>
      <c r="I74" s="59"/>
      <c r="J74" s="143" t="s">
        <v>120</v>
      </c>
      <c r="K74" s="59">
        <v>1000</v>
      </c>
      <c r="L74" s="60" t="s">
        <v>121</v>
      </c>
      <c r="M74" s="59"/>
      <c r="N74" s="59" t="s">
        <v>122</v>
      </c>
      <c r="O74" s="45"/>
      <c r="P74" s="59"/>
      <c r="Q74" s="45" t="s">
        <v>37</v>
      </c>
      <c r="R74" s="45" t="s">
        <v>48</v>
      </c>
      <c r="S74" s="59"/>
      <c r="T74" s="45"/>
    </row>
    <row r="75" s="21" customFormat="1" ht="22.5" spans="1:20">
      <c r="A75" s="41">
        <v>11</v>
      </c>
      <c r="B75" s="80" t="s">
        <v>123</v>
      </c>
      <c r="C75" s="59" t="s">
        <v>103</v>
      </c>
      <c r="D75" s="45" t="s">
        <v>104</v>
      </c>
      <c r="E75" s="45" t="s">
        <v>28</v>
      </c>
      <c r="F75" s="42" t="s">
        <v>125</v>
      </c>
      <c r="G75" s="41" t="s">
        <v>89</v>
      </c>
      <c r="H75" s="61">
        <v>5000</v>
      </c>
      <c r="I75" s="104"/>
      <c r="J75" s="80" t="s">
        <v>1591</v>
      </c>
      <c r="K75" s="45">
        <v>2000</v>
      </c>
      <c r="L75" s="60" t="s">
        <v>1592</v>
      </c>
      <c r="M75" s="59" t="s">
        <v>79</v>
      </c>
      <c r="N75" s="45"/>
      <c r="O75" s="45"/>
      <c r="P75" s="45"/>
      <c r="Q75" s="45" t="s">
        <v>37</v>
      </c>
      <c r="R75" s="45" t="s">
        <v>48</v>
      </c>
      <c r="S75" s="120"/>
      <c r="T75" s="120"/>
    </row>
    <row r="76" s="29" customFormat="1" ht="33.75" spans="1:20">
      <c r="A76" s="41">
        <v>12</v>
      </c>
      <c r="B76" s="55" t="s">
        <v>152</v>
      </c>
      <c r="C76" s="56" t="s">
        <v>26</v>
      </c>
      <c r="D76" s="56" t="s">
        <v>27</v>
      </c>
      <c r="E76" s="41" t="s">
        <v>28</v>
      </c>
      <c r="F76" s="55" t="s">
        <v>1593</v>
      </c>
      <c r="G76" s="41" t="s">
        <v>83</v>
      </c>
      <c r="H76" s="57">
        <v>160000</v>
      </c>
      <c r="I76" s="41">
        <v>63000</v>
      </c>
      <c r="J76" s="81" t="s">
        <v>154</v>
      </c>
      <c r="K76" s="59">
        <v>10000</v>
      </c>
      <c r="L76" s="60"/>
      <c r="M76" s="59"/>
      <c r="N76" s="45"/>
      <c r="O76" s="45" t="s">
        <v>155</v>
      </c>
      <c r="P76" s="45" t="s">
        <v>156</v>
      </c>
      <c r="Q76" s="45" t="s">
        <v>37</v>
      </c>
      <c r="R76" s="45" t="s">
        <v>157</v>
      </c>
      <c r="S76" s="45"/>
      <c r="T76" s="45" t="s">
        <v>39</v>
      </c>
    </row>
    <row r="77" s="29" customFormat="1" ht="22.5" spans="1:20">
      <c r="A77" s="41">
        <v>13</v>
      </c>
      <c r="B77" s="42" t="s">
        <v>158</v>
      </c>
      <c r="C77" s="59" t="s">
        <v>103</v>
      </c>
      <c r="D77" s="59" t="s">
        <v>1480</v>
      </c>
      <c r="E77" s="45" t="s">
        <v>28</v>
      </c>
      <c r="F77" s="42" t="s">
        <v>159</v>
      </c>
      <c r="G77" s="48" t="s">
        <v>53</v>
      </c>
      <c r="H77" s="57">
        <v>2000</v>
      </c>
      <c r="I77" s="59"/>
      <c r="J77" s="81" t="s">
        <v>1594</v>
      </c>
      <c r="K77" s="59">
        <v>500</v>
      </c>
      <c r="L77" s="60" t="s">
        <v>1592</v>
      </c>
      <c r="M77" s="59" t="s">
        <v>79</v>
      </c>
      <c r="N77" s="59"/>
      <c r="O77" s="45"/>
      <c r="P77" s="59"/>
      <c r="Q77" s="45" t="s">
        <v>37</v>
      </c>
      <c r="R77" s="45" t="s">
        <v>48</v>
      </c>
      <c r="S77" s="59"/>
      <c r="T77" s="59"/>
    </row>
    <row r="78" s="100" customFormat="1" ht="36" spans="1:17">
      <c r="A78" s="41">
        <v>14</v>
      </c>
      <c r="B78" s="42" t="s">
        <v>275</v>
      </c>
      <c r="C78" s="221" t="s">
        <v>265</v>
      </c>
      <c r="D78" s="193" t="s">
        <v>27</v>
      </c>
      <c r="E78" s="45" t="s">
        <v>267</v>
      </c>
      <c r="F78" s="131" t="s">
        <v>276</v>
      </c>
      <c r="G78" s="41" t="s">
        <v>60</v>
      </c>
      <c r="H78" s="222">
        <v>52797</v>
      </c>
      <c r="I78" s="221">
        <v>22000</v>
      </c>
      <c r="J78" s="226" t="s">
        <v>1595</v>
      </c>
      <c r="K78" s="221">
        <v>30797</v>
      </c>
      <c r="L78" s="194" t="s">
        <v>1596</v>
      </c>
      <c r="M78" s="227"/>
      <c r="N78" s="228">
        <v>12</v>
      </c>
      <c r="O78" s="229" t="s">
        <v>279</v>
      </c>
      <c r="P78" s="229" t="s">
        <v>280</v>
      </c>
      <c r="Q78" s="221"/>
    </row>
    <row r="79" s="100" customFormat="1" ht="22.5" spans="1:17">
      <c r="A79" s="41">
        <v>15</v>
      </c>
      <c r="B79" s="42" t="s">
        <v>281</v>
      </c>
      <c r="C79" s="221" t="s">
        <v>265</v>
      </c>
      <c r="D79" s="193" t="s">
        <v>27</v>
      </c>
      <c r="E79" s="45" t="s">
        <v>267</v>
      </c>
      <c r="F79" s="131" t="s">
        <v>1597</v>
      </c>
      <c r="G79" s="41" t="s">
        <v>83</v>
      </c>
      <c r="H79" s="221">
        <v>35000</v>
      </c>
      <c r="I79" s="221"/>
      <c r="J79" s="230" t="s">
        <v>1598</v>
      </c>
      <c r="K79" s="221">
        <v>15000</v>
      </c>
      <c r="L79" s="194" t="s">
        <v>1599</v>
      </c>
      <c r="M79" s="227" t="s">
        <v>79</v>
      </c>
      <c r="N79" s="228"/>
      <c r="O79" s="193"/>
      <c r="P79" s="207"/>
      <c r="Q79" s="207"/>
    </row>
    <row r="80" s="99" customFormat="1" ht="22.5" spans="1:17">
      <c r="A80" s="41">
        <v>16</v>
      </c>
      <c r="B80" s="42" t="s">
        <v>294</v>
      </c>
      <c r="C80" s="193"/>
      <c r="D80" s="193" t="s">
        <v>104</v>
      </c>
      <c r="E80" s="45" t="s">
        <v>267</v>
      </c>
      <c r="F80" s="131" t="s">
        <v>295</v>
      </c>
      <c r="G80" s="41" t="s">
        <v>1600</v>
      </c>
      <c r="H80" s="193">
        <v>9800</v>
      </c>
      <c r="I80" s="201"/>
      <c r="J80" s="202" t="s">
        <v>1532</v>
      </c>
      <c r="K80" s="203">
        <v>6000</v>
      </c>
      <c r="L80" s="204" t="s">
        <v>1533</v>
      </c>
      <c r="M80" s="205" t="s">
        <v>92</v>
      </c>
      <c r="N80" s="206"/>
      <c r="O80" s="193"/>
      <c r="P80" s="207"/>
      <c r="Q80" s="207"/>
    </row>
    <row r="81" s="177" customFormat="1" ht="21" customHeight="1" spans="1:17">
      <c r="A81" s="41">
        <v>17</v>
      </c>
      <c r="B81" s="42" t="s">
        <v>298</v>
      </c>
      <c r="C81" s="195"/>
      <c r="D81" s="193" t="s">
        <v>104</v>
      </c>
      <c r="E81" s="45" t="s">
        <v>267</v>
      </c>
      <c r="F81" s="194" t="s">
        <v>1601</v>
      </c>
      <c r="G81" s="41" t="s">
        <v>300</v>
      </c>
      <c r="H81" s="44">
        <v>3000</v>
      </c>
      <c r="I81" s="231"/>
      <c r="J81" s="230" t="s">
        <v>1532</v>
      </c>
      <c r="K81" s="222">
        <v>3000</v>
      </c>
      <c r="L81" s="131" t="s">
        <v>1602</v>
      </c>
      <c r="M81" s="232" t="s">
        <v>115</v>
      </c>
      <c r="N81" s="232">
        <v>12</v>
      </c>
      <c r="O81" s="195"/>
      <c r="P81" s="233"/>
      <c r="Q81" s="233"/>
    </row>
    <row r="82" s="111" customFormat="1" ht="36" spans="1:17">
      <c r="A82" s="41">
        <v>18</v>
      </c>
      <c r="B82" s="42" t="s">
        <v>304</v>
      </c>
      <c r="C82" s="193"/>
      <c r="D82" s="193" t="s">
        <v>104</v>
      </c>
      <c r="E82" s="45" t="s">
        <v>267</v>
      </c>
      <c r="F82" s="131" t="s">
        <v>1603</v>
      </c>
      <c r="G82" s="41" t="s">
        <v>106</v>
      </c>
      <c r="H82" s="193">
        <v>10000</v>
      </c>
      <c r="I82" s="223"/>
      <c r="J82" s="230" t="s">
        <v>1604</v>
      </c>
      <c r="K82" s="203">
        <v>4000</v>
      </c>
      <c r="L82" s="131" t="s">
        <v>1602</v>
      </c>
      <c r="M82" s="232" t="s">
        <v>122</v>
      </c>
      <c r="N82" s="234"/>
      <c r="O82" s="235" t="s">
        <v>307</v>
      </c>
      <c r="P82" s="235" t="s">
        <v>308</v>
      </c>
      <c r="Q82" s="207" t="s">
        <v>309</v>
      </c>
    </row>
    <row r="83" s="111" customFormat="1" ht="22.5" spans="1:17">
      <c r="A83" s="41">
        <v>19</v>
      </c>
      <c r="B83" s="42" t="s">
        <v>310</v>
      </c>
      <c r="C83" s="223"/>
      <c r="D83" s="193" t="s">
        <v>104</v>
      </c>
      <c r="E83" s="45" t="s">
        <v>267</v>
      </c>
      <c r="F83" s="131" t="s">
        <v>1605</v>
      </c>
      <c r="G83" s="41" t="s">
        <v>106</v>
      </c>
      <c r="H83" s="224">
        <v>2000</v>
      </c>
      <c r="I83" s="223"/>
      <c r="J83" s="230" t="s">
        <v>1606</v>
      </c>
      <c r="K83" s="236">
        <v>1000</v>
      </c>
      <c r="L83" s="131" t="s">
        <v>1602</v>
      </c>
      <c r="M83" s="232" t="s">
        <v>79</v>
      </c>
      <c r="N83" s="234"/>
      <c r="O83" s="193"/>
      <c r="P83" s="223"/>
      <c r="Q83" s="193"/>
    </row>
    <row r="84" s="126" customFormat="1" ht="22.5" spans="1:17">
      <c r="A84" s="41">
        <v>20</v>
      </c>
      <c r="B84" s="42" t="s">
        <v>320</v>
      </c>
      <c r="C84" s="225"/>
      <c r="D84" s="193" t="s">
        <v>1607</v>
      </c>
      <c r="E84" s="45" t="s">
        <v>267</v>
      </c>
      <c r="F84" s="131" t="s">
        <v>321</v>
      </c>
      <c r="G84" s="41" t="s">
        <v>1608</v>
      </c>
      <c r="H84" s="43">
        <v>10000</v>
      </c>
      <c r="I84" s="43"/>
      <c r="J84" s="75"/>
      <c r="K84" s="43">
        <v>5000</v>
      </c>
      <c r="L84" s="237" t="s">
        <v>1533</v>
      </c>
      <c r="M84" s="77" t="s">
        <v>79</v>
      </c>
      <c r="N84" s="65"/>
      <c r="O84" s="43"/>
      <c r="P84" s="43"/>
      <c r="Q84" s="43"/>
    </row>
    <row r="85" ht="33.75" spans="1:20">
      <c r="A85" s="41">
        <v>21</v>
      </c>
      <c r="B85" s="55" t="s">
        <v>438</v>
      </c>
      <c r="C85" s="59" t="s">
        <v>50</v>
      </c>
      <c r="D85" s="56" t="s">
        <v>51</v>
      </c>
      <c r="E85" s="56" t="s">
        <v>439</v>
      </c>
      <c r="F85" s="55" t="s">
        <v>440</v>
      </c>
      <c r="G85" s="41" t="s">
        <v>60</v>
      </c>
      <c r="H85" s="57">
        <v>60000</v>
      </c>
      <c r="I85" s="59"/>
      <c r="J85" s="55" t="s">
        <v>441</v>
      </c>
      <c r="K85" s="59">
        <v>5000</v>
      </c>
      <c r="L85" s="80" t="s">
        <v>451</v>
      </c>
      <c r="M85" s="59"/>
      <c r="N85" s="45"/>
      <c r="O85" s="45" t="s">
        <v>443</v>
      </c>
      <c r="P85" s="45" t="s">
        <v>194</v>
      </c>
      <c r="Q85" s="45" t="s">
        <v>444</v>
      </c>
      <c r="R85" s="45" t="s">
        <v>445</v>
      </c>
      <c r="S85" s="59"/>
      <c r="T85" s="45" t="s">
        <v>446</v>
      </c>
    </row>
    <row r="86" ht="33.75" spans="1:20">
      <c r="A86" s="41">
        <v>22</v>
      </c>
      <c r="B86" s="55" t="s">
        <v>447</v>
      </c>
      <c r="C86" s="59" t="s">
        <v>50</v>
      </c>
      <c r="D86" s="56" t="s">
        <v>51</v>
      </c>
      <c r="E86" s="56" t="s">
        <v>439</v>
      </c>
      <c r="F86" s="55" t="s">
        <v>448</v>
      </c>
      <c r="G86" s="41" t="s">
        <v>449</v>
      </c>
      <c r="H86" s="57">
        <v>30200</v>
      </c>
      <c r="I86" s="59"/>
      <c r="J86" s="55" t="s">
        <v>450</v>
      </c>
      <c r="K86" s="59">
        <v>1000</v>
      </c>
      <c r="L86" s="80" t="s">
        <v>451</v>
      </c>
      <c r="M86" s="59"/>
      <c r="N86" s="45"/>
      <c r="O86" s="45" t="s">
        <v>443</v>
      </c>
      <c r="P86" s="45" t="s">
        <v>194</v>
      </c>
      <c r="Q86" s="45" t="s">
        <v>444</v>
      </c>
      <c r="R86" s="45" t="s">
        <v>452</v>
      </c>
      <c r="S86" s="59"/>
      <c r="T86" s="45" t="s">
        <v>446</v>
      </c>
    </row>
    <row r="87" ht="33.75" spans="1:20">
      <c r="A87" s="41">
        <v>23</v>
      </c>
      <c r="B87" s="55" t="s">
        <v>453</v>
      </c>
      <c r="C87" s="59" t="s">
        <v>50</v>
      </c>
      <c r="D87" s="56" t="s">
        <v>51</v>
      </c>
      <c r="E87" s="56" t="s">
        <v>439</v>
      </c>
      <c r="F87" s="55" t="s">
        <v>454</v>
      </c>
      <c r="G87" s="41" t="s">
        <v>455</v>
      </c>
      <c r="H87" s="57">
        <v>10000</v>
      </c>
      <c r="I87" s="59"/>
      <c r="J87" s="55" t="s">
        <v>456</v>
      </c>
      <c r="K87" s="59">
        <v>3000</v>
      </c>
      <c r="L87" s="80" t="s">
        <v>451</v>
      </c>
      <c r="M87" s="59"/>
      <c r="N87" s="45"/>
      <c r="O87" s="45" t="s">
        <v>443</v>
      </c>
      <c r="P87" s="45" t="s">
        <v>194</v>
      </c>
      <c r="Q87" s="45" t="s">
        <v>444</v>
      </c>
      <c r="R87" s="45" t="s">
        <v>457</v>
      </c>
      <c r="S87" s="59"/>
      <c r="T87" s="45" t="s">
        <v>446</v>
      </c>
    </row>
    <row r="88" ht="33.75" spans="1:20">
      <c r="A88" s="41">
        <v>24</v>
      </c>
      <c r="B88" s="55" t="s">
        <v>458</v>
      </c>
      <c r="C88" s="59" t="s">
        <v>50</v>
      </c>
      <c r="D88" s="56" t="s">
        <v>51</v>
      </c>
      <c r="E88" s="56" t="s">
        <v>439</v>
      </c>
      <c r="F88" s="55" t="s">
        <v>1609</v>
      </c>
      <c r="G88" s="41" t="s">
        <v>460</v>
      </c>
      <c r="H88" s="57">
        <v>320000</v>
      </c>
      <c r="I88" s="59"/>
      <c r="J88" s="55" t="s">
        <v>461</v>
      </c>
      <c r="K88" s="59">
        <v>60000</v>
      </c>
      <c r="L88" s="80" t="s">
        <v>451</v>
      </c>
      <c r="M88" s="59"/>
      <c r="N88" s="45"/>
      <c r="O88" s="45" t="s">
        <v>462</v>
      </c>
      <c r="P88" s="45" t="s">
        <v>463</v>
      </c>
      <c r="Q88" s="45" t="s">
        <v>444</v>
      </c>
      <c r="R88" s="45" t="s">
        <v>464</v>
      </c>
      <c r="S88" s="59"/>
      <c r="T88" s="45" t="s">
        <v>446</v>
      </c>
    </row>
    <row r="89" ht="45" spans="1:20">
      <c r="A89" s="41">
        <v>25</v>
      </c>
      <c r="B89" s="55" t="s">
        <v>465</v>
      </c>
      <c r="C89" s="59" t="s">
        <v>50</v>
      </c>
      <c r="D89" s="56" t="s">
        <v>51</v>
      </c>
      <c r="E89" s="56" t="s">
        <v>439</v>
      </c>
      <c r="F89" s="55" t="s">
        <v>466</v>
      </c>
      <c r="G89" s="41" t="s">
        <v>60</v>
      </c>
      <c r="H89" s="57">
        <v>8000</v>
      </c>
      <c r="I89" s="59"/>
      <c r="J89" s="55" t="s">
        <v>467</v>
      </c>
      <c r="K89" s="59">
        <v>2000</v>
      </c>
      <c r="L89" s="80" t="s">
        <v>451</v>
      </c>
      <c r="M89" s="59"/>
      <c r="N89" s="45"/>
      <c r="O89" s="45" t="s">
        <v>469</v>
      </c>
      <c r="P89" s="45" t="s">
        <v>470</v>
      </c>
      <c r="Q89" s="45" t="s">
        <v>471</v>
      </c>
      <c r="R89" s="45" t="s">
        <v>472</v>
      </c>
      <c r="S89" s="59"/>
      <c r="T89" s="45" t="s">
        <v>446</v>
      </c>
    </row>
    <row r="90" ht="22.5" spans="1:20">
      <c r="A90" s="41">
        <v>26</v>
      </c>
      <c r="B90" s="55" t="s">
        <v>473</v>
      </c>
      <c r="C90" s="59" t="s">
        <v>50</v>
      </c>
      <c r="D90" s="56" t="s">
        <v>104</v>
      </c>
      <c r="E90" s="56" t="s">
        <v>439</v>
      </c>
      <c r="F90" s="55" t="s">
        <v>1610</v>
      </c>
      <c r="G90" s="41" t="s">
        <v>119</v>
      </c>
      <c r="H90" s="57">
        <v>2000</v>
      </c>
      <c r="I90" s="59"/>
      <c r="J90" s="55" t="s">
        <v>1611</v>
      </c>
      <c r="K90" s="59">
        <v>500</v>
      </c>
      <c r="L90" s="80" t="s">
        <v>476</v>
      </c>
      <c r="M90" s="59"/>
      <c r="N90" s="45"/>
      <c r="O90" s="45" t="s">
        <v>477</v>
      </c>
      <c r="P90" s="45" t="s">
        <v>478</v>
      </c>
      <c r="Q90" s="45" t="s">
        <v>444</v>
      </c>
      <c r="R90" s="45" t="s">
        <v>479</v>
      </c>
      <c r="S90" s="59"/>
      <c r="T90" s="45" t="s">
        <v>446</v>
      </c>
    </row>
    <row r="91" ht="33.75" spans="1:20">
      <c r="A91" s="41">
        <v>27</v>
      </c>
      <c r="B91" s="55" t="s">
        <v>483</v>
      </c>
      <c r="C91" s="59" t="s">
        <v>50</v>
      </c>
      <c r="D91" s="56" t="s">
        <v>27</v>
      </c>
      <c r="E91" s="56" t="s">
        <v>439</v>
      </c>
      <c r="F91" s="55" t="s">
        <v>484</v>
      </c>
      <c r="G91" s="41" t="s">
        <v>449</v>
      </c>
      <c r="H91" s="57">
        <v>35000</v>
      </c>
      <c r="I91" s="59"/>
      <c r="J91" s="55" t="s">
        <v>485</v>
      </c>
      <c r="K91" s="59">
        <v>5000</v>
      </c>
      <c r="L91" s="80" t="s">
        <v>486</v>
      </c>
      <c r="M91" s="59"/>
      <c r="N91" s="45"/>
      <c r="O91" s="45" t="s">
        <v>100</v>
      </c>
      <c r="P91" s="45" t="s">
        <v>101</v>
      </c>
      <c r="Q91" s="45" t="s">
        <v>444</v>
      </c>
      <c r="R91" s="45" t="s">
        <v>464</v>
      </c>
      <c r="S91" s="59"/>
      <c r="T91" s="45" t="s">
        <v>487</v>
      </c>
    </row>
    <row r="92" ht="33.75" spans="1:20">
      <c r="A92" s="41">
        <v>28</v>
      </c>
      <c r="B92" s="55" t="s">
        <v>488</v>
      </c>
      <c r="C92" s="59" t="s">
        <v>50</v>
      </c>
      <c r="D92" s="56" t="s">
        <v>27</v>
      </c>
      <c r="E92" s="56" t="s">
        <v>439</v>
      </c>
      <c r="F92" s="55" t="s">
        <v>1612</v>
      </c>
      <c r="G92" s="41" t="s">
        <v>490</v>
      </c>
      <c r="H92" s="57">
        <v>105400</v>
      </c>
      <c r="I92" s="59"/>
      <c r="J92" s="55" t="s">
        <v>491</v>
      </c>
      <c r="K92" s="59">
        <v>15000</v>
      </c>
      <c r="L92" s="80" t="s">
        <v>492</v>
      </c>
      <c r="M92" s="59"/>
      <c r="N92" s="45"/>
      <c r="O92" s="45" t="s">
        <v>493</v>
      </c>
      <c r="P92" s="45" t="s">
        <v>494</v>
      </c>
      <c r="Q92" s="45" t="s">
        <v>444</v>
      </c>
      <c r="R92" s="45" t="s">
        <v>495</v>
      </c>
      <c r="S92" s="59"/>
      <c r="T92" s="45" t="s">
        <v>487</v>
      </c>
    </row>
    <row r="93" ht="33.75" spans="1:20">
      <c r="A93" s="41">
        <v>29</v>
      </c>
      <c r="B93" s="55" t="s">
        <v>496</v>
      </c>
      <c r="C93" s="59" t="s">
        <v>50</v>
      </c>
      <c r="D93" s="56" t="s">
        <v>27</v>
      </c>
      <c r="E93" s="56" t="s">
        <v>439</v>
      </c>
      <c r="F93" s="55" t="s">
        <v>497</v>
      </c>
      <c r="G93" s="41" t="s">
        <v>449</v>
      </c>
      <c r="H93" s="57">
        <v>100000</v>
      </c>
      <c r="I93" s="59"/>
      <c r="J93" s="55" t="s">
        <v>510</v>
      </c>
      <c r="K93" s="59">
        <v>35000</v>
      </c>
      <c r="L93" s="80" t="s">
        <v>451</v>
      </c>
      <c r="M93" s="59"/>
      <c r="N93" s="45"/>
      <c r="O93" s="45" t="s">
        <v>499</v>
      </c>
      <c r="P93" s="45" t="s">
        <v>500</v>
      </c>
      <c r="Q93" s="45" t="s">
        <v>444</v>
      </c>
      <c r="R93" s="45" t="s">
        <v>501</v>
      </c>
      <c r="S93" s="59"/>
      <c r="T93" s="45" t="s">
        <v>487</v>
      </c>
    </row>
    <row r="94" ht="33.75" spans="1:20">
      <c r="A94" s="41">
        <v>30</v>
      </c>
      <c r="B94" s="55" t="s">
        <v>502</v>
      </c>
      <c r="C94" s="59" t="s">
        <v>50</v>
      </c>
      <c r="D94" s="56" t="s">
        <v>27</v>
      </c>
      <c r="E94" s="56" t="s">
        <v>439</v>
      </c>
      <c r="F94" s="55" t="s">
        <v>503</v>
      </c>
      <c r="G94" s="41" t="s">
        <v>60</v>
      </c>
      <c r="H94" s="57">
        <v>10000</v>
      </c>
      <c r="I94" s="59"/>
      <c r="J94" s="55" t="s">
        <v>504</v>
      </c>
      <c r="K94" s="59">
        <v>1000</v>
      </c>
      <c r="L94" s="80" t="s">
        <v>505</v>
      </c>
      <c r="M94" s="59"/>
      <c r="N94" s="45"/>
      <c r="O94" s="45" t="s">
        <v>506</v>
      </c>
      <c r="P94" s="45" t="s">
        <v>101</v>
      </c>
      <c r="Q94" s="45" t="s">
        <v>444</v>
      </c>
      <c r="R94" s="45" t="s">
        <v>507</v>
      </c>
      <c r="S94" s="59"/>
      <c r="T94" s="45" t="s">
        <v>487</v>
      </c>
    </row>
    <row r="95" ht="45" spans="1:20">
      <c r="A95" s="41">
        <v>31</v>
      </c>
      <c r="B95" s="55" t="s">
        <v>508</v>
      </c>
      <c r="C95" s="59" t="s">
        <v>50</v>
      </c>
      <c r="D95" s="56" t="s">
        <v>27</v>
      </c>
      <c r="E95" s="56" t="s">
        <v>439</v>
      </c>
      <c r="F95" s="55" t="s">
        <v>509</v>
      </c>
      <c r="G95" s="41" t="s">
        <v>449</v>
      </c>
      <c r="H95" s="57">
        <v>242001</v>
      </c>
      <c r="I95" s="59"/>
      <c r="J95" s="55" t="s">
        <v>510</v>
      </c>
      <c r="K95" s="59">
        <v>5000</v>
      </c>
      <c r="L95" s="80" t="s">
        <v>451</v>
      </c>
      <c r="M95" s="59"/>
      <c r="N95" s="45"/>
      <c r="O95" s="45" t="s">
        <v>511</v>
      </c>
      <c r="P95" s="45" t="s">
        <v>512</v>
      </c>
      <c r="Q95" s="45" t="s">
        <v>444</v>
      </c>
      <c r="R95" s="45" t="s">
        <v>452</v>
      </c>
      <c r="S95" s="59"/>
      <c r="T95" s="45" t="s">
        <v>574</v>
      </c>
    </row>
    <row r="96" ht="45" spans="1:20">
      <c r="A96" s="41">
        <v>32</v>
      </c>
      <c r="B96" s="55" t="s">
        <v>513</v>
      </c>
      <c r="C96" s="59" t="s">
        <v>50</v>
      </c>
      <c r="D96" s="56" t="s">
        <v>27</v>
      </c>
      <c r="E96" s="56" t="s">
        <v>439</v>
      </c>
      <c r="F96" s="55" t="s">
        <v>1613</v>
      </c>
      <c r="G96" s="41" t="s">
        <v>449</v>
      </c>
      <c r="H96" s="57">
        <v>315000</v>
      </c>
      <c r="I96" s="59"/>
      <c r="J96" s="55"/>
      <c r="K96" s="59">
        <v>50000</v>
      </c>
      <c r="L96" s="80" t="s">
        <v>516</v>
      </c>
      <c r="M96" s="59"/>
      <c r="N96" s="45"/>
      <c r="O96" s="45" t="s">
        <v>517</v>
      </c>
      <c r="P96" s="45" t="s">
        <v>518</v>
      </c>
      <c r="Q96" s="45" t="s">
        <v>471</v>
      </c>
      <c r="R96" s="45" t="s">
        <v>519</v>
      </c>
      <c r="S96" s="59"/>
      <c r="T96" s="45" t="s">
        <v>574</v>
      </c>
    </row>
    <row r="97" ht="22.5" spans="1:20">
      <c r="A97" s="41">
        <v>33</v>
      </c>
      <c r="B97" s="55" t="s">
        <v>520</v>
      </c>
      <c r="C97" s="59" t="s">
        <v>50</v>
      </c>
      <c r="D97" s="56" t="s">
        <v>104</v>
      </c>
      <c r="E97" s="56" t="s">
        <v>439</v>
      </c>
      <c r="F97" s="55" t="s">
        <v>1614</v>
      </c>
      <c r="G97" s="41" t="s">
        <v>89</v>
      </c>
      <c r="H97" s="57">
        <v>5000</v>
      </c>
      <c r="I97" s="59"/>
      <c r="J97" s="55" t="s">
        <v>522</v>
      </c>
      <c r="K97" s="59">
        <v>4500</v>
      </c>
      <c r="L97" s="80" t="s">
        <v>505</v>
      </c>
      <c r="M97" s="59" t="s">
        <v>79</v>
      </c>
      <c r="N97" s="45"/>
      <c r="O97" s="45"/>
      <c r="P97" s="45"/>
      <c r="Q97" s="45"/>
      <c r="R97" s="45"/>
      <c r="S97" s="59"/>
      <c r="T97" s="45" t="s">
        <v>446</v>
      </c>
    </row>
    <row r="98" ht="22.5" spans="1:20">
      <c r="A98" s="41">
        <v>34</v>
      </c>
      <c r="B98" s="55" t="s">
        <v>523</v>
      </c>
      <c r="C98" s="59" t="s">
        <v>50</v>
      </c>
      <c r="D98" s="56" t="s">
        <v>104</v>
      </c>
      <c r="E98" s="56" t="s">
        <v>439</v>
      </c>
      <c r="F98" s="55" t="s">
        <v>1614</v>
      </c>
      <c r="G98" s="41" t="s">
        <v>89</v>
      </c>
      <c r="H98" s="57">
        <v>4500</v>
      </c>
      <c r="I98" s="59"/>
      <c r="J98" s="55" t="s">
        <v>522</v>
      </c>
      <c r="K98" s="59">
        <v>3000</v>
      </c>
      <c r="L98" s="80" t="s">
        <v>505</v>
      </c>
      <c r="M98" s="59" t="s">
        <v>79</v>
      </c>
      <c r="N98" s="45"/>
      <c r="O98" s="45" t="s">
        <v>85</v>
      </c>
      <c r="P98" s="45" t="s">
        <v>179</v>
      </c>
      <c r="Q98" s="45" t="s">
        <v>444</v>
      </c>
      <c r="R98" s="45" t="s">
        <v>495</v>
      </c>
      <c r="S98" s="59"/>
      <c r="T98" s="45" t="s">
        <v>574</v>
      </c>
    </row>
    <row r="99" ht="56.25" spans="1:20">
      <c r="A99" s="41">
        <v>35</v>
      </c>
      <c r="B99" s="55" t="s">
        <v>536</v>
      </c>
      <c r="C99" s="56" t="s">
        <v>26</v>
      </c>
      <c r="D99" s="56" t="s">
        <v>104</v>
      </c>
      <c r="E99" s="56" t="s">
        <v>439</v>
      </c>
      <c r="F99" s="55" t="s">
        <v>537</v>
      </c>
      <c r="G99" s="41" t="s">
        <v>89</v>
      </c>
      <c r="H99" s="57">
        <v>5500</v>
      </c>
      <c r="I99" s="59"/>
      <c r="J99" s="55" t="s">
        <v>538</v>
      </c>
      <c r="K99" s="59">
        <v>5500</v>
      </c>
      <c r="L99" s="80" t="s">
        <v>1615</v>
      </c>
      <c r="M99" s="59" t="s">
        <v>79</v>
      </c>
      <c r="N99" s="45" t="s">
        <v>34</v>
      </c>
      <c r="O99" s="45" t="s">
        <v>539</v>
      </c>
      <c r="P99" s="45" t="s">
        <v>518</v>
      </c>
      <c r="Q99" s="45" t="s">
        <v>471</v>
      </c>
      <c r="R99" s="45" t="s">
        <v>535</v>
      </c>
      <c r="S99" s="59"/>
      <c r="T99" s="45" t="s">
        <v>487</v>
      </c>
    </row>
    <row r="100" ht="56.25" spans="1:20">
      <c r="A100" s="41">
        <v>36</v>
      </c>
      <c r="B100" s="55" t="s">
        <v>540</v>
      </c>
      <c r="C100" s="56" t="s">
        <v>26</v>
      </c>
      <c r="D100" s="56" t="s">
        <v>104</v>
      </c>
      <c r="E100" s="56" t="s">
        <v>439</v>
      </c>
      <c r="F100" s="55" t="s">
        <v>541</v>
      </c>
      <c r="G100" s="41" t="s">
        <v>89</v>
      </c>
      <c r="H100" s="57">
        <v>3200</v>
      </c>
      <c r="I100" s="59"/>
      <c r="J100" s="55" t="s">
        <v>538</v>
      </c>
      <c r="K100" s="59">
        <v>3200</v>
      </c>
      <c r="L100" s="80" t="s">
        <v>1615</v>
      </c>
      <c r="M100" s="59" t="s">
        <v>79</v>
      </c>
      <c r="N100" s="45" t="s">
        <v>34</v>
      </c>
      <c r="O100" s="45" t="s">
        <v>307</v>
      </c>
      <c r="P100" s="45" t="s">
        <v>534</v>
      </c>
      <c r="Q100" s="45" t="s">
        <v>444</v>
      </c>
      <c r="R100" s="45" t="s">
        <v>445</v>
      </c>
      <c r="S100" s="59"/>
      <c r="T100" s="45" t="s">
        <v>446</v>
      </c>
    </row>
    <row r="101" ht="45" spans="1:20">
      <c r="A101" s="41">
        <v>37</v>
      </c>
      <c r="B101" s="55" t="s">
        <v>542</v>
      </c>
      <c r="C101" s="56" t="s">
        <v>26</v>
      </c>
      <c r="D101" s="56" t="s">
        <v>104</v>
      </c>
      <c r="E101" s="56" t="s">
        <v>439</v>
      </c>
      <c r="F101" s="55" t="s">
        <v>543</v>
      </c>
      <c r="G101" s="41" t="s">
        <v>89</v>
      </c>
      <c r="H101" s="57">
        <v>32000</v>
      </c>
      <c r="I101" s="59"/>
      <c r="J101" s="55" t="s">
        <v>544</v>
      </c>
      <c r="K101" s="59">
        <v>6000</v>
      </c>
      <c r="L101" s="80" t="s">
        <v>1615</v>
      </c>
      <c r="M101" s="59" t="s">
        <v>79</v>
      </c>
      <c r="N101" s="45"/>
      <c r="O101" s="45" t="s">
        <v>539</v>
      </c>
      <c r="P101" s="45" t="s">
        <v>518</v>
      </c>
      <c r="Q101" s="45" t="s">
        <v>444</v>
      </c>
      <c r="R101" s="45" t="s">
        <v>452</v>
      </c>
      <c r="S101" s="59"/>
      <c r="T101" s="45" t="s">
        <v>446</v>
      </c>
    </row>
    <row r="102" ht="33.75" spans="1:20">
      <c r="A102" s="41">
        <v>38</v>
      </c>
      <c r="B102" s="55" t="s">
        <v>545</v>
      </c>
      <c r="C102" s="56" t="s">
        <v>26</v>
      </c>
      <c r="D102" s="56" t="s">
        <v>104</v>
      </c>
      <c r="E102" s="56" t="s">
        <v>439</v>
      </c>
      <c r="F102" s="55" t="s">
        <v>546</v>
      </c>
      <c r="G102" s="41" t="s">
        <v>89</v>
      </c>
      <c r="H102" s="57">
        <v>2500</v>
      </c>
      <c r="I102" s="59"/>
      <c r="J102" s="55" t="s">
        <v>1616</v>
      </c>
      <c r="K102" s="59">
        <v>2500</v>
      </c>
      <c r="L102" s="80" t="s">
        <v>1615</v>
      </c>
      <c r="M102" s="59" t="s">
        <v>79</v>
      </c>
      <c r="N102" s="45" t="s">
        <v>34</v>
      </c>
      <c r="O102" s="45" t="s">
        <v>307</v>
      </c>
      <c r="P102" s="45" t="s">
        <v>534</v>
      </c>
      <c r="Q102" s="45" t="s">
        <v>444</v>
      </c>
      <c r="R102" s="45" t="s">
        <v>457</v>
      </c>
      <c r="S102" s="59"/>
      <c r="T102" s="45" t="s">
        <v>487</v>
      </c>
    </row>
    <row r="103" ht="45" spans="1:20">
      <c r="A103" s="41">
        <v>39</v>
      </c>
      <c r="B103" s="55" t="s">
        <v>562</v>
      </c>
      <c r="C103" s="56"/>
      <c r="D103" s="56" t="s">
        <v>104</v>
      </c>
      <c r="E103" s="56" t="s">
        <v>439</v>
      </c>
      <c r="F103" s="55" t="s">
        <v>563</v>
      </c>
      <c r="G103" s="41">
        <v>2016</v>
      </c>
      <c r="H103" s="57">
        <v>1000</v>
      </c>
      <c r="I103" s="59"/>
      <c r="J103" s="55"/>
      <c r="K103" s="59">
        <v>1000</v>
      </c>
      <c r="L103" s="80" t="s">
        <v>1615</v>
      </c>
      <c r="M103" s="59" t="s">
        <v>122</v>
      </c>
      <c r="N103" s="45" t="s">
        <v>34</v>
      </c>
      <c r="O103" s="45" t="s">
        <v>539</v>
      </c>
      <c r="P103" s="45" t="s">
        <v>518</v>
      </c>
      <c r="Q103" s="45" t="s">
        <v>566</v>
      </c>
      <c r="R103" s="45" t="s">
        <v>567</v>
      </c>
      <c r="S103" s="59"/>
      <c r="T103" s="45" t="s">
        <v>997</v>
      </c>
    </row>
    <row r="104" s="123" customFormat="1" ht="33.75" spans="1:21">
      <c r="A104" s="41">
        <v>40</v>
      </c>
      <c r="B104" s="46" t="s">
        <v>673</v>
      </c>
      <c r="C104" s="47" t="s">
        <v>50</v>
      </c>
      <c r="D104" s="47" t="s">
        <v>104</v>
      </c>
      <c r="E104" s="48" t="s">
        <v>642</v>
      </c>
      <c r="F104" s="46" t="s">
        <v>1617</v>
      </c>
      <c r="G104" s="41" t="s">
        <v>675</v>
      </c>
      <c r="H104" s="53">
        <v>7200</v>
      </c>
      <c r="I104" s="48">
        <v>6000</v>
      </c>
      <c r="J104" s="78" t="s">
        <v>1618</v>
      </c>
      <c r="K104" s="48">
        <v>1200</v>
      </c>
      <c r="L104" s="42" t="s">
        <v>1619</v>
      </c>
      <c r="M104" s="52"/>
      <c r="N104" s="47" t="s">
        <v>92</v>
      </c>
      <c r="O104" s="46" t="s">
        <v>678</v>
      </c>
      <c r="P104" s="47" t="s">
        <v>656</v>
      </c>
      <c r="Q104" s="52" t="s">
        <v>648</v>
      </c>
      <c r="R104" s="47" t="s">
        <v>656</v>
      </c>
      <c r="S104" s="119"/>
      <c r="T104" s="119"/>
      <c r="U104" s="101"/>
    </row>
    <row r="105" s="107" customFormat="1" ht="33.75" spans="1:212">
      <c r="A105" s="41">
        <v>41</v>
      </c>
      <c r="B105" s="46" t="s">
        <v>686</v>
      </c>
      <c r="C105" s="52" t="s">
        <v>50</v>
      </c>
      <c r="D105" s="47" t="s">
        <v>104</v>
      </c>
      <c r="E105" s="48" t="s">
        <v>642</v>
      </c>
      <c r="F105" s="46" t="s">
        <v>1620</v>
      </c>
      <c r="G105" s="41" t="s">
        <v>89</v>
      </c>
      <c r="H105" s="53">
        <v>5000</v>
      </c>
      <c r="I105" s="48"/>
      <c r="J105" s="78"/>
      <c r="K105" s="47">
        <v>2500</v>
      </c>
      <c r="L105" s="46" t="s">
        <v>1621</v>
      </c>
      <c r="M105" s="47" t="s">
        <v>92</v>
      </c>
      <c r="N105" s="47"/>
      <c r="O105" s="46" t="s">
        <v>646</v>
      </c>
      <c r="P105" s="52" t="s">
        <v>656</v>
      </c>
      <c r="Q105" s="46" t="s">
        <v>678</v>
      </c>
      <c r="R105" s="52" t="s">
        <v>656</v>
      </c>
      <c r="S105" s="119"/>
      <c r="T105" s="119"/>
      <c r="U105" s="114"/>
      <c r="V105" s="125"/>
      <c r="W105" s="125"/>
      <c r="X105" s="125"/>
      <c r="Y105" s="125"/>
      <c r="Z105" s="125"/>
      <c r="AA105" s="125"/>
      <c r="AB105" s="125"/>
      <c r="AC105" s="125"/>
      <c r="AD105" s="125"/>
      <c r="AE105" s="125"/>
      <c r="AF105" s="125"/>
      <c r="AG105" s="125"/>
      <c r="AH105" s="125"/>
      <c r="AI105" s="125"/>
      <c r="AJ105" s="125"/>
      <c r="AK105" s="125"/>
      <c r="AL105" s="125"/>
      <c r="AM105" s="125"/>
      <c r="AN105" s="125"/>
      <c r="AO105" s="125"/>
      <c r="AP105" s="125"/>
      <c r="AQ105" s="125"/>
      <c r="AR105" s="125"/>
      <c r="AS105" s="125"/>
      <c r="AT105" s="125"/>
      <c r="AU105" s="125"/>
      <c r="AV105" s="125"/>
      <c r="AW105" s="125"/>
      <c r="AX105" s="125"/>
      <c r="AY105" s="125"/>
      <c r="AZ105" s="125"/>
      <c r="BA105" s="125"/>
      <c r="BB105" s="125"/>
      <c r="BC105" s="125"/>
      <c r="BD105" s="125"/>
      <c r="BE105" s="125"/>
      <c r="BF105" s="125"/>
      <c r="BG105" s="125"/>
      <c r="BH105" s="125"/>
      <c r="BI105" s="125"/>
      <c r="BJ105" s="125"/>
      <c r="BK105" s="125"/>
      <c r="BL105" s="125"/>
      <c r="BM105" s="125"/>
      <c r="BN105" s="125"/>
      <c r="BO105" s="125"/>
      <c r="BP105" s="125"/>
      <c r="BQ105" s="125"/>
      <c r="BR105" s="125"/>
      <c r="BS105" s="125"/>
      <c r="BT105" s="125"/>
      <c r="BU105" s="125"/>
      <c r="BV105" s="125"/>
      <c r="BW105" s="125"/>
      <c r="BX105" s="125"/>
      <c r="BY105" s="125"/>
      <c r="BZ105" s="125"/>
      <c r="CA105" s="125"/>
      <c r="CB105" s="125"/>
      <c r="CC105" s="125"/>
      <c r="CD105" s="125"/>
      <c r="CE105" s="125"/>
      <c r="CF105" s="125"/>
      <c r="CG105" s="125"/>
      <c r="CH105" s="125"/>
      <c r="CI105" s="125"/>
      <c r="CJ105" s="125"/>
      <c r="CK105" s="125"/>
      <c r="CL105" s="125"/>
      <c r="CM105" s="125"/>
      <c r="CN105" s="125"/>
      <c r="CO105" s="125"/>
      <c r="CP105" s="125"/>
      <c r="CQ105" s="125"/>
      <c r="CR105" s="125"/>
      <c r="CS105" s="125"/>
      <c r="CT105" s="125"/>
      <c r="CU105" s="125"/>
      <c r="CV105" s="125"/>
      <c r="CW105" s="125"/>
      <c r="CX105" s="125"/>
      <c r="CY105" s="125"/>
      <c r="CZ105" s="125"/>
      <c r="DA105" s="125"/>
      <c r="DB105" s="125"/>
      <c r="DC105" s="125"/>
      <c r="DD105" s="125"/>
      <c r="DE105" s="125"/>
      <c r="DF105" s="125"/>
      <c r="DG105" s="125"/>
      <c r="DH105" s="125"/>
      <c r="DI105" s="125"/>
      <c r="DJ105" s="125"/>
      <c r="DK105" s="125"/>
      <c r="DL105" s="125"/>
      <c r="DM105" s="125"/>
      <c r="DN105" s="125"/>
      <c r="DO105" s="125"/>
      <c r="DP105" s="125"/>
      <c r="DQ105" s="125"/>
      <c r="DR105" s="125"/>
      <c r="DS105" s="125"/>
      <c r="DT105" s="125"/>
      <c r="DU105" s="125"/>
      <c r="DV105" s="125"/>
      <c r="DW105" s="125"/>
      <c r="DX105" s="125"/>
      <c r="DY105" s="125"/>
      <c r="DZ105" s="125"/>
      <c r="EA105" s="125"/>
      <c r="EB105" s="125"/>
      <c r="EC105" s="125"/>
      <c r="ED105" s="125"/>
      <c r="EE105" s="125"/>
      <c r="EF105" s="125"/>
      <c r="EG105" s="125"/>
      <c r="EH105" s="125"/>
      <c r="EI105" s="125"/>
      <c r="EJ105" s="125"/>
      <c r="EK105" s="125"/>
      <c r="EL105" s="125"/>
      <c r="EM105" s="125"/>
      <c r="EN105" s="125"/>
      <c r="EO105" s="125"/>
      <c r="EP105" s="125"/>
      <c r="EQ105" s="125"/>
      <c r="ER105" s="125"/>
      <c r="ES105" s="125"/>
      <c r="ET105" s="125"/>
      <c r="EU105" s="125"/>
      <c r="EV105" s="125"/>
      <c r="EW105" s="125"/>
      <c r="EX105" s="125"/>
      <c r="EY105" s="125"/>
      <c r="EZ105" s="125"/>
      <c r="FA105" s="125"/>
      <c r="FB105" s="125"/>
      <c r="FC105" s="125"/>
      <c r="FD105" s="125"/>
      <c r="FE105" s="125"/>
      <c r="FF105" s="125"/>
      <c r="FG105" s="125"/>
      <c r="FH105" s="125"/>
      <c r="FI105" s="125"/>
      <c r="FJ105" s="125"/>
      <c r="FK105" s="125"/>
      <c r="FL105" s="125"/>
      <c r="FM105" s="125"/>
      <c r="FN105" s="125"/>
      <c r="FO105" s="125"/>
      <c r="FP105" s="125"/>
      <c r="FQ105" s="125"/>
      <c r="FR105" s="125"/>
      <c r="FS105" s="125"/>
      <c r="FT105" s="125"/>
      <c r="FU105" s="125"/>
      <c r="FV105" s="125"/>
      <c r="FW105" s="125"/>
      <c r="FX105" s="125"/>
      <c r="FY105" s="125"/>
      <c r="FZ105" s="125"/>
      <c r="GA105" s="125"/>
      <c r="GB105" s="125"/>
      <c r="GC105" s="125"/>
      <c r="GD105" s="125"/>
      <c r="GE105" s="125"/>
      <c r="GF105" s="125"/>
      <c r="GG105" s="125"/>
      <c r="GH105" s="125"/>
      <c r="GI105" s="125"/>
      <c r="GJ105" s="125"/>
      <c r="GK105" s="125"/>
      <c r="GL105" s="125"/>
      <c r="GM105" s="125"/>
      <c r="GN105" s="125"/>
      <c r="GO105" s="125"/>
      <c r="GP105" s="125"/>
      <c r="GQ105" s="125"/>
      <c r="GR105" s="125"/>
      <c r="GS105" s="125"/>
      <c r="GT105" s="125"/>
      <c r="GU105" s="125"/>
      <c r="GV105" s="125"/>
      <c r="GW105" s="125"/>
      <c r="GX105" s="125"/>
      <c r="GY105" s="125"/>
      <c r="GZ105" s="125"/>
      <c r="HA105" s="125"/>
      <c r="HB105" s="125"/>
      <c r="HC105" s="125"/>
      <c r="HD105" s="125"/>
    </row>
    <row r="106" s="123" customFormat="1" ht="78.75" spans="1:21">
      <c r="A106" s="41">
        <v>42</v>
      </c>
      <c r="B106" s="51" t="s">
        <v>1622</v>
      </c>
      <c r="C106" s="47" t="s">
        <v>50</v>
      </c>
      <c r="D106" s="52" t="s">
        <v>1480</v>
      </c>
      <c r="E106" s="41" t="s">
        <v>642</v>
      </c>
      <c r="F106" s="46" t="s">
        <v>1623</v>
      </c>
      <c r="G106" s="41" t="s">
        <v>1624</v>
      </c>
      <c r="H106" s="53">
        <v>20500</v>
      </c>
      <c r="I106" s="48">
        <v>17700</v>
      </c>
      <c r="J106" s="78" t="s">
        <v>1625</v>
      </c>
      <c r="K106" s="53">
        <v>2800</v>
      </c>
      <c r="L106" s="42" t="s">
        <v>706</v>
      </c>
      <c r="M106" s="52"/>
      <c r="N106" s="47" t="s">
        <v>34</v>
      </c>
      <c r="O106" s="46" t="s">
        <v>707</v>
      </c>
      <c r="P106" s="47" t="s">
        <v>708</v>
      </c>
      <c r="Q106" s="47" t="s">
        <v>648</v>
      </c>
      <c r="R106" s="47" t="s">
        <v>709</v>
      </c>
      <c r="S106" s="119"/>
      <c r="T106" s="119"/>
      <c r="U106" s="101"/>
    </row>
    <row r="107" s="123" customFormat="1" ht="33.75" spans="1:21">
      <c r="A107" s="41">
        <v>43</v>
      </c>
      <c r="B107" s="51" t="s">
        <v>1626</v>
      </c>
      <c r="C107" s="47" t="s">
        <v>26</v>
      </c>
      <c r="D107" s="52" t="s">
        <v>1480</v>
      </c>
      <c r="E107" s="41" t="s">
        <v>642</v>
      </c>
      <c r="F107" s="46" t="s">
        <v>711</v>
      </c>
      <c r="G107" s="48" t="s">
        <v>60</v>
      </c>
      <c r="H107" s="53">
        <v>12000</v>
      </c>
      <c r="I107" s="48">
        <v>11400</v>
      </c>
      <c r="J107" s="78" t="s">
        <v>712</v>
      </c>
      <c r="K107" s="53">
        <v>600</v>
      </c>
      <c r="L107" s="78" t="s">
        <v>1627</v>
      </c>
      <c r="M107" s="52"/>
      <c r="N107" s="47" t="s">
        <v>92</v>
      </c>
      <c r="O107" s="46" t="s">
        <v>714</v>
      </c>
      <c r="P107" s="52" t="s">
        <v>715</v>
      </c>
      <c r="Q107" s="52" t="s">
        <v>648</v>
      </c>
      <c r="R107" s="52" t="s">
        <v>647</v>
      </c>
      <c r="S107" s="119"/>
      <c r="T107" s="119"/>
      <c r="U107" s="101"/>
    </row>
    <row r="108" s="123" customFormat="1" ht="33.75" spans="1:21">
      <c r="A108" s="41">
        <v>44</v>
      </c>
      <c r="B108" s="46" t="s">
        <v>1628</v>
      </c>
      <c r="C108" s="47" t="s">
        <v>26</v>
      </c>
      <c r="D108" s="52" t="s">
        <v>1480</v>
      </c>
      <c r="E108" s="41" t="s">
        <v>642</v>
      </c>
      <c r="F108" s="54" t="s">
        <v>1629</v>
      </c>
      <c r="G108" s="41" t="s">
        <v>60</v>
      </c>
      <c r="H108" s="53">
        <v>10000</v>
      </c>
      <c r="I108" s="48">
        <v>9000</v>
      </c>
      <c r="J108" s="78" t="s">
        <v>718</v>
      </c>
      <c r="K108" s="53">
        <v>1000</v>
      </c>
      <c r="L108" s="79" t="s">
        <v>1630</v>
      </c>
      <c r="M108" s="52"/>
      <c r="N108" s="47" t="s">
        <v>70</v>
      </c>
      <c r="O108" s="46" t="s">
        <v>720</v>
      </c>
      <c r="P108" s="52" t="s">
        <v>721</v>
      </c>
      <c r="Q108" s="52" t="s">
        <v>648</v>
      </c>
      <c r="R108" s="52" t="s">
        <v>656</v>
      </c>
      <c r="S108" s="119"/>
      <c r="T108" s="119"/>
      <c r="U108" s="101"/>
    </row>
    <row r="109" s="123" customFormat="1" ht="67.5" spans="1:21">
      <c r="A109" s="41">
        <v>45</v>
      </c>
      <c r="B109" s="46" t="s">
        <v>1631</v>
      </c>
      <c r="C109" s="47" t="s">
        <v>26</v>
      </c>
      <c r="D109" s="52" t="s">
        <v>1480</v>
      </c>
      <c r="E109" s="41" t="s">
        <v>642</v>
      </c>
      <c r="F109" s="54" t="s">
        <v>723</v>
      </c>
      <c r="G109" s="41" t="s">
        <v>60</v>
      </c>
      <c r="H109" s="53">
        <v>12000</v>
      </c>
      <c r="I109" s="48">
        <v>8050</v>
      </c>
      <c r="J109" s="78" t="s">
        <v>724</v>
      </c>
      <c r="K109" s="53">
        <v>3800</v>
      </c>
      <c r="L109" s="79" t="s">
        <v>1632</v>
      </c>
      <c r="M109" s="52"/>
      <c r="N109" s="47" t="s">
        <v>34</v>
      </c>
      <c r="O109" s="46" t="s">
        <v>726</v>
      </c>
      <c r="P109" s="52" t="s">
        <v>727</v>
      </c>
      <c r="Q109" s="52" t="s">
        <v>648</v>
      </c>
      <c r="R109" s="52" t="s">
        <v>647</v>
      </c>
      <c r="S109" s="119"/>
      <c r="T109" s="119"/>
      <c r="U109" s="101"/>
    </row>
    <row r="110" s="178" customFormat="1" ht="45" spans="1:21">
      <c r="A110" s="41">
        <v>46</v>
      </c>
      <c r="B110" s="51" t="s">
        <v>1633</v>
      </c>
      <c r="C110" s="47" t="s">
        <v>26</v>
      </c>
      <c r="D110" s="52" t="s">
        <v>1480</v>
      </c>
      <c r="E110" s="48" t="s">
        <v>642</v>
      </c>
      <c r="F110" s="46" t="s">
        <v>1634</v>
      </c>
      <c r="G110" s="41" t="s">
        <v>43</v>
      </c>
      <c r="H110" s="53">
        <v>10000</v>
      </c>
      <c r="I110" s="48">
        <v>200</v>
      </c>
      <c r="J110" s="78" t="s">
        <v>1635</v>
      </c>
      <c r="K110" s="47">
        <v>2000</v>
      </c>
      <c r="L110" s="79" t="s">
        <v>1636</v>
      </c>
      <c r="M110" s="47"/>
      <c r="N110" s="47" t="s">
        <v>79</v>
      </c>
      <c r="O110" s="46" t="s">
        <v>646</v>
      </c>
      <c r="P110" s="47" t="s">
        <v>647</v>
      </c>
      <c r="Q110" s="52" t="s">
        <v>648</v>
      </c>
      <c r="R110" s="47" t="s">
        <v>647</v>
      </c>
      <c r="S110" s="47"/>
      <c r="T110" s="47"/>
      <c r="U110" s="101"/>
    </row>
    <row r="111" s="123" customFormat="1" ht="45" spans="1:212">
      <c r="A111" s="41">
        <v>47</v>
      </c>
      <c r="B111" s="51" t="s">
        <v>1637</v>
      </c>
      <c r="C111" s="47" t="s">
        <v>26</v>
      </c>
      <c r="D111" s="52" t="s">
        <v>1480</v>
      </c>
      <c r="E111" s="48" t="s">
        <v>642</v>
      </c>
      <c r="F111" s="46" t="s">
        <v>733</v>
      </c>
      <c r="G111" s="41" t="s">
        <v>43</v>
      </c>
      <c r="H111" s="53">
        <v>1000</v>
      </c>
      <c r="I111" s="48">
        <v>200</v>
      </c>
      <c r="J111" s="78" t="s">
        <v>1638</v>
      </c>
      <c r="K111" s="53">
        <v>2000</v>
      </c>
      <c r="L111" s="79" t="s">
        <v>1639</v>
      </c>
      <c r="M111" s="52" t="s">
        <v>79</v>
      </c>
      <c r="N111" s="47"/>
      <c r="O111" s="46" t="s">
        <v>736</v>
      </c>
      <c r="P111" s="52" t="s">
        <v>737</v>
      </c>
      <c r="Q111" s="52" t="s">
        <v>648</v>
      </c>
      <c r="R111" s="52" t="s">
        <v>738</v>
      </c>
      <c r="S111" s="119"/>
      <c r="T111" s="119"/>
      <c r="U111" s="114"/>
      <c r="V111" s="115"/>
      <c r="W111" s="115"/>
      <c r="X111" s="115"/>
      <c r="Y111" s="115"/>
      <c r="Z111" s="115"/>
      <c r="AA111" s="115"/>
      <c r="AB111" s="115"/>
      <c r="AC111" s="115"/>
      <c r="AD111" s="115"/>
      <c r="AE111" s="115"/>
      <c r="AF111" s="115"/>
      <c r="AG111" s="115"/>
      <c r="AH111" s="115"/>
      <c r="AI111" s="115"/>
      <c r="AJ111" s="115"/>
      <c r="AK111" s="115"/>
      <c r="AL111" s="115"/>
      <c r="AM111" s="115"/>
      <c r="AN111" s="115"/>
      <c r="AO111" s="115"/>
      <c r="AP111" s="115"/>
      <c r="AQ111" s="115"/>
      <c r="AR111" s="115"/>
      <c r="AS111" s="115"/>
      <c r="AT111" s="115"/>
      <c r="AU111" s="115"/>
      <c r="AV111" s="115"/>
      <c r="AW111" s="115"/>
      <c r="AX111" s="115"/>
      <c r="AY111" s="115"/>
      <c r="AZ111" s="115"/>
      <c r="BA111" s="115"/>
      <c r="BB111" s="115"/>
      <c r="BC111" s="115"/>
      <c r="BD111" s="115"/>
      <c r="BE111" s="115"/>
      <c r="BF111" s="115"/>
      <c r="BG111" s="115"/>
      <c r="BH111" s="115"/>
      <c r="BI111" s="115"/>
      <c r="BJ111" s="115"/>
      <c r="BK111" s="115"/>
      <c r="BL111" s="115"/>
      <c r="BM111" s="115"/>
      <c r="BN111" s="115"/>
      <c r="BO111" s="115"/>
      <c r="BP111" s="115"/>
      <c r="BQ111" s="115"/>
      <c r="BR111" s="115"/>
      <c r="BS111" s="115"/>
      <c r="BT111" s="115"/>
      <c r="BU111" s="115"/>
      <c r="BV111" s="115"/>
      <c r="BW111" s="115"/>
      <c r="BX111" s="115"/>
      <c r="BY111" s="115"/>
      <c r="BZ111" s="115"/>
      <c r="CA111" s="115"/>
      <c r="CB111" s="115"/>
      <c r="CC111" s="115"/>
      <c r="CD111" s="115"/>
      <c r="CE111" s="115"/>
      <c r="CF111" s="115"/>
      <c r="CG111" s="115"/>
      <c r="CH111" s="115"/>
      <c r="CI111" s="115"/>
      <c r="CJ111" s="115"/>
      <c r="CK111" s="115"/>
      <c r="CL111" s="115"/>
      <c r="CM111" s="115"/>
      <c r="CN111" s="115"/>
      <c r="CO111" s="115"/>
      <c r="CP111" s="115"/>
      <c r="CQ111" s="115"/>
      <c r="CR111" s="115"/>
      <c r="CS111" s="115"/>
      <c r="CT111" s="115"/>
      <c r="CU111" s="115"/>
      <c r="CV111" s="115"/>
      <c r="CW111" s="115"/>
      <c r="CX111" s="115"/>
      <c r="CY111" s="115"/>
      <c r="CZ111" s="115"/>
      <c r="DA111" s="115"/>
      <c r="DB111" s="115"/>
      <c r="DC111" s="115"/>
      <c r="DD111" s="115"/>
      <c r="DE111" s="115"/>
      <c r="DF111" s="115"/>
      <c r="DG111" s="115"/>
      <c r="DH111" s="115"/>
      <c r="DI111" s="115"/>
      <c r="DJ111" s="115"/>
      <c r="DK111" s="115"/>
      <c r="DL111" s="115"/>
      <c r="DM111" s="115"/>
      <c r="DN111" s="115"/>
      <c r="DO111" s="115"/>
      <c r="DP111" s="115"/>
      <c r="DQ111" s="115"/>
      <c r="DR111" s="115"/>
      <c r="DS111" s="115"/>
      <c r="DT111" s="115"/>
      <c r="DU111" s="115"/>
      <c r="DV111" s="115"/>
      <c r="DW111" s="115"/>
      <c r="DX111" s="115"/>
      <c r="DY111" s="115"/>
      <c r="DZ111" s="115"/>
      <c r="EA111" s="115"/>
      <c r="EB111" s="115"/>
      <c r="EC111" s="115"/>
      <c r="ED111" s="115"/>
      <c r="EE111" s="115"/>
      <c r="EF111" s="115"/>
      <c r="EG111" s="115"/>
      <c r="EH111" s="115"/>
      <c r="EI111" s="115"/>
      <c r="EJ111" s="115"/>
      <c r="EK111" s="115"/>
      <c r="EL111" s="115"/>
      <c r="EM111" s="115"/>
      <c r="EN111" s="115"/>
      <c r="EO111" s="115"/>
      <c r="EP111" s="115"/>
      <c r="EQ111" s="115"/>
      <c r="ER111" s="115"/>
      <c r="ES111" s="115"/>
      <c r="ET111" s="115"/>
      <c r="EU111" s="115"/>
      <c r="EV111" s="115"/>
      <c r="EW111" s="115"/>
      <c r="EX111" s="115"/>
      <c r="EY111" s="115"/>
      <c r="EZ111" s="115"/>
      <c r="FA111" s="115"/>
      <c r="FB111" s="115"/>
      <c r="FC111" s="115"/>
      <c r="FD111" s="115"/>
      <c r="FE111" s="115"/>
      <c r="FF111" s="115"/>
      <c r="FG111" s="115"/>
      <c r="FH111" s="115"/>
      <c r="FI111" s="115"/>
      <c r="FJ111" s="115"/>
      <c r="FK111" s="115"/>
      <c r="FL111" s="115"/>
      <c r="FM111" s="115"/>
      <c r="FN111" s="115"/>
      <c r="FO111" s="115"/>
      <c r="FP111" s="115"/>
      <c r="FQ111" s="115"/>
      <c r="FR111" s="115"/>
      <c r="FS111" s="115"/>
      <c r="FT111" s="115"/>
      <c r="FU111" s="115"/>
      <c r="FV111" s="115"/>
      <c r="FW111" s="115"/>
      <c r="FX111" s="115"/>
      <c r="FY111" s="115"/>
      <c r="FZ111" s="115"/>
      <c r="GA111" s="115"/>
      <c r="GB111" s="115"/>
      <c r="GC111" s="115"/>
      <c r="GD111" s="115"/>
      <c r="GE111" s="115"/>
      <c r="GF111" s="115"/>
      <c r="GG111" s="115"/>
      <c r="GH111" s="115"/>
      <c r="GI111" s="115"/>
      <c r="GJ111" s="115"/>
      <c r="GK111" s="115"/>
      <c r="GL111" s="115"/>
      <c r="GM111" s="115"/>
      <c r="GN111" s="115"/>
      <c r="GO111" s="115"/>
      <c r="GP111" s="115"/>
      <c r="GQ111" s="115"/>
      <c r="GR111" s="115"/>
      <c r="GS111" s="115"/>
      <c r="GT111" s="115"/>
      <c r="GU111" s="115"/>
      <c r="GV111" s="115"/>
      <c r="GW111" s="115"/>
      <c r="GX111" s="115"/>
      <c r="GY111" s="115"/>
      <c r="GZ111" s="115"/>
      <c r="HA111" s="115"/>
      <c r="HB111" s="115"/>
      <c r="HC111" s="115"/>
      <c r="HD111" s="115"/>
    </row>
    <row r="112" s="123" customFormat="1" ht="33.75" spans="1:212">
      <c r="A112" s="41">
        <v>48</v>
      </c>
      <c r="B112" s="51" t="s">
        <v>1640</v>
      </c>
      <c r="C112" s="47" t="s">
        <v>26</v>
      </c>
      <c r="D112" s="52" t="s">
        <v>1480</v>
      </c>
      <c r="E112" s="48" t="s">
        <v>642</v>
      </c>
      <c r="F112" s="46" t="s">
        <v>740</v>
      </c>
      <c r="G112" s="48" t="s">
        <v>60</v>
      </c>
      <c r="H112" s="53">
        <v>10000</v>
      </c>
      <c r="I112" s="48">
        <v>6000</v>
      </c>
      <c r="J112" s="78" t="s">
        <v>1641</v>
      </c>
      <c r="K112" s="53">
        <v>3100</v>
      </c>
      <c r="L112" s="79" t="s">
        <v>1642</v>
      </c>
      <c r="M112" s="52"/>
      <c r="N112" s="47" t="s">
        <v>34</v>
      </c>
      <c r="O112" s="46" t="s">
        <v>743</v>
      </c>
      <c r="P112" s="52" t="s">
        <v>744</v>
      </c>
      <c r="Q112" s="52" t="s">
        <v>648</v>
      </c>
      <c r="R112" s="52" t="s">
        <v>738</v>
      </c>
      <c r="S112" s="119"/>
      <c r="T112" s="119"/>
      <c r="U112" s="114"/>
      <c r="V112" s="115"/>
      <c r="W112" s="115"/>
      <c r="X112" s="115"/>
      <c r="Y112" s="115"/>
      <c r="Z112" s="115"/>
      <c r="AA112" s="115"/>
      <c r="AB112" s="115"/>
      <c r="AC112" s="115"/>
      <c r="AD112" s="115"/>
      <c r="AE112" s="115"/>
      <c r="AF112" s="115"/>
      <c r="AG112" s="115"/>
      <c r="AH112" s="115"/>
      <c r="AI112" s="115"/>
      <c r="AJ112" s="115"/>
      <c r="AK112" s="115"/>
      <c r="AL112" s="115"/>
      <c r="AM112" s="115"/>
      <c r="AN112" s="115"/>
      <c r="AO112" s="115"/>
      <c r="AP112" s="115"/>
      <c r="AQ112" s="115"/>
      <c r="AR112" s="115"/>
      <c r="AS112" s="115"/>
      <c r="AT112" s="115"/>
      <c r="AU112" s="115"/>
      <c r="AV112" s="115"/>
      <c r="AW112" s="115"/>
      <c r="AX112" s="115"/>
      <c r="AY112" s="115"/>
      <c r="AZ112" s="115"/>
      <c r="BA112" s="115"/>
      <c r="BB112" s="115"/>
      <c r="BC112" s="115"/>
      <c r="BD112" s="115"/>
      <c r="BE112" s="115"/>
      <c r="BF112" s="115"/>
      <c r="BG112" s="115"/>
      <c r="BH112" s="115"/>
      <c r="BI112" s="115"/>
      <c r="BJ112" s="115"/>
      <c r="BK112" s="115"/>
      <c r="BL112" s="115"/>
      <c r="BM112" s="115"/>
      <c r="BN112" s="115"/>
      <c r="BO112" s="115"/>
      <c r="BP112" s="115"/>
      <c r="BQ112" s="115"/>
      <c r="BR112" s="115"/>
      <c r="BS112" s="115"/>
      <c r="BT112" s="115"/>
      <c r="BU112" s="115"/>
      <c r="BV112" s="115"/>
      <c r="BW112" s="115"/>
      <c r="BX112" s="115"/>
      <c r="BY112" s="115"/>
      <c r="BZ112" s="115"/>
      <c r="CA112" s="115"/>
      <c r="CB112" s="115"/>
      <c r="CC112" s="115"/>
      <c r="CD112" s="115"/>
      <c r="CE112" s="115"/>
      <c r="CF112" s="115"/>
      <c r="CG112" s="115"/>
      <c r="CH112" s="115"/>
      <c r="CI112" s="115"/>
      <c r="CJ112" s="115"/>
      <c r="CK112" s="115"/>
      <c r="CL112" s="115"/>
      <c r="CM112" s="115"/>
      <c r="CN112" s="115"/>
      <c r="CO112" s="115"/>
      <c r="CP112" s="115"/>
      <c r="CQ112" s="115"/>
      <c r="CR112" s="115"/>
      <c r="CS112" s="115"/>
      <c r="CT112" s="115"/>
      <c r="CU112" s="115"/>
      <c r="CV112" s="115"/>
      <c r="CW112" s="115"/>
      <c r="CX112" s="115"/>
      <c r="CY112" s="115"/>
      <c r="CZ112" s="115"/>
      <c r="DA112" s="115"/>
      <c r="DB112" s="115"/>
      <c r="DC112" s="115"/>
      <c r="DD112" s="115"/>
      <c r="DE112" s="115"/>
      <c r="DF112" s="115"/>
      <c r="DG112" s="115"/>
      <c r="DH112" s="115"/>
      <c r="DI112" s="115"/>
      <c r="DJ112" s="115"/>
      <c r="DK112" s="115"/>
      <c r="DL112" s="115"/>
      <c r="DM112" s="115"/>
      <c r="DN112" s="115"/>
      <c r="DO112" s="115"/>
      <c r="DP112" s="115"/>
      <c r="DQ112" s="115"/>
      <c r="DR112" s="115"/>
      <c r="DS112" s="115"/>
      <c r="DT112" s="115"/>
      <c r="DU112" s="115"/>
      <c r="DV112" s="115"/>
      <c r="DW112" s="115"/>
      <c r="DX112" s="115"/>
      <c r="DY112" s="115"/>
      <c r="DZ112" s="115"/>
      <c r="EA112" s="115"/>
      <c r="EB112" s="115"/>
      <c r="EC112" s="115"/>
      <c r="ED112" s="115"/>
      <c r="EE112" s="115"/>
      <c r="EF112" s="115"/>
      <c r="EG112" s="115"/>
      <c r="EH112" s="115"/>
      <c r="EI112" s="115"/>
      <c r="EJ112" s="115"/>
      <c r="EK112" s="115"/>
      <c r="EL112" s="115"/>
      <c r="EM112" s="115"/>
      <c r="EN112" s="115"/>
      <c r="EO112" s="115"/>
      <c r="EP112" s="115"/>
      <c r="EQ112" s="115"/>
      <c r="ER112" s="115"/>
      <c r="ES112" s="115"/>
      <c r="ET112" s="115"/>
      <c r="EU112" s="115"/>
      <c r="EV112" s="115"/>
      <c r="EW112" s="115"/>
      <c r="EX112" s="115"/>
      <c r="EY112" s="115"/>
      <c r="EZ112" s="115"/>
      <c r="FA112" s="115"/>
      <c r="FB112" s="115"/>
      <c r="FC112" s="115"/>
      <c r="FD112" s="115"/>
      <c r="FE112" s="115"/>
      <c r="FF112" s="115"/>
      <c r="FG112" s="115"/>
      <c r="FH112" s="115"/>
      <c r="FI112" s="115"/>
      <c r="FJ112" s="115"/>
      <c r="FK112" s="115"/>
      <c r="FL112" s="115"/>
      <c r="FM112" s="115"/>
      <c r="FN112" s="115"/>
      <c r="FO112" s="115"/>
      <c r="FP112" s="115"/>
      <c r="FQ112" s="115"/>
      <c r="FR112" s="115"/>
      <c r="FS112" s="115"/>
      <c r="FT112" s="115"/>
      <c r="FU112" s="115"/>
      <c r="FV112" s="115"/>
      <c r="FW112" s="115"/>
      <c r="FX112" s="115"/>
      <c r="FY112" s="115"/>
      <c r="FZ112" s="115"/>
      <c r="GA112" s="115"/>
      <c r="GB112" s="115"/>
      <c r="GC112" s="115"/>
      <c r="GD112" s="115"/>
      <c r="GE112" s="115"/>
      <c r="GF112" s="115"/>
      <c r="GG112" s="115"/>
      <c r="GH112" s="115"/>
      <c r="GI112" s="115"/>
      <c r="GJ112" s="115"/>
      <c r="GK112" s="115"/>
      <c r="GL112" s="115"/>
      <c r="GM112" s="115"/>
      <c r="GN112" s="115"/>
      <c r="GO112" s="115"/>
      <c r="GP112" s="115"/>
      <c r="GQ112" s="115"/>
      <c r="GR112" s="115"/>
      <c r="GS112" s="115"/>
      <c r="GT112" s="115"/>
      <c r="GU112" s="115"/>
      <c r="GV112" s="115"/>
      <c r="GW112" s="115"/>
      <c r="GX112" s="115"/>
      <c r="GY112" s="115"/>
      <c r="GZ112" s="115"/>
      <c r="HA112" s="115"/>
      <c r="HB112" s="115"/>
      <c r="HC112" s="115"/>
      <c r="HD112" s="115"/>
    </row>
    <row r="113" s="123" customFormat="1" ht="33.75" spans="1:21">
      <c r="A113" s="41">
        <v>49</v>
      </c>
      <c r="B113" s="46" t="s">
        <v>745</v>
      </c>
      <c r="C113" s="47" t="s">
        <v>50</v>
      </c>
      <c r="D113" s="47" t="s">
        <v>27</v>
      </c>
      <c r="E113" s="48" t="s">
        <v>642</v>
      </c>
      <c r="F113" s="46" t="s">
        <v>1643</v>
      </c>
      <c r="G113" s="41" t="s">
        <v>747</v>
      </c>
      <c r="H113" s="53">
        <v>20000</v>
      </c>
      <c r="I113" s="48">
        <v>19800</v>
      </c>
      <c r="J113" s="78" t="s">
        <v>748</v>
      </c>
      <c r="K113" s="53">
        <v>200</v>
      </c>
      <c r="L113" s="46" t="s">
        <v>749</v>
      </c>
      <c r="M113" s="52"/>
      <c r="N113" s="52" t="s">
        <v>337</v>
      </c>
      <c r="O113" s="46" t="s">
        <v>750</v>
      </c>
      <c r="P113" s="47" t="s">
        <v>751</v>
      </c>
      <c r="Q113" s="52" t="s">
        <v>648</v>
      </c>
      <c r="R113" s="47" t="s">
        <v>752</v>
      </c>
      <c r="S113" s="119"/>
      <c r="T113" s="119"/>
      <c r="U113" s="101"/>
    </row>
    <row r="114" s="123" customFormat="1" ht="33.75" spans="1:21">
      <c r="A114" s="41">
        <v>50</v>
      </c>
      <c r="B114" s="46" t="s">
        <v>753</v>
      </c>
      <c r="C114" s="47" t="s">
        <v>50</v>
      </c>
      <c r="D114" s="47" t="s">
        <v>27</v>
      </c>
      <c r="E114" s="48" t="s">
        <v>642</v>
      </c>
      <c r="F114" s="46" t="s">
        <v>1644</v>
      </c>
      <c r="G114" s="48" t="s">
        <v>60</v>
      </c>
      <c r="H114" s="53">
        <v>15000</v>
      </c>
      <c r="I114" s="48">
        <v>14800</v>
      </c>
      <c r="J114" s="78" t="s">
        <v>755</v>
      </c>
      <c r="K114" s="48">
        <v>200</v>
      </c>
      <c r="L114" s="46" t="s">
        <v>1645</v>
      </c>
      <c r="M114" s="52"/>
      <c r="N114" s="52" t="s">
        <v>337</v>
      </c>
      <c r="O114" s="46" t="s">
        <v>757</v>
      </c>
      <c r="P114" s="52" t="s">
        <v>758</v>
      </c>
      <c r="Q114" s="52" t="s">
        <v>648</v>
      </c>
      <c r="R114" s="52" t="s">
        <v>647</v>
      </c>
      <c r="S114" s="119"/>
      <c r="T114" s="119"/>
      <c r="U114" s="101"/>
    </row>
    <row r="115" s="123" customFormat="1" ht="33.75" spans="1:212">
      <c r="A115" s="41">
        <v>51</v>
      </c>
      <c r="B115" s="46" t="s">
        <v>759</v>
      </c>
      <c r="C115" s="47" t="s">
        <v>26</v>
      </c>
      <c r="D115" s="47" t="s">
        <v>27</v>
      </c>
      <c r="E115" s="48" t="s">
        <v>642</v>
      </c>
      <c r="F115" s="46" t="s">
        <v>760</v>
      </c>
      <c r="G115" s="41" t="s">
        <v>761</v>
      </c>
      <c r="H115" s="53">
        <v>86000</v>
      </c>
      <c r="I115" s="48">
        <v>85800</v>
      </c>
      <c r="J115" s="78" t="s">
        <v>1646</v>
      </c>
      <c r="K115" s="53">
        <v>200</v>
      </c>
      <c r="L115" s="46" t="s">
        <v>763</v>
      </c>
      <c r="M115" s="52"/>
      <c r="N115" s="52" t="s">
        <v>34</v>
      </c>
      <c r="O115" s="46" t="s">
        <v>764</v>
      </c>
      <c r="P115" s="47" t="s">
        <v>765</v>
      </c>
      <c r="Q115" s="52" t="s">
        <v>648</v>
      </c>
      <c r="R115" s="47" t="s">
        <v>752</v>
      </c>
      <c r="S115" s="119"/>
      <c r="T115" s="119"/>
      <c r="U115" s="114"/>
      <c r="V115" s="115"/>
      <c r="W115" s="115"/>
      <c r="X115" s="115"/>
      <c r="Y115" s="115"/>
      <c r="Z115" s="115"/>
      <c r="AA115" s="115"/>
      <c r="AB115" s="115"/>
      <c r="AC115" s="115"/>
      <c r="AD115" s="115"/>
      <c r="AE115" s="115"/>
      <c r="AF115" s="115"/>
      <c r="AG115" s="115"/>
      <c r="AH115" s="115"/>
      <c r="AI115" s="115"/>
      <c r="AJ115" s="115"/>
      <c r="AK115" s="115"/>
      <c r="AL115" s="115"/>
      <c r="AM115" s="115"/>
      <c r="AN115" s="115"/>
      <c r="AO115" s="115"/>
      <c r="AP115" s="115"/>
      <c r="AQ115" s="115"/>
      <c r="AR115" s="115"/>
      <c r="AS115" s="115"/>
      <c r="AT115" s="115"/>
      <c r="AU115" s="115"/>
      <c r="AV115" s="115"/>
      <c r="AW115" s="115"/>
      <c r="AX115" s="115"/>
      <c r="AY115" s="115"/>
      <c r="AZ115" s="115"/>
      <c r="BA115" s="115"/>
      <c r="BB115" s="115"/>
      <c r="BC115" s="115"/>
      <c r="BD115" s="115"/>
      <c r="BE115" s="115"/>
      <c r="BF115" s="115"/>
      <c r="BG115" s="115"/>
      <c r="BH115" s="115"/>
      <c r="BI115" s="115"/>
      <c r="BJ115" s="115"/>
      <c r="BK115" s="115"/>
      <c r="BL115" s="115"/>
      <c r="BM115" s="115"/>
      <c r="BN115" s="115"/>
      <c r="BO115" s="115"/>
      <c r="BP115" s="115"/>
      <c r="BQ115" s="115"/>
      <c r="BR115" s="115"/>
      <c r="BS115" s="115"/>
      <c r="BT115" s="115"/>
      <c r="BU115" s="115"/>
      <c r="BV115" s="115"/>
      <c r="BW115" s="115"/>
      <c r="BX115" s="115"/>
      <c r="BY115" s="115"/>
      <c r="BZ115" s="115"/>
      <c r="CA115" s="115"/>
      <c r="CB115" s="115"/>
      <c r="CC115" s="115"/>
      <c r="CD115" s="115"/>
      <c r="CE115" s="115"/>
      <c r="CF115" s="115"/>
      <c r="CG115" s="115"/>
      <c r="CH115" s="115"/>
      <c r="CI115" s="115"/>
      <c r="CJ115" s="115"/>
      <c r="CK115" s="115"/>
      <c r="CL115" s="115"/>
      <c r="CM115" s="115"/>
      <c r="CN115" s="115"/>
      <c r="CO115" s="115"/>
      <c r="CP115" s="115"/>
      <c r="CQ115" s="115"/>
      <c r="CR115" s="115"/>
      <c r="CS115" s="115"/>
      <c r="CT115" s="115"/>
      <c r="CU115" s="115"/>
      <c r="CV115" s="115"/>
      <c r="CW115" s="115"/>
      <c r="CX115" s="115"/>
      <c r="CY115" s="115"/>
      <c r="CZ115" s="115"/>
      <c r="DA115" s="115"/>
      <c r="DB115" s="115"/>
      <c r="DC115" s="115"/>
      <c r="DD115" s="115"/>
      <c r="DE115" s="115"/>
      <c r="DF115" s="115"/>
      <c r="DG115" s="115"/>
      <c r="DH115" s="115"/>
      <c r="DI115" s="115"/>
      <c r="DJ115" s="115"/>
      <c r="DK115" s="115"/>
      <c r="DL115" s="115"/>
      <c r="DM115" s="115"/>
      <c r="DN115" s="115"/>
      <c r="DO115" s="115"/>
      <c r="DP115" s="115"/>
      <c r="DQ115" s="115"/>
      <c r="DR115" s="115"/>
      <c r="DS115" s="115"/>
      <c r="DT115" s="115"/>
      <c r="DU115" s="115"/>
      <c r="DV115" s="115"/>
      <c r="DW115" s="115"/>
      <c r="DX115" s="115"/>
      <c r="DY115" s="115"/>
      <c r="DZ115" s="115"/>
      <c r="EA115" s="115"/>
      <c r="EB115" s="115"/>
      <c r="EC115" s="115"/>
      <c r="ED115" s="115"/>
      <c r="EE115" s="115"/>
      <c r="EF115" s="115"/>
      <c r="EG115" s="115"/>
      <c r="EH115" s="115"/>
      <c r="EI115" s="115"/>
      <c r="EJ115" s="115"/>
      <c r="EK115" s="115"/>
      <c r="EL115" s="115"/>
      <c r="EM115" s="115"/>
      <c r="EN115" s="115"/>
      <c r="EO115" s="115"/>
      <c r="EP115" s="115"/>
      <c r="EQ115" s="115"/>
      <c r="ER115" s="115"/>
      <c r="ES115" s="115"/>
      <c r="ET115" s="115"/>
      <c r="EU115" s="115"/>
      <c r="EV115" s="115"/>
      <c r="EW115" s="115"/>
      <c r="EX115" s="115"/>
      <c r="EY115" s="115"/>
      <c r="EZ115" s="115"/>
      <c r="FA115" s="115"/>
      <c r="FB115" s="115"/>
      <c r="FC115" s="115"/>
      <c r="FD115" s="115"/>
      <c r="FE115" s="115"/>
      <c r="FF115" s="115"/>
      <c r="FG115" s="115"/>
      <c r="FH115" s="115"/>
      <c r="FI115" s="115"/>
      <c r="FJ115" s="115"/>
      <c r="FK115" s="115"/>
      <c r="FL115" s="115"/>
      <c r="FM115" s="115"/>
      <c r="FN115" s="115"/>
      <c r="FO115" s="115"/>
      <c r="FP115" s="115"/>
      <c r="FQ115" s="115"/>
      <c r="FR115" s="115"/>
      <c r="FS115" s="115"/>
      <c r="FT115" s="115"/>
      <c r="FU115" s="115"/>
      <c r="FV115" s="115"/>
      <c r="FW115" s="115"/>
      <c r="FX115" s="115"/>
      <c r="FY115" s="115"/>
      <c r="FZ115" s="115"/>
      <c r="GA115" s="115"/>
      <c r="GB115" s="115"/>
      <c r="GC115" s="115"/>
      <c r="GD115" s="115"/>
      <c r="GE115" s="115"/>
      <c r="GF115" s="115"/>
      <c r="GG115" s="115"/>
      <c r="GH115" s="115"/>
      <c r="GI115" s="115"/>
      <c r="GJ115" s="115"/>
      <c r="GK115" s="115"/>
      <c r="GL115" s="115"/>
      <c r="GM115" s="115"/>
      <c r="GN115" s="115"/>
      <c r="GO115" s="115"/>
      <c r="GP115" s="115"/>
      <c r="GQ115" s="115"/>
      <c r="GR115" s="115"/>
      <c r="GS115" s="115"/>
      <c r="GT115" s="115"/>
      <c r="GU115" s="115"/>
      <c r="GV115" s="115"/>
      <c r="GW115" s="115"/>
      <c r="GX115" s="115"/>
      <c r="GY115" s="115"/>
      <c r="GZ115" s="115"/>
      <c r="HA115" s="115"/>
      <c r="HB115" s="115"/>
      <c r="HC115" s="115"/>
      <c r="HD115" s="115"/>
    </row>
    <row r="116" s="123" customFormat="1" ht="78.75" spans="1:212">
      <c r="A116" s="41">
        <v>52</v>
      </c>
      <c r="B116" s="46" t="s">
        <v>766</v>
      </c>
      <c r="C116" s="47" t="s">
        <v>26</v>
      </c>
      <c r="D116" s="52" t="s">
        <v>51</v>
      </c>
      <c r="E116" s="48" t="s">
        <v>642</v>
      </c>
      <c r="F116" s="46" t="s">
        <v>767</v>
      </c>
      <c r="G116" s="41" t="s">
        <v>83</v>
      </c>
      <c r="H116" s="53">
        <v>150000</v>
      </c>
      <c r="I116" s="48">
        <v>0</v>
      </c>
      <c r="J116" s="78" t="s">
        <v>1647</v>
      </c>
      <c r="K116" s="48">
        <v>15000</v>
      </c>
      <c r="L116" s="46" t="s">
        <v>1648</v>
      </c>
      <c r="M116" s="52" t="s">
        <v>79</v>
      </c>
      <c r="N116" s="52"/>
      <c r="O116" s="46" t="s">
        <v>678</v>
      </c>
      <c r="P116" s="52" t="s">
        <v>656</v>
      </c>
      <c r="Q116" s="52" t="s">
        <v>648</v>
      </c>
      <c r="R116" s="52" t="s">
        <v>770</v>
      </c>
      <c r="S116" s="119"/>
      <c r="T116" s="119"/>
      <c r="U116" s="114"/>
      <c r="V116" s="115"/>
      <c r="W116" s="115"/>
      <c r="X116" s="115"/>
      <c r="Y116" s="115"/>
      <c r="Z116" s="115"/>
      <c r="AA116" s="115"/>
      <c r="AB116" s="115"/>
      <c r="AC116" s="115"/>
      <c r="AD116" s="115"/>
      <c r="AE116" s="115"/>
      <c r="AF116" s="115"/>
      <c r="AG116" s="115"/>
      <c r="AH116" s="115"/>
      <c r="AI116" s="115"/>
      <c r="AJ116" s="115"/>
      <c r="AK116" s="115"/>
      <c r="AL116" s="115"/>
      <c r="AM116" s="115"/>
      <c r="AN116" s="115"/>
      <c r="AO116" s="115"/>
      <c r="AP116" s="115"/>
      <c r="AQ116" s="115"/>
      <c r="AR116" s="115"/>
      <c r="AS116" s="115"/>
      <c r="AT116" s="115"/>
      <c r="AU116" s="115"/>
      <c r="AV116" s="115"/>
      <c r="AW116" s="115"/>
      <c r="AX116" s="115"/>
      <c r="AY116" s="115"/>
      <c r="AZ116" s="115"/>
      <c r="BA116" s="115"/>
      <c r="BB116" s="115"/>
      <c r="BC116" s="115"/>
      <c r="BD116" s="115"/>
      <c r="BE116" s="115"/>
      <c r="BF116" s="115"/>
      <c r="BG116" s="115"/>
      <c r="BH116" s="115"/>
      <c r="BI116" s="115"/>
      <c r="BJ116" s="115"/>
      <c r="BK116" s="115"/>
      <c r="BL116" s="115"/>
      <c r="BM116" s="115"/>
      <c r="BN116" s="115"/>
      <c r="BO116" s="115"/>
      <c r="BP116" s="115"/>
      <c r="BQ116" s="115"/>
      <c r="BR116" s="115"/>
      <c r="BS116" s="115"/>
      <c r="BT116" s="115"/>
      <c r="BU116" s="115"/>
      <c r="BV116" s="115"/>
      <c r="BW116" s="115"/>
      <c r="BX116" s="115"/>
      <c r="BY116" s="115"/>
      <c r="BZ116" s="115"/>
      <c r="CA116" s="115"/>
      <c r="CB116" s="115"/>
      <c r="CC116" s="115"/>
      <c r="CD116" s="115"/>
      <c r="CE116" s="115"/>
      <c r="CF116" s="115"/>
      <c r="CG116" s="115"/>
      <c r="CH116" s="115"/>
      <c r="CI116" s="115"/>
      <c r="CJ116" s="115"/>
      <c r="CK116" s="115"/>
      <c r="CL116" s="115"/>
      <c r="CM116" s="115"/>
      <c r="CN116" s="115"/>
      <c r="CO116" s="115"/>
      <c r="CP116" s="115"/>
      <c r="CQ116" s="115"/>
      <c r="CR116" s="115"/>
      <c r="CS116" s="115"/>
      <c r="CT116" s="115"/>
      <c r="CU116" s="115"/>
      <c r="CV116" s="115"/>
      <c r="CW116" s="115"/>
      <c r="CX116" s="115"/>
      <c r="CY116" s="115"/>
      <c r="CZ116" s="115"/>
      <c r="DA116" s="115"/>
      <c r="DB116" s="115"/>
      <c r="DC116" s="115"/>
      <c r="DD116" s="115"/>
      <c r="DE116" s="115"/>
      <c r="DF116" s="115"/>
      <c r="DG116" s="115"/>
      <c r="DH116" s="115"/>
      <c r="DI116" s="115"/>
      <c r="DJ116" s="115"/>
      <c r="DK116" s="115"/>
      <c r="DL116" s="115"/>
      <c r="DM116" s="115"/>
      <c r="DN116" s="115"/>
      <c r="DO116" s="115"/>
      <c r="DP116" s="115"/>
      <c r="DQ116" s="115"/>
      <c r="DR116" s="115"/>
      <c r="DS116" s="115"/>
      <c r="DT116" s="115"/>
      <c r="DU116" s="115"/>
      <c r="DV116" s="115"/>
      <c r="DW116" s="115"/>
      <c r="DX116" s="115"/>
      <c r="DY116" s="115"/>
      <c r="DZ116" s="115"/>
      <c r="EA116" s="115"/>
      <c r="EB116" s="115"/>
      <c r="EC116" s="115"/>
      <c r="ED116" s="115"/>
      <c r="EE116" s="115"/>
      <c r="EF116" s="115"/>
      <c r="EG116" s="115"/>
      <c r="EH116" s="115"/>
      <c r="EI116" s="115"/>
      <c r="EJ116" s="115"/>
      <c r="EK116" s="115"/>
      <c r="EL116" s="115"/>
      <c r="EM116" s="115"/>
      <c r="EN116" s="115"/>
      <c r="EO116" s="115"/>
      <c r="EP116" s="115"/>
      <c r="EQ116" s="115"/>
      <c r="ER116" s="115"/>
      <c r="ES116" s="115"/>
      <c r="ET116" s="115"/>
      <c r="EU116" s="115"/>
      <c r="EV116" s="115"/>
      <c r="EW116" s="115"/>
      <c r="EX116" s="115"/>
      <c r="EY116" s="115"/>
      <c r="EZ116" s="115"/>
      <c r="FA116" s="115"/>
      <c r="FB116" s="115"/>
      <c r="FC116" s="115"/>
      <c r="FD116" s="115"/>
      <c r="FE116" s="115"/>
      <c r="FF116" s="115"/>
      <c r="FG116" s="115"/>
      <c r="FH116" s="115"/>
      <c r="FI116" s="115"/>
      <c r="FJ116" s="115"/>
      <c r="FK116" s="115"/>
      <c r="FL116" s="115"/>
      <c r="FM116" s="115"/>
      <c r="FN116" s="115"/>
      <c r="FO116" s="115"/>
      <c r="FP116" s="115"/>
      <c r="FQ116" s="115"/>
      <c r="FR116" s="115"/>
      <c r="FS116" s="115"/>
      <c r="FT116" s="115"/>
      <c r="FU116" s="115"/>
      <c r="FV116" s="115"/>
      <c r="FW116" s="115"/>
      <c r="FX116" s="115"/>
      <c r="FY116" s="115"/>
      <c r="FZ116" s="115"/>
      <c r="GA116" s="115"/>
      <c r="GB116" s="115"/>
      <c r="GC116" s="115"/>
      <c r="GD116" s="115"/>
      <c r="GE116" s="115"/>
      <c r="GF116" s="115"/>
      <c r="GG116" s="115"/>
      <c r="GH116" s="115"/>
      <c r="GI116" s="115"/>
      <c r="GJ116" s="115"/>
      <c r="GK116" s="115"/>
      <c r="GL116" s="115"/>
      <c r="GM116" s="115"/>
      <c r="GN116" s="115"/>
      <c r="GO116" s="115"/>
      <c r="GP116" s="115"/>
      <c r="GQ116" s="115"/>
      <c r="GR116" s="115"/>
      <c r="GS116" s="115"/>
      <c r="GT116" s="115"/>
      <c r="GU116" s="115"/>
      <c r="GV116" s="115"/>
      <c r="GW116" s="115"/>
      <c r="GX116" s="115"/>
      <c r="GY116" s="115"/>
      <c r="GZ116" s="115"/>
      <c r="HA116" s="115"/>
      <c r="HB116" s="115"/>
      <c r="HC116" s="115"/>
      <c r="HD116" s="115"/>
    </row>
    <row r="117" s="123" customFormat="1" ht="22.5" spans="1:212">
      <c r="A117" s="41">
        <v>53</v>
      </c>
      <c r="B117" s="46" t="s">
        <v>771</v>
      </c>
      <c r="C117" s="47" t="s">
        <v>26</v>
      </c>
      <c r="D117" s="52" t="s">
        <v>51</v>
      </c>
      <c r="E117" s="48" t="s">
        <v>642</v>
      </c>
      <c r="F117" s="46" t="s">
        <v>1649</v>
      </c>
      <c r="G117" s="41" t="s">
        <v>89</v>
      </c>
      <c r="H117" s="53">
        <v>5000</v>
      </c>
      <c r="I117" s="48">
        <v>0</v>
      </c>
      <c r="J117" s="78" t="s">
        <v>1562</v>
      </c>
      <c r="K117" s="48">
        <v>2000</v>
      </c>
      <c r="L117" s="46" t="s">
        <v>1650</v>
      </c>
      <c r="M117" s="52" t="s">
        <v>92</v>
      </c>
      <c r="N117" s="52"/>
      <c r="O117" s="46" t="s">
        <v>646</v>
      </c>
      <c r="P117" s="52" t="s">
        <v>656</v>
      </c>
      <c r="Q117" s="46" t="s">
        <v>646</v>
      </c>
      <c r="R117" s="52" t="s">
        <v>656</v>
      </c>
      <c r="S117" s="119"/>
      <c r="T117" s="119"/>
      <c r="U117" s="114"/>
      <c r="V117" s="115"/>
      <c r="W117" s="115"/>
      <c r="X117" s="115"/>
      <c r="Y117" s="115"/>
      <c r="Z117" s="115"/>
      <c r="AA117" s="115"/>
      <c r="AB117" s="115"/>
      <c r="AC117" s="115"/>
      <c r="AD117" s="115"/>
      <c r="AE117" s="115"/>
      <c r="AF117" s="115"/>
      <c r="AG117" s="115"/>
      <c r="AH117" s="115"/>
      <c r="AI117" s="115"/>
      <c r="AJ117" s="115"/>
      <c r="AK117" s="115"/>
      <c r="AL117" s="115"/>
      <c r="AM117" s="115"/>
      <c r="AN117" s="115"/>
      <c r="AO117" s="115"/>
      <c r="AP117" s="115"/>
      <c r="AQ117" s="115"/>
      <c r="AR117" s="115"/>
      <c r="AS117" s="115"/>
      <c r="AT117" s="115"/>
      <c r="AU117" s="115"/>
      <c r="AV117" s="115"/>
      <c r="AW117" s="115"/>
      <c r="AX117" s="115"/>
      <c r="AY117" s="115"/>
      <c r="AZ117" s="115"/>
      <c r="BA117" s="115"/>
      <c r="BB117" s="115"/>
      <c r="BC117" s="115"/>
      <c r="BD117" s="115"/>
      <c r="BE117" s="115"/>
      <c r="BF117" s="115"/>
      <c r="BG117" s="115"/>
      <c r="BH117" s="115"/>
      <c r="BI117" s="115"/>
      <c r="BJ117" s="115"/>
      <c r="BK117" s="115"/>
      <c r="BL117" s="115"/>
      <c r="BM117" s="115"/>
      <c r="BN117" s="115"/>
      <c r="BO117" s="115"/>
      <c r="BP117" s="115"/>
      <c r="BQ117" s="115"/>
      <c r="BR117" s="115"/>
      <c r="BS117" s="115"/>
      <c r="BT117" s="115"/>
      <c r="BU117" s="115"/>
      <c r="BV117" s="115"/>
      <c r="BW117" s="115"/>
      <c r="BX117" s="115"/>
      <c r="BY117" s="115"/>
      <c r="BZ117" s="115"/>
      <c r="CA117" s="115"/>
      <c r="CB117" s="115"/>
      <c r="CC117" s="115"/>
      <c r="CD117" s="115"/>
      <c r="CE117" s="115"/>
      <c r="CF117" s="115"/>
      <c r="CG117" s="115"/>
      <c r="CH117" s="115"/>
      <c r="CI117" s="115"/>
      <c r="CJ117" s="115"/>
      <c r="CK117" s="115"/>
      <c r="CL117" s="115"/>
      <c r="CM117" s="115"/>
      <c r="CN117" s="115"/>
      <c r="CO117" s="115"/>
      <c r="CP117" s="115"/>
      <c r="CQ117" s="115"/>
      <c r="CR117" s="115"/>
      <c r="CS117" s="115"/>
      <c r="CT117" s="115"/>
      <c r="CU117" s="115"/>
      <c r="CV117" s="115"/>
      <c r="CW117" s="115"/>
      <c r="CX117" s="115"/>
      <c r="CY117" s="115"/>
      <c r="CZ117" s="115"/>
      <c r="DA117" s="115"/>
      <c r="DB117" s="115"/>
      <c r="DC117" s="115"/>
      <c r="DD117" s="115"/>
      <c r="DE117" s="115"/>
      <c r="DF117" s="115"/>
      <c r="DG117" s="115"/>
      <c r="DH117" s="115"/>
      <c r="DI117" s="115"/>
      <c r="DJ117" s="115"/>
      <c r="DK117" s="115"/>
      <c r="DL117" s="115"/>
      <c r="DM117" s="115"/>
      <c r="DN117" s="115"/>
      <c r="DO117" s="115"/>
      <c r="DP117" s="115"/>
      <c r="DQ117" s="115"/>
      <c r="DR117" s="115"/>
      <c r="DS117" s="115"/>
      <c r="DT117" s="115"/>
      <c r="DU117" s="115"/>
      <c r="DV117" s="115"/>
      <c r="DW117" s="115"/>
      <c r="DX117" s="115"/>
      <c r="DY117" s="115"/>
      <c r="DZ117" s="115"/>
      <c r="EA117" s="115"/>
      <c r="EB117" s="115"/>
      <c r="EC117" s="115"/>
      <c r="ED117" s="115"/>
      <c r="EE117" s="115"/>
      <c r="EF117" s="115"/>
      <c r="EG117" s="115"/>
      <c r="EH117" s="115"/>
      <c r="EI117" s="115"/>
      <c r="EJ117" s="115"/>
      <c r="EK117" s="115"/>
      <c r="EL117" s="115"/>
      <c r="EM117" s="115"/>
      <c r="EN117" s="115"/>
      <c r="EO117" s="115"/>
      <c r="EP117" s="115"/>
      <c r="EQ117" s="115"/>
      <c r="ER117" s="115"/>
      <c r="ES117" s="115"/>
      <c r="ET117" s="115"/>
      <c r="EU117" s="115"/>
      <c r="EV117" s="115"/>
      <c r="EW117" s="115"/>
      <c r="EX117" s="115"/>
      <c r="EY117" s="115"/>
      <c r="EZ117" s="115"/>
      <c r="FA117" s="115"/>
      <c r="FB117" s="115"/>
      <c r="FC117" s="115"/>
      <c r="FD117" s="115"/>
      <c r="FE117" s="115"/>
      <c r="FF117" s="115"/>
      <c r="FG117" s="115"/>
      <c r="FH117" s="115"/>
      <c r="FI117" s="115"/>
      <c r="FJ117" s="115"/>
      <c r="FK117" s="115"/>
      <c r="FL117" s="115"/>
      <c r="FM117" s="115"/>
      <c r="FN117" s="115"/>
      <c r="FO117" s="115"/>
      <c r="FP117" s="115"/>
      <c r="FQ117" s="115"/>
      <c r="FR117" s="115"/>
      <c r="FS117" s="115"/>
      <c r="FT117" s="115"/>
      <c r="FU117" s="115"/>
      <c r="FV117" s="115"/>
      <c r="FW117" s="115"/>
      <c r="FX117" s="115"/>
      <c r="FY117" s="115"/>
      <c r="FZ117" s="115"/>
      <c r="GA117" s="115"/>
      <c r="GB117" s="115"/>
      <c r="GC117" s="115"/>
      <c r="GD117" s="115"/>
      <c r="GE117" s="115"/>
      <c r="GF117" s="115"/>
      <c r="GG117" s="115"/>
      <c r="GH117" s="115"/>
      <c r="GI117" s="115"/>
      <c r="GJ117" s="115"/>
      <c r="GK117" s="115"/>
      <c r="GL117" s="115"/>
      <c r="GM117" s="115"/>
      <c r="GN117" s="115"/>
      <c r="GO117" s="115"/>
      <c r="GP117" s="115"/>
      <c r="GQ117" s="115"/>
      <c r="GR117" s="115"/>
      <c r="GS117" s="115"/>
      <c r="GT117" s="115"/>
      <c r="GU117" s="115"/>
      <c r="GV117" s="115"/>
      <c r="GW117" s="115"/>
      <c r="GX117" s="115"/>
      <c r="GY117" s="115"/>
      <c r="GZ117" s="115"/>
      <c r="HA117" s="115"/>
      <c r="HB117" s="115"/>
      <c r="HC117" s="115"/>
      <c r="HD117" s="115"/>
    </row>
    <row r="118" s="127" customFormat="1" ht="22.5" spans="1:213">
      <c r="A118" s="41">
        <v>54</v>
      </c>
      <c r="B118" s="46" t="s">
        <v>773</v>
      </c>
      <c r="C118" s="47" t="s">
        <v>26</v>
      </c>
      <c r="D118" s="52" t="s">
        <v>51</v>
      </c>
      <c r="E118" s="48" t="s">
        <v>642</v>
      </c>
      <c r="F118" s="46" t="s">
        <v>1651</v>
      </c>
      <c r="G118" s="41" t="s">
        <v>89</v>
      </c>
      <c r="H118" s="53">
        <v>5000</v>
      </c>
      <c r="I118" s="48"/>
      <c r="J118" s="78" t="s">
        <v>1562</v>
      </c>
      <c r="K118" s="48">
        <v>2000</v>
      </c>
      <c r="L118" s="46" t="s">
        <v>1652</v>
      </c>
      <c r="M118" s="96" t="s">
        <v>79</v>
      </c>
      <c r="N118" s="52"/>
      <c r="O118" s="46" t="s">
        <v>646</v>
      </c>
      <c r="P118" s="52" t="s">
        <v>656</v>
      </c>
      <c r="Q118" s="46" t="s">
        <v>646</v>
      </c>
      <c r="R118" s="52" t="s">
        <v>656</v>
      </c>
      <c r="S118" s="149"/>
      <c r="T118" s="149"/>
      <c r="U118" s="123"/>
      <c r="V118" s="123"/>
      <c r="W118" s="123"/>
      <c r="X118" s="123"/>
      <c r="Y118" s="123"/>
      <c r="Z118" s="123"/>
      <c r="AA118" s="123"/>
      <c r="AB118" s="123"/>
      <c r="AC118" s="123"/>
      <c r="AD118" s="123"/>
      <c r="AE118" s="123"/>
      <c r="AF118" s="123"/>
      <c r="AG118" s="123"/>
      <c r="AH118" s="123"/>
      <c r="AI118" s="123"/>
      <c r="AJ118" s="123"/>
      <c r="AK118" s="123"/>
      <c r="AL118" s="123"/>
      <c r="AM118" s="123"/>
      <c r="AN118" s="123"/>
      <c r="AO118" s="123"/>
      <c r="AP118" s="123"/>
      <c r="AQ118" s="123"/>
      <c r="AR118" s="123"/>
      <c r="AS118" s="123"/>
      <c r="AT118" s="123"/>
      <c r="AU118" s="123"/>
      <c r="AV118" s="123"/>
      <c r="AW118" s="123"/>
      <c r="AX118" s="123"/>
      <c r="AY118" s="123"/>
      <c r="AZ118" s="123"/>
      <c r="BA118" s="123"/>
      <c r="BB118" s="123"/>
      <c r="BC118" s="123"/>
      <c r="BD118" s="123"/>
      <c r="BE118" s="123"/>
      <c r="BF118" s="123"/>
      <c r="BG118" s="123"/>
      <c r="BH118" s="123"/>
      <c r="BI118" s="123"/>
      <c r="BJ118" s="123"/>
      <c r="BK118" s="123"/>
      <c r="BL118" s="123"/>
      <c r="BM118" s="123"/>
      <c r="BN118" s="123"/>
      <c r="BO118" s="123"/>
      <c r="BP118" s="123"/>
      <c r="BQ118" s="123"/>
      <c r="BR118" s="123"/>
      <c r="BS118" s="123"/>
      <c r="BT118" s="123"/>
      <c r="BU118" s="123"/>
      <c r="BV118" s="123"/>
      <c r="BW118" s="123"/>
      <c r="BX118" s="123"/>
      <c r="BY118" s="123"/>
      <c r="BZ118" s="123"/>
      <c r="CA118" s="123"/>
      <c r="CB118" s="123"/>
      <c r="CC118" s="123"/>
      <c r="CD118" s="123"/>
      <c r="CE118" s="123"/>
      <c r="CF118" s="123"/>
      <c r="CG118" s="123"/>
      <c r="CH118" s="123"/>
      <c r="CI118" s="123"/>
      <c r="CJ118" s="123"/>
      <c r="CK118" s="123"/>
      <c r="CL118" s="123"/>
      <c r="CM118" s="123"/>
      <c r="CN118" s="123"/>
      <c r="CO118" s="123"/>
      <c r="CP118" s="123"/>
      <c r="CQ118" s="123"/>
      <c r="CR118" s="123"/>
      <c r="CS118" s="123"/>
      <c r="CT118" s="123"/>
      <c r="CU118" s="123"/>
      <c r="CV118" s="123"/>
      <c r="CW118" s="123"/>
      <c r="CX118" s="123"/>
      <c r="CY118" s="123"/>
      <c r="CZ118" s="123"/>
      <c r="DA118" s="123"/>
      <c r="DB118" s="123"/>
      <c r="DC118" s="123"/>
      <c r="DD118" s="123"/>
      <c r="DE118" s="123"/>
      <c r="DF118" s="123"/>
      <c r="DG118" s="123"/>
      <c r="DH118" s="123"/>
      <c r="DI118" s="123"/>
      <c r="DJ118" s="123"/>
      <c r="DK118" s="123"/>
      <c r="DL118" s="123"/>
      <c r="DM118" s="123"/>
      <c r="DN118" s="123"/>
      <c r="DO118" s="123"/>
      <c r="DP118" s="123"/>
      <c r="DQ118" s="123"/>
      <c r="DR118" s="123"/>
      <c r="DS118" s="123"/>
      <c r="DT118" s="123"/>
      <c r="DU118" s="123"/>
      <c r="DV118" s="123"/>
      <c r="DW118" s="123"/>
      <c r="DX118" s="123"/>
      <c r="DY118" s="123"/>
      <c r="DZ118" s="123"/>
      <c r="EA118" s="123"/>
      <c r="EB118" s="123"/>
      <c r="EC118" s="123"/>
      <c r="ED118" s="123"/>
      <c r="EE118" s="123"/>
      <c r="EF118" s="123"/>
      <c r="EG118" s="123"/>
      <c r="EH118" s="123"/>
      <c r="EI118" s="123"/>
      <c r="EJ118" s="123"/>
      <c r="EK118" s="123"/>
      <c r="EL118" s="123"/>
      <c r="EM118" s="123"/>
      <c r="EN118" s="123"/>
      <c r="EO118" s="123"/>
      <c r="EP118" s="123"/>
      <c r="EQ118" s="123"/>
      <c r="ER118" s="123"/>
      <c r="ES118" s="123"/>
      <c r="ET118" s="123"/>
      <c r="EU118" s="123"/>
      <c r="EV118" s="123"/>
      <c r="EW118" s="123"/>
      <c r="EX118" s="123"/>
      <c r="EY118" s="123"/>
      <c r="EZ118" s="123"/>
      <c r="FA118" s="123"/>
      <c r="FB118" s="123"/>
      <c r="FC118" s="123"/>
      <c r="FD118" s="123"/>
      <c r="FE118" s="123"/>
      <c r="FF118" s="123"/>
      <c r="FG118" s="123"/>
      <c r="FH118" s="123"/>
      <c r="FI118" s="123"/>
      <c r="FJ118" s="123"/>
      <c r="FK118" s="123"/>
      <c r="FL118" s="123"/>
      <c r="FM118" s="123"/>
      <c r="FN118" s="123"/>
      <c r="FO118" s="123"/>
      <c r="FP118" s="123"/>
      <c r="FQ118" s="123"/>
      <c r="FR118" s="123"/>
      <c r="FS118" s="123"/>
      <c r="FT118" s="123"/>
      <c r="FU118" s="123"/>
      <c r="FV118" s="123"/>
      <c r="FW118" s="123"/>
      <c r="FX118" s="123"/>
      <c r="FY118" s="123"/>
      <c r="FZ118" s="123"/>
      <c r="GA118" s="123"/>
      <c r="GB118" s="123"/>
      <c r="GC118" s="123"/>
      <c r="GD118" s="123"/>
      <c r="GE118" s="123"/>
      <c r="GF118" s="123"/>
      <c r="GG118" s="123"/>
      <c r="GH118" s="123"/>
      <c r="GI118" s="123"/>
      <c r="GJ118" s="123"/>
      <c r="GK118" s="123"/>
      <c r="GL118" s="123"/>
      <c r="GM118" s="123"/>
      <c r="GN118" s="123"/>
      <c r="GO118" s="123"/>
      <c r="GP118" s="123"/>
      <c r="GQ118" s="123"/>
      <c r="GR118" s="123"/>
      <c r="GS118" s="123"/>
      <c r="GT118" s="123"/>
      <c r="GU118" s="123"/>
      <c r="GV118" s="123"/>
      <c r="GW118" s="123"/>
      <c r="GX118" s="123"/>
      <c r="GY118" s="123"/>
      <c r="GZ118" s="123"/>
      <c r="HA118" s="123"/>
      <c r="HB118" s="123"/>
      <c r="HC118" s="123"/>
      <c r="HD118" s="123"/>
      <c r="HE118" s="123"/>
    </row>
    <row r="119" s="123" customFormat="1" ht="33.75" spans="1:212">
      <c r="A119" s="41">
        <v>55</v>
      </c>
      <c r="B119" s="46" t="s">
        <v>775</v>
      </c>
      <c r="C119" s="47" t="s">
        <v>26</v>
      </c>
      <c r="D119" s="52" t="s">
        <v>51</v>
      </c>
      <c r="E119" s="48" t="s">
        <v>642</v>
      </c>
      <c r="F119" s="46" t="s">
        <v>776</v>
      </c>
      <c r="G119" s="48" t="s">
        <v>106</v>
      </c>
      <c r="H119" s="53">
        <v>9000</v>
      </c>
      <c r="I119" s="48">
        <v>0</v>
      </c>
      <c r="J119" s="78" t="s">
        <v>1653</v>
      </c>
      <c r="K119" s="47">
        <v>2800</v>
      </c>
      <c r="L119" s="46" t="s">
        <v>1654</v>
      </c>
      <c r="M119" s="96" t="s">
        <v>79</v>
      </c>
      <c r="N119" s="47"/>
      <c r="O119" s="46" t="s">
        <v>678</v>
      </c>
      <c r="P119" s="47" t="s">
        <v>656</v>
      </c>
      <c r="Q119" s="52" t="s">
        <v>648</v>
      </c>
      <c r="R119" s="47" t="s">
        <v>656</v>
      </c>
      <c r="S119" s="119"/>
      <c r="T119" s="119"/>
      <c r="U119" s="114"/>
      <c r="V119" s="115"/>
      <c r="W119" s="115"/>
      <c r="X119" s="115"/>
      <c r="Y119" s="115"/>
      <c r="Z119" s="115"/>
      <c r="AA119" s="115"/>
      <c r="AB119" s="115"/>
      <c r="AC119" s="115"/>
      <c r="AD119" s="115"/>
      <c r="AE119" s="115"/>
      <c r="AF119" s="115"/>
      <c r="AG119" s="115"/>
      <c r="AH119" s="115"/>
      <c r="AI119" s="115"/>
      <c r="AJ119" s="115"/>
      <c r="AK119" s="115"/>
      <c r="AL119" s="115"/>
      <c r="AM119" s="115"/>
      <c r="AN119" s="115"/>
      <c r="AO119" s="115"/>
      <c r="AP119" s="115"/>
      <c r="AQ119" s="115"/>
      <c r="AR119" s="115"/>
      <c r="AS119" s="115"/>
      <c r="AT119" s="115"/>
      <c r="AU119" s="115"/>
      <c r="AV119" s="115"/>
      <c r="AW119" s="115"/>
      <c r="AX119" s="115"/>
      <c r="AY119" s="115"/>
      <c r="AZ119" s="115"/>
      <c r="BA119" s="115"/>
      <c r="BB119" s="115"/>
      <c r="BC119" s="115"/>
      <c r="BD119" s="115"/>
      <c r="BE119" s="115"/>
      <c r="BF119" s="115"/>
      <c r="BG119" s="115"/>
      <c r="BH119" s="115"/>
      <c r="BI119" s="115"/>
      <c r="BJ119" s="115"/>
      <c r="BK119" s="115"/>
      <c r="BL119" s="115"/>
      <c r="BM119" s="115"/>
      <c r="BN119" s="115"/>
      <c r="BO119" s="115"/>
      <c r="BP119" s="115"/>
      <c r="BQ119" s="115"/>
      <c r="BR119" s="115"/>
      <c r="BS119" s="115"/>
      <c r="BT119" s="115"/>
      <c r="BU119" s="115"/>
      <c r="BV119" s="115"/>
      <c r="BW119" s="115"/>
      <c r="BX119" s="115"/>
      <c r="BY119" s="115"/>
      <c r="BZ119" s="115"/>
      <c r="CA119" s="115"/>
      <c r="CB119" s="115"/>
      <c r="CC119" s="115"/>
      <c r="CD119" s="115"/>
      <c r="CE119" s="115"/>
      <c r="CF119" s="115"/>
      <c r="CG119" s="115"/>
      <c r="CH119" s="115"/>
      <c r="CI119" s="115"/>
      <c r="CJ119" s="115"/>
      <c r="CK119" s="115"/>
      <c r="CL119" s="115"/>
      <c r="CM119" s="115"/>
      <c r="CN119" s="115"/>
      <c r="CO119" s="115"/>
      <c r="CP119" s="115"/>
      <c r="CQ119" s="115"/>
      <c r="CR119" s="115"/>
      <c r="CS119" s="115"/>
      <c r="CT119" s="115"/>
      <c r="CU119" s="115"/>
      <c r="CV119" s="115"/>
      <c r="CW119" s="115"/>
      <c r="CX119" s="115"/>
      <c r="CY119" s="115"/>
      <c r="CZ119" s="115"/>
      <c r="DA119" s="115"/>
      <c r="DB119" s="115"/>
      <c r="DC119" s="115"/>
      <c r="DD119" s="115"/>
      <c r="DE119" s="115"/>
      <c r="DF119" s="115"/>
      <c r="DG119" s="115"/>
      <c r="DH119" s="115"/>
      <c r="DI119" s="115"/>
      <c r="DJ119" s="115"/>
      <c r="DK119" s="115"/>
      <c r="DL119" s="115"/>
      <c r="DM119" s="115"/>
      <c r="DN119" s="115"/>
      <c r="DO119" s="115"/>
      <c r="DP119" s="115"/>
      <c r="DQ119" s="115"/>
      <c r="DR119" s="115"/>
      <c r="DS119" s="115"/>
      <c r="DT119" s="115"/>
      <c r="DU119" s="115"/>
      <c r="DV119" s="115"/>
      <c r="DW119" s="115"/>
      <c r="DX119" s="115"/>
      <c r="DY119" s="115"/>
      <c r="DZ119" s="115"/>
      <c r="EA119" s="115"/>
      <c r="EB119" s="115"/>
      <c r="EC119" s="115"/>
      <c r="ED119" s="115"/>
      <c r="EE119" s="115"/>
      <c r="EF119" s="115"/>
      <c r="EG119" s="115"/>
      <c r="EH119" s="115"/>
      <c r="EI119" s="115"/>
      <c r="EJ119" s="115"/>
      <c r="EK119" s="115"/>
      <c r="EL119" s="115"/>
      <c r="EM119" s="115"/>
      <c r="EN119" s="115"/>
      <c r="EO119" s="115"/>
      <c r="EP119" s="115"/>
      <c r="EQ119" s="115"/>
      <c r="ER119" s="115"/>
      <c r="ES119" s="115"/>
      <c r="ET119" s="115"/>
      <c r="EU119" s="115"/>
      <c r="EV119" s="115"/>
      <c r="EW119" s="115"/>
      <c r="EX119" s="115"/>
      <c r="EY119" s="115"/>
      <c r="EZ119" s="115"/>
      <c r="FA119" s="115"/>
      <c r="FB119" s="115"/>
      <c r="FC119" s="115"/>
      <c r="FD119" s="115"/>
      <c r="FE119" s="115"/>
      <c r="FF119" s="115"/>
      <c r="FG119" s="115"/>
      <c r="FH119" s="115"/>
      <c r="FI119" s="115"/>
      <c r="FJ119" s="115"/>
      <c r="FK119" s="115"/>
      <c r="FL119" s="115"/>
      <c r="FM119" s="115"/>
      <c r="FN119" s="115"/>
      <c r="FO119" s="115"/>
      <c r="FP119" s="115"/>
      <c r="FQ119" s="115"/>
      <c r="FR119" s="115"/>
      <c r="FS119" s="115"/>
      <c r="FT119" s="115"/>
      <c r="FU119" s="115"/>
      <c r="FV119" s="115"/>
      <c r="FW119" s="115"/>
      <c r="FX119" s="115"/>
      <c r="FY119" s="115"/>
      <c r="FZ119" s="115"/>
      <c r="GA119" s="115"/>
      <c r="GB119" s="115"/>
      <c r="GC119" s="115"/>
      <c r="GD119" s="115"/>
      <c r="GE119" s="115"/>
      <c r="GF119" s="115"/>
      <c r="GG119" s="115"/>
      <c r="GH119" s="115"/>
      <c r="GI119" s="115"/>
      <c r="GJ119" s="115"/>
      <c r="GK119" s="115"/>
      <c r="GL119" s="115"/>
      <c r="GM119" s="115"/>
      <c r="GN119" s="115"/>
      <c r="GO119" s="115"/>
      <c r="GP119" s="115"/>
      <c r="GQ119" s="115"/>
      <c r="GR119" s="115"/>
      <c r="GS119" s="115"/>
      <c r="GT119" s="115"/>
      <c r="GU119" s="115"/>
      <c r="GV119" s="115"/>
      <c r="GW119" s="115"/>
      <c r="GX119" s="115"/>
      <c r="GY119" s="115"/>
      <c r="GZ119" s="115"/>
      <c r="HA119" s="115"/>
      <c r="HB119" s="115"/>
      <c r="HC119" s="115"/>
      <c r="HD119" s="115"/>
    </row>
    <row r="120" s="107" customFormat="1" ht="24" customHeight="1" spans="1:212">
      <c r="A120" s="41">
        <v>56</v>
      </c>
      <c r="B120" s="46" t="s">
        <v>798</v>
      </c>
      <c r="C120" s="47" t="s">
        <v>103</v>
      </c>
      <c r="D120" s="52" t="s">
        <v>1480</v>
      </c>
      <c r="E120" s="47" t="s">
        <v>642</v>
      </c>
      <c r="F120" s="54" t="s">
        <v>799</v>
      </c>
      <c r="G120" s="41" t="s">
        <v>106</v>
      </c>
      <c r="H120" s="53">
        <v>1000</v>
      </c>
      <c r="I120" s="48"/>
      <c r="J120" s="78"/>
      <c r="K120" s="41">
        <v>1000</v>
      </c>
      <c r="L120" s="46" t="s">
        <v>1655</v>
      </c>
      <c r="M120" s="96" t="s">
        <v>79</v>
      </c>
      <c r="N120" s="52"/>
      <c r="O120" s="51"/>
      <c r="P120" s="47"/>
      <c r="Q120" s="52"/>
      <c r="R120" s="47"/>
      <c r="S120" s="52"/>
      <c r="T120" s="52"/>
      <c r="U120" s="238"/>
      <c r="V120" s="125"/>
      <c r="W120" s="125"/>
      <c r="X120" s="125"/>
      <c r="Y120" s="125"/>
      <c r="Z120" s="125"/>
      <c r="AA120" s="125"/>
      <c r="AB120" s="125"/>
      <c r="AC120" s="125"/>
      <c r="AD120" s="125"/>
      <c r="AE120" s="125"/>
      <c r="AF120" s="125"/>
      <c r="AG120" s="125"/>
      <c r="AH120" s="125"/>
      <c r="AI120" s="125"/>
      <c r="AJ120" s="125"/>
      <c r="AK120" s="125"/>
      <c r="AL120" s="125"/>
      <c r="AM120" s="125"/>
      <c r="AN120" s="125"/>
      <c r="AO120" s="125"/>
      <c r="AP120" s="125"/>
      <c r="AQ120" s="125"/>
      <c r="AR120" s="125"/>
      <c r="AS120" s="125"/>
      <c r="AT120" s="125"/>
      <c r="AU120" s="125"/>
      <c r="AV120" s="125"/>
      <c r="AW120" s="125"/>
      <c r="AX120" s="125"/>
      <c r="AY120" s="125"/>
      <c r="AZ120" s="125"/>
      <c r="BA120" s="125"/>
      <c r="BB120" s="125"/>
      <c r="BC120" s="125"/>
      <c r="BD120" s="125"/>
      <c r="BE120" s="125"/>
      <c r="BF120" s="125"/>
      <c r="BG120" s="125"/>
      <c r="BH120" s="125"/>
      <c r="BI120" s="125"/>
      <c r="BJ120" s="125"/>
      <c r="BK120" s="125"/>
      <c r="BL120" s="125"/>
      <c r="BM120" s="125"/>
      <c r="BN120" s="125"/>
      <c r="BO120" s="125"/>
      <c r="BP120" s="125"/>
      <c r="BQ120" s="125"/>
      <c r="BR120" s="125"/>
      <c r="BS120" s="125"/>
      <c r="BT120" s="125"/>
      <c r="BU120" s="125"/>
      <c r="BV120" s="125"/>
      <c r="BW120" s="125"/>
      <c r="BX120" s="125"/>
      <c r="BY120" s="125"/>
      <c r="BZ120" s="125"/>
      <c r="CA120" s="125"/>
      <c r="CB120" s="125"/>
      <c r="CC120" s="125"/>
      <c r="CD120" s="125"/>
      <c r="CE120" s="125"/>
      <c r="CF120" s="125"/>
      <c r="CG120" s="125"/>
      <c r="CH120" s="125"/>
      <c r="CI120" s="125"/>
      <c r="CJ120" s="125"/>
      <c r="CK120" s="125"/>
      <c r="CL120" s="125"/>
      <c r="CM120" s="125"/>
      <c r="CN120" s="125"/>
      <c r="CO120" s="125"/>
      <c r="CP120" s="125"/>
      <c r="CQ120" s="125"/>
      <c r="CR120" s="125"/>
      <c r="CS120" s="125"/>
      <c r="CT120" s="125"/>
      <c r="CU120" s="125"/>
      <c r="CV120" s="125"/>
      <c r="CW120" s="125"/>
      <c r="CX120" s="125"/>
      <c r="CY120" s="125"/>
      <c r="CZ120" s="125"/>
      <c r="DA120" s="125"/>
      <c r="DB120" s="125"/>
      <c r="DC120" s="125"/>
      <c r="DD120" s="125"/>
      <c r="DE120" s="125"/>
      <c r="DF120" s="125"/>
      <c r="DG120" s="125"/>
      <c r="DH120" s="125"/>
      <c r="DI120" s="125"/>
      <c r="DJ120" s="125"/>
      <c r="DK120" s="125"/>
      <c r="DL120" s="125"/>
      <c r="DM120" s="125"/>
      <c r="DN120" s="125"/>
      <c r="DO120" s="125"/>
      <c r="DP120" s="125"/>
      <c r="DQ120" s="125"/>
      <c r="DR120" s="125"/>
      <c r="DS120" s="125"/>
      <c r="DT120" s="125"/>
      <c r="DU120" s="125"/>
      <c r="DV120" s="125"/>
      <c r="DW120" s="125"/>
      <c r="DX120" s="125"/>
      <c r="DY120" s="125"/>
      <c r="DZ120" s="125"/>
      <c r="EA120" s="125"/>
      <c r="EB120" s="125"/>
      <c r="EC120" s="125"/>
      <c r="ED120" s="125"/>
      <c r="EE120" s="125"/>
      <c r="EF120" s="125"/>
      <c r="EG120" s="125"/>
      <c r="EH120" s="125"/>
      <c r="EI120" s="125"/>
      <c r="EJ120" s="125"/>
      <c r="EK120" s="125"/>
      <c r="EL120" s="125"/>
      <c r="EM120" s="125"/>
      <c r="EN120" s="125"/>
      <c r="EO120" s="125"/>
      <c r="EP120" s="125"/>
      <c r="EQ120" s="125"/>
      <c r="ER120" s="125"/>
      <c r="ES120" s="125"/>
      <c r="ET120" s="125"/>
      <c r="EU120" s="125"/>
      <c r="EV120" s="125"/>
      <c r="EW120" s="125"/>
      <c r="EX120" s="125"/>
      <c r="EY120" s="125"/>
      <c r="EZ120" s="125"/>
      <c r="FA120" s="125"/>
      <c r="FB120" s="125"/>
      <c r="FC120" s="125"/>
      <c r="FD120" s="125"/>
      <c r="FE120" s="125"/>
      <c r="FF120" s="125"/>
      <c r="FG120" s="125"/>
      <c r="FH120" s="125"/>
      <c r="FI120" s="125"/>
      <c r="FJ120" s="125"/>
      <c r="FK120" s="125"/>
      <c r="FL120" s="125"/>
      <c r="FM120" s="125"/>
      <c r="FN120" s="125"/>
      <c r="FO120" s="125"/>
      <c r="FP120" s="125"/>
      <c r="FQ120" s="125"/>
      <c r="FR120" s="125"/>
      <c r="FS120" s="125"/>
      <c r="FT120" s="125"/>
      <c r="FU120" s="125"/>
      <c r="FV120" s="125"/>
      <c r="FW120" s="125"/>
      <c r="FX120" s="125"/>
      <c r="FY120" s="125"/>
      <c r="FZ120" s="125"/>
      <c r="GA120" s="125"/>
      <c r="GB120" s="125"/>
      <c r="GC120" s="125"/>
      <c r="GD120" s="125"/>
      <c r="GE120" s="125"/>
      <c r="GF120" s="125"/>
      <c r="GG120" s="125"/>
      <c r="GH120" s="125"/>
      <c r="GI120" s="125"/>
      <c r="GJ120" s="125"/>
      <c r="GK120" s="125"/>
      <c r="GL120" s="125"/>
      <c r="GM120" s="125"/>
      <c r="GN120" s="125"/>
      <c r="GO120" s="125"/>
      <c r="GP120" s="125"/>
      <c r="GQ120" s="125"/>
      <c r="GR120" s="125"/>
      <c r="GS120" s="125"/>
      <c r="GT120" s="125"/>
      <c r="GU120" s="125"/>
      <c r="GV120" s="125"/>
      <c r="GW120" s="125"/>
      <c r="GX120" s="125"/>
      <c r="GY120" s="125"/>
      <c r="GZ120" s="125"/>
      <c r="HA120" s="125"/>
      <c r="HB120" s="125"/>
      <c r="HC120" s="125"/>
      <c r="HD120" s="125"/>
    </row>
    <row r="121" s="29" customFormat="1" ht="22.5" spans="1:20">
      <c r="A121" s="41">
        <v>57</v>
      </c>
      <c r="B121" s="55" t="s">
        <v>893</v>
      </c>
      <c r="C121" s="56" t="s">
        <v>50</v>
      </c>
      <c r="D121" s="56" t="s">
        <v>51</v>
      </c>
      <c r="E121" s="56" t="s">
        <v>894</v>
      </c>
      <c r="F121" s="55" t="s">
        <v>895</v>
      </c>
      <c r="G121" s="41" t="s">
        <v>89</v>
      </c>
      <c r="H121" s="57">
        <v>9500</v>
      </c>
      <c r="I121" s="59"/>
      <c r="J121" s="55" t="s">
        <v>1656</v>
      </c>
      <c r="K121" s="59">
        <v>5000</v>
      </c>
      <c r="L121" s="80" t="s">
        <v>1657</v>
      </c>
      <c r="M121" s="59" t="s">
        <v>115</v>
      </c>
      <c r="N121" s="45" t="s">
        <v>337</v>
      </c>
      <c r="O121" s="45" t="s">
        <v>898</v>
      </c>
      <c r="P121" s="45" t="s">
        <v>899</v>
      </c>
      <c r="Q121" s="45" t="s">
        <v>900</v>
      </c>
      <c r="R121" s="45"/>
      <c r="S121" s="59"/>
      <c r="T121" s="45"/>
    </row>
    <row r="122" s="29" customFormat="1" ht="22.5" spans="1:20">
      <c r="A122" s="41">
        <v>58</v>
      </c>
      <c r="B122" s="55" t="s">
        <v>902</v>
      </c>
      <c r="C122" s="56" t="s">
        <v>50</v>
      </c>
      <c r="D122" s="56" t="s">
        <v>51</v>
      </c>
      <c r="E122" s="56" t="s">
        <v>894</v>
      </c>
      <c r="F122" s="55" t="s">
        <v>903</v>
      </c>
      <c r="G122" s="41" t="s">
        <v>89</v>
      </c>
      <c r="H122" s="57">
        <v>9000</v>
      </c>
      <c r="I122" s="59"/>
      <c r="J122" s="55" t="s">
        <v>1656</v>
      </c>
      <c r="K122" s="59">
        <v>5000</v>
      </c>
      <c r="L122" s="80" t="s">
        <v>1657</v>
      </c>
      <c r="M122" s="59" t="s">
        <v>115</v>
      </c>
      <c r="N122" s="45" t="s">
        <v>337</v>
      </c>
      <c r="O122" s="45" t="s">
        <v>898</v>
      </c>
      <c r="P122" s="45" t="s">
        <v>904</v>
      </c>
      <c r="Q122" s="45" t="s">
        <v>900</v>
      </c>
      <c r="R122" s="45"/>
      <c r="S122" s="59"/>
      <c r="T122" s="45"/>
    </row>
    <row r="123" s="29" customFormat="1" ht="22.5" spans="1:20">
      <c r="A123" s="41">
        <v>59</v>
      </c>
      <c r="B123" s="55" t="s">
        <v>906</v>
      </c>
      <c r="C123" s="56" t="s">
        <v>50</v>
      </c>
      <c r="D123" s="56" t="s">
        <v>51</v>
      </c>
      <c r="E123" s="56" t="s">
        <v>894</v>
      </c>
      <c r="F123" s="55" t="s">
        <v>907</v>
      </c>
      <c r="G123" s="41" t="s">
        <v>89</v>
      </c>
      <c r="H123" s="57">
        <v>9000</v>
      </c>
      <c r="I123" s="59"/>
      <c r="J123" s="55" t="s">
        <v>1656</v>
      </c>
      <c r="K123" s="59">
        <v>5000</v>
      </c>
      <c r="L123" s="80" t="s">
        <v>1657</v>
      </c>
      <c r="M123" s="59" t="s">
        <v>115</v>
      </c>
      <c r="N123" s="45" t="s">
        <v>337</v>
      </c>
      <c r="O123" s="45" t="s">
        <v>898</v>
      </c>
      <c r="P123" s="45" t="s">
        <v>908</v>
      </c>
      <c r="Q123" s="45" t="s">
        <v>900</v>
      </c>
      <c r="R123" s="45"/>
      <c r="S123" s="59"/>
      <c r="T123" s="45"/>
    </row>
    <row r="124" s="29" customFormat="1" ht="45" spans="1:20">
      <c r="A124" s="41">
        <v>60</v>
      </c>
      <c r="B124" s="55" t="s">
        <v>913</v>
      </c>
      <c r="C124" s="56" t="s">
        <v>50</v>
      </c>
      <c r="D124" s="56" t="s">
        <v>51</v>
      </c>
      <c r="E124" s="56" t="s">
        <v>894</v>
      </c>
      <c r="F124" s="55" t="s">
        <v>914</v>
      </c>
      <c r="G124" s="41" t="s">
        <v>89</v>
      </c>
      <c r="H124" s="57">
        <v>9000</v>
      </c>
      <c r="I124" s="59"/>
      <c r="J124" s="55" t="s">
        <v>1658</v>
      </c>
      <c r="K124" s="59">
        <v>3000</v>
      </c>
      <c r="L124" s="80" t="s">
        <v>1659</v>
      </c>
      <c r="M124" s="59" t="s">
        <v>79</v>
      </c>
      <c r="N124" s="45" t="s">
        <v>34</v>
      </c>
      <c r="O124" s="45" t="s">
        <v>898</v>
      </c>
      <c r="P124" s="45" t="s">
        <v>916</v>
      </c>
      <c r="Q124" s="45" t="s">
        <v>900</v>
      </c>
      <c r="R124" s="45"/>
      <c r="S124" s="59"/>
      <c r="T124" s="45"/>
    </row>
    <row r="125" s="29" customFormat="1" ht="45" spans="1:20">
      <c r="A125" s="41">
        <v>61</v>
      </c>
      <c r="B125" s="55" t="s">
        <v>917</v>
      </c>
      <c r="C125" s="56" t="s">
        <v>26</v>
      </c>
      <c r="D125" s="56" t="s">
        <v>51</v>
      </c>
      <c r="E125" s="56" t="s">
        <v>894</v>
      </c>
      <c r="F125" s="55" t="s">
        <v>918</v>
      </c>
      <c r="G125" s="41" t="s">
        <v>919</v>
      </c>
      <c r="H125" s="57">
        <v>151000</v>
      </c>
      <c r="I125" s="59"/>
      <c r="J125" s="55" t="s">
        <v>920</v>
      </c>
      <c r="K125" s="59">
        <v>5000</v>
      </c>
      <c r="L125" s="80" t="s">
        <v>1660</v>
      </c>
      <c r="M125" s="59" t="s">
        <v>79</v>
      </c>
      <c r="N125" s="45" t="s">
        <v>34</v>
      </c>
      <c r="O125" s="45" t="s">
        <v>900</v>
      </c>
      <c r="P125" s="45" t="s">
        <v>922</v>
      </c>
      <c r="Q125" s="45" t="s">
        <v>900</v>
      </c>
      <c r="R125" s="45"/>
      <c r="S125" s="59"/>
      <c r="T125" s="45"/>
    </row>
    <row r="126" s="29" customFormat="1" ht="22.5" spans="1:20">
      <c r="A126" s="41">
        <v>62</v>
      </c>
      <c r="B126" s="55" t="s">
        <v>923</v>
      </c>
      <c r="C126" s="56" t="s">
        <v>50</v>
      </c>
      <c r="D126" s="56" t="s">
        <v>317</v>
      </c>
      <c r="E126" s="56" t="s">
        <v>894</v>
      </c>
      <c r="F126" s="55" t="s">
        <v>924</v>
      </c>
      <c r="G126" s="41" t="s">
        <v>135</v>
      </c>
      <c r="H126" s="57">
        <v>50000</v>
      </c>
      <c r="I126" s="59"/>
      <c r="J126" s="55" t="s">
        <v>1661</v>
      </c>
      <c r="K126" s="59">
        <v>3000</v>
      </c>
      <c r="L126" s="80" t="s">
        <v>1662</v>
      </c>
      <c r="M126" s="59" t="s">
        <v>115</v>
      </c>
      <c r="N126" s="45" t="s">
        <v>34</v>
      </c>
      <c r="O126" s="45" t="s">
        <v>900</v>
      </c>
      <c r="P126" s="45" t="s">
        <v>927</v>
      </c>
      <c r="Q126" s="45" t="s">
        <v>900</v>
      </c>
      <c r="R126" s="45"/>
      <c r="S126" s="59"/>
      <c r="T126" s="45"/>
    </row>
    <row r="127" s="29" customFormat="1" ht="33.75" spans="1:20">
      <c r="A127" s="41">
        <v>63</v>
      </c>
      <c r="B127" s="55" t="s">
        <v>928</v>
      </c>
      <c r="C127" s="56" t="s">
        <v>50</v>
      </c>
      <c r="D127" s="56" t="s">
        <v>317</v>
      </c>
      <c r="E127" s="56" t="s">
        <v>894</v>
      </c>
      <c r="F127" s="55" t="s">
        <v>1663</v>
      </c>
      <c r="G127" s="41" t="s">
        <v>135</v>
      </c>
      <c r="H127" s="57">
        <v>30000</v>
      </c>
      <c r="I127" s="59"/>
      <c r="J127" s="55" t="s">
        <v>1664</v>
      </c>
      <c r="K127" s="59">
        <v>15000</v>
      </c>
      <c r="L127" s="80" t="s">
        <v>1665</v>
      </c>
      <c r="M127" s="59" t="s">
        <v>115</v>
      </c>
      <c r="N127" s="45" t="s">
        <v>34</v>
      </c>
      <c r="O127" s="45" t="s">
        <v>900</v>
      </c>
      <c r="P127" s="45" t="s">
        <v>932</v>
      </c>
      <c r="Q127" s="45" t="s">
        <v>900</v>
      </c>
      <c r="R127" s="45"/>
      <c r="S127" s="59"/>
      <c r="T127" s="45"/>
    </row>
    <row r="128" s="29" customFormat="1" ht="33.75" spans="1:20">
      <c r="A128" s="41">
        <v>64</v>
      </c>
      <c r="B128" s="55" t="s">
        <v>933</v>
      </c>
      <c r="C128" s="56" t="s">
        <v>50</v>
      </c>
      <c r="D128" s="56" t="s">
        <v>317</v>
      </c>
      <c r="E128" s="56" t="s">
        <v>894</v>
      </c>
      <c r="F128" s="55" t="s">
        <v>934</v>
      </c>
      <c r="G128" s="41" t="s">
        <v>135</v>
      </c>
      <c r="H128" s="57">
        <v>3000</v>
      </c>
      <c r="I128" s="59"/>
      <c r="J128" s="55" t="s">
        <v>1666</v>
      </c>
      <c r="K128" s="59">
        <v>1500</v>
      </c>
      <c r="L128" s="80" t="s">
        <v>936</v>
      </c>
      <c r="M128" s="59" t="s">
        <v>115</v>
      </c>
      <c r="N128" s="45" t="s">
        <v>34</v>
      </c>
      <c r="O128" s="45" t="s">
        <v>900</v>
      </c>
      <c r="P128" s="45" t="s">
        <v>937</v>
      </c>
      <c r="Q128" s="45" t="s">
        <v>900</v>
      </c>
      <c r="R128" s="45"/>
      <c r="S128" s="59"/>
      <c r="T128" s="45"/>
    </row>
    <row r="129" s="127" customFormat="1" ht="33.75" spans="1:20">
      <c r="A129" s="41">
        <v>65</v>
      </c>
      <c r="B129" s="58" t="s">
        <v>1667</v>
      </c>
      <c r="C129" s="59" t="s">
        <v>50</v>
      </c>
      <c r="D129" s="59" t="s">
        <v>317</v>
      </c>
      <c r="E129" s="45" t="s">
        <v>984</v>
      </c>
      <c r="F129" s="60" t="s">
        <v>985</v>
      </c>
      <c r="G129" s="45" t="s">
        <v>89</v>
      </c>
      <c r="H129" s="61">
        <v>10000</v>
      </c>
      <c r="I129" s="59">
        <v>500</v>
      </c>
      <c r="J129" s="80" t="s">
        <v>986</v>
      </c>
      <c r="K129" s="59">
        <v>4000</v>
      </c>
      <c r="L129" s="60" t="s">
        <v>987</v>
      </c>
      <c r="M129" s="59" t="s">
        <v>988</v>
      </c>
      <c r="N129" s="59" t="s">
        <v>33</v>
      </c>
      <c r="O129" s="208" t="s">
        <v>989</v>
      </c>
      <c r="P129" s="208" t="s">
        <v>990</v>
      </c>
      <c r="Q129" s="208"/>
      <c r="R129" s="149"/>
      <c r="S129" s="149"/>
      <c r="T129" s="149"/>
    </row>
    <row r="130" s="127" customFormat="1" ht="24" spans="1:20">
      <c r="A130" s="41">
        <v>66</v>
      </c>
      <c r="B130" s="58" t="s">
        <v>992</v>
      </c>
      <c r="C130" s="59" t="s">
        <v>103</v>
      </c>
      <c r="D130" s="59" t="s">
        <v>317</v>
      </c>
      <c r="E130" s="45" t="s">
        <v>984</v>
      </c>
      <c r="F130" s="60" t="s">
        <v>993</v>
      </c>
      <c r="G130" s="45">
        <v>2016</v>
      </c>
      <c r="H130" s="61">
        <v>2000</v>
      </c>
      <c r="I130" s="59">
        <v>0</v>
      </c>
      <c r="J130" s="80" t="s">
        <v>1668</v>
      </c>
      <c r="K130" s="59">
        <v>2000</v>
      </c>
      <c r="L130" s="60" t="s">
        <v>1552</v>
      </c>
      <c r="M130" s="59" t="s">
        <v>115</v>
      </c>
      <c r="N130" s="59" t="s">
        <v>289</v>
      </c>
      <c r="O130" s="208" t="s">
        <v>989</v>
      </c>
      <c r="P130" s="208" t="s">
        <v>996</v>
      </c>
      <c r="Q130" s="208"/>
      <c r="R130" s="149"/>
      <c r="S130" s="149"/>
      <c r="T130" s="149"/>
    </row>
    <row r="131" s="127" customFormat="1" ht="24" spans="1:20">
      <c r="A131" s="41">
        <v>67</v>
      </c>
      <c r="B131" s="58" t="s">
        <v>998</v>
      </c>
      <c r="C131" s="59" t="s">
        <v>103</v>
      </c>
      <c r="D131" s="59" t="s">
        <v>317</v>
      </c>
      <c r="E131" s="45" t="s">
        <v>984</v>
      </c>
      <c r="F131" s="60" t="s">
        <v>1669</v>
      </c>
      <c r="G131" s="45">
        <v>2016</v>
      </c>
      <c r="H131" s="61">
        <v>2000</v>
      </c>
      <c r="I131" s="59">
        <v>0</v>
      </c>
      <c r="J131" s="80" t="s">
        <v>1670</v>
      </c>
      <c r="K131" s="59">
        <v>2000</v>
      </c>
      <c r="L131" s="60" t="s">
        <v>1552</v>
      </c>
      <c r="M131" s="59" t="s">
        <v>115</v>
      </c>
      <c r="N131" s="59" t="s">
        <v>92</v>
      </c>
      <c r="O131" s="208" t="s">
        <v>989</v>
      </c>
      <c r="P131" s="208" t="s">
        <v>1001</v>
      </c>
      <c r="Q131" s="208"/>
      <c r="R131" s="149"/>
      <c r="S131" s="149"/>
      <c r="T131" s="149"/>
    </row>
    <row r="132" s="127" customFormat="1" ht="36" spans="1:20">
      <c r="A132" s="41">
        <v>68</v>
      </c>
      <c r="B132" s="58" t="s">
        <v>1006</v>
      </c>
      <c r="C132" s="59" t="s">
        <v>103</v>
      </c>
      <c r="D132" s="59" t="s">
        <v>317</v>
      </c>
      <c r="E132" s="45" t="s">
        <v>984</v>
      </c>
      <c r="F132" s="60" t="s">
        <v>1007</v>
      </c>
      <c r="G132" s="45">
        <v>2016</v>
      </c>
      <c r="H132" s="61">
        <v>1000</v>
      </c>
      <c r="I132" s="59">
        <v>200</v>
      </c>
      <c r="J132" s="80" t="s">
        <v>1671</v>
      </c>
      <c r="K132" s="59">
        <v>800</v>
      </c>
      <c r="L132" s="60" t="s">
        <v>1552</v>
      </c>
      <c r="M132" s="59" t="s">
        <v>115</v>
      </c>
      <c r="N132" s="59" t="s">
        <v>988</v>
      </c>
      <c r="O132" s="208" t="s">
        <v>989</v>
      </c>
      <c r="P132" s="208" t="s">
        <v>990</v>
      </c>
      <c r="Q132" s="208"/>
      <c r="R132" s="149"/>
      <c r="S132" s="149"/>
      <c r="T132" s="149"/>
    </row>
    <row r="133" s="29" customFormat="1" ht="24" spans="1:20">
      <c r="A133" s="41">
        <v>69</v>
      </c>
      <c r="B133" s="58" t="s">
        <v>1016</v>
      </c>
      <c r="C133" s="56" t="s">
        <v>103</v>
      </c>
      <c r="D133" s="59" t="s">
        <v>104</v>
      </c>
      <c r="E133" s="45" t="s">
        <v>984</v>
      </c>
      <c r="F133" s="55" t="s">
        <v>1672</v>
      </c>
      <c r="G133" s="41">
        <v>2016</v>
      </c>
      <c r="H133" s="57">
        <v>600</v>
      </c>
      <c r="I133" s="59">
        <v>0</v>
      </c>
      <c r="J133" s="55" t="s">
        <v>1485</v>
      </c>
      <c r="K133" s="59">
        <v>600</v>
      </c>
      <c r="L133" s="80" t="s">
        <v>1552</v>
      </c>
      <c r="M133" s="59" t="s">
        <v>92</v>
      </c>
      <c r="N133" s="45" t="s">
        <v>70</v>
      </c>
      <c r="O133" s="45"/>
      <c r="P133" s="45"/>
      <c r="Q133" s="45"/>
      <c r="R133" s="45"/>
      <c r="S133" s="59"/>
      <c r="T133" s="45"/>
    </row>
    <row r="134" s="29" customFormat="1" ht="33.75" customHeight="1" spans="1:20">
      <c r="A134" s="41">
        <v>70</v>
      </c>
      <c r="B134" s="55" t="s">
        <v>1071</v>
      </c>
      <c r="C134" s="59" t="s">
        <v>103</v>
      </c>
      <c r="D134" s="56" t="s">
        <v>317</v>
      </c>
      <c r="E134" s="41" t="s">
        <v>1072</v>
      </c>
      <c r="F134" s="55" t="s">
        <v>1673</v>
      </c>
      <c r="G134" s="41">
        <v>2016</v>
      </c>
      <c r="H134" s="57">
        <v>2000</v>
      </c>
      <c r="I134" s="56">
        <v>1250</v>
      </c>
      <c r="J134" s="81" t="s">
        <v>1674</v>
      </c>
      <c r="K134" s="59">
        <v>750</v>
      </c>
      <c r="L134" s="60" t="s">
        <v>1498</v>
      </c>
      <c r="M134" s="59" t="s">
        <v>115</v>
      </c>
      <c r="N134" s="45" t="s">
        <v>122</v>
      </c>
      <c r="O134" s="45" t="s">
        <v>1075</v>
      </c>
      <c r="P134" s="45" t="s">
        <v>1076</v>
      </c>
      <c r="Q134" s="45" t="s">
        <v>1077</v>
      </c>
      <c r="R134" s="45" t="s">
        <v>1078</v>
      </c>
      <c r="S134" s="45" t="s">
        <v>1675</v>
      </c>
      <c r="T134" s="45" t="s">
        <v>1079</v>
      </c>
    </row>
    <row r="135" s="29" customFormat="1" ht="33.75" customHeight="1" spans="1:20">
      <c r="A135" s="41">
        <v>71</v>
      </c>
      <c r="B135" s="55" t="s">
        <v>1080</v>
      </c>
      <c r="C135" s="59" t="s">
        <v>103</v>
      </c>
      <c r="D135" s="56" t="s">
        <v>317</v>
      </c>
      <c r="E135" s="41" t="s">
        <v>1072</v>
      </c>
      <c r="F135" s="55" t="s">
        <v>1676</v>
      </c>
      <c r="G135" s="41">
        <v>2016</v>
      </c>
      <c r="H135" s="57">
        <v>700</v>
      </c>
      <c r="I135" s="56"/>
      <c r="J135" s="81"/>
      <c r="K135" s="59">
        <v>700</v>
      </c>
      <c r="L135" s="60" t="s">
        <v>1498</v>
      </c>
      <c r="M135" s="59" t="s">
        <v>115</v>
      </c>
      <c r="N135" s="45" t="s">
        <v>79</v>
      </c>
      <c r="O135" s="45" t="s">
        <v>1083</v>
      </c>
      <c r="P135" s="45" t="s">
        <v>1084</v>
      </c>
      <c r="Q135" s="45" t="s">
        <v>1077</v>
      </c>
      <c r="R135" s="45" t="s">
        <v>1085</v>
      </c>
      <c r="S135" s="45"/>
      <c r="T135" s="45" t="s">
        <v>1079</v>
      </c>
    </row>
    <row r="136" s="29" customFormat="1" ht="33.75" customHeight="1" spans="1:20">
      <c r="A136" s="41">
        <v>72</v>
      </c>
      <c r="B136" s="55" t="s">
        <v>1086</v>
      </c>
      <c r="C136" s="59" t="s">
        <v>103</v>
      </c>
      <c r="D136" s="56" t="s">
        <v>317</v>
      </c>
      <c r="E136" s="41" t="s">
        <v>1072</v>
      </c>
      <c r="F136" s="55" t="s">
        <v>1677</v>
      </c>
      <c r="G136" s="41">
        <v>2016</v>
      </c>
      <c r="H136" s="57">
        <v>1000</v>
      </c>
      <c r="I136" s="56"/>
      <c r="J136" s="81"/>
      <c r="K136" s="59">
        <v>1000</v>
      </c>
      <c r="L136" s="60" t="s">
        <v>1498</v>
      </c>
      <c r="M136" s="59" t="s">
        <v>115</v>
      </c>
      <c r="N136" s="45" t="s">
        <v>178</v>
      </c>
      <c r="O136" s="45" t="s">
        <v>1077</v>
      </c>
      <c r="P136" s="45" t="s">
        <v>1078</v>
      </c>
      <c r="Q136" s="45"/>
      <c r="R136" s="45"/>
      <c r="S136" s="45" t="s">
        <v>1678</v>
      </c>
      <c r="T136" s="45"/>
    </row>
    <row r="137" s="29" customFormat="1" ht="33.75" customHeight="1" spans="1:20">
      <c r="A137" s="41">
        <v>73</v>
      </c>
      <c r="B137" s="55" t="s">
        <v>1088</v>
      </c>
      <c r="C137" s="59" t="s">
        <v>103</v>
      </c>
      <c r="D137" s="56" t="s">
        <v>317</v>
      </c>
      <c r="E137" s="41" t="s">
        <v>1072</v>
      </c>
      <c r="F137" s="55" t="s">
        <v>1679</v>
      </c>
      <c r="G137" s="41">
        <v>2016</v>
      </c>
      <c r="H137" s="57">
        <v>800</v>
      </c>
      <c r="I137" s="56"/>
      <c r="J137" s="81"/>
      <c r="K137" s="59">
        <v>800</v>
      </c>
      <c r="L137" s="60" t="s">
        <v>1498</v>
      </c>
      <c r="M137" s="59" t="s">
        <v>115</v>
      </c>
      <c r="N137" s="45" t="s">
        <v>178</v>
      </c>
      <c r="O137" s="45" t="s">
        <v>1083</v>
      </c>
      <c r="P137" s="45" t="s">
        <v>1084</v>
      </c>
      <c r="Q137" s="45" t="s">
        <v>1077</v>
      </c>
      <c r="R137" s="45" t="s">
        <v>1085</v>
      </c>
      <c r="S137" s="45"/>
      <c r="T137" s="45"/>
    </row>
    <row r="138" s="29" customFormat="1" ht="33.75" customHeight="1" spans="1:20">
      <c r="A138" s="41">
        <v>74</v>
      </c>
      <c r="B138" s="55" t="s">
        <v>1090</v>
      </c>
      <c r="C138" s="59" t="s">
        <v>103</v>
      </c>
      <c r="D138" s="56" t="s">
        <v>317</v>
      </c>
      <c r="E138" s="41" t="s">
        <v>1072</v>
      </c>
      <c r="F138" s="55" t="s">
        <v>1091</v>
      </c>
      <c r="G138" s="41">
        <v>2016</v>
      </c>
      <c r="H138" s="57">
        <v>650</v>
      </c>
      <c r="I138" s="56"/>
      <c r="J138" s="81" t="s">
        <v>1680</v>
      </c>
      <c r="K138" s="59">
        <v>650</v>
      </c>
      <c r="L138" s="60" t="s">
        <v>1681</v>
      </c>
      <c r="M138" s="59" t="s">
        <v>92</v>
      </c>
      <c r="N138" s="45" t="s">
        <v>34</v>
      </c>
      <c r="O138" s="45" t="s">
        <v>1092</v>
      </c>
      <c r="P138" s="45" t="s">
        <v>1093</v>
      </c>
      <c r="Q138" s="45" t="s">
        <v>1077</v>
      </c>
      <c r="R138" s="45" t="s">
        <v>1094</v>
      </c>
      <c r="S138" s="45" t="s">
        <v>1678</v>
      </c>
      <c r="T138" s="45" t="s">
        <v>1095</v>
      </c>
    </row>
    <row r="139" s="29" customFormat="1" ht="33.75" customHeight="1" spans="1:20">
      <c r="A139" s="41">
        <v>75</v>
      </c>
      <c r="B139" s="55" t="s">
        <v>1096</v>
      </c>
      <c r="C139" s="59" t="s">
        <v>103</v>
      </c>
      <c r="D139" s="56" t="s">
        <v>317</v>
      </c>
      <c r="E139" s="41" t="s">
        <v>1072</v>
      </c>
      <c r="F139" s="55" t="s">
        <v>1682</v>
      </c>
      <c r="G139" s="41">
        <v>2016</v>
      </c>
      <c r="H139" s="57">
        <v>850</v>
      </c>
      <c r="I139" s="56"/>
      <c r="J139" s="81" t="s">
        <v>1680</v>
      </c>
      <c r="K139" s="59">
        <v>850</v>
      </c>
      <c r="L139" s="60" t="s">
        <v>1498</v>
      </c>
      <c r="M139" s="59" t="s">
        <v>115</v>
      </c>
      <c r="N139" s="45" t="s">
        <v>34</v>
      </c>
      <c r="O139" s="45" t="s">
        <v>1092</v>
      </c>
      <c r="P139" s="45" t="s">
        <v>1093</v>
      </c>
      <c r="Q139" s="45" t="s">
        <v>1077</v>
      </c>
      <c r="R139" s="45" t="s">
        <v>1094</v>
      </c>
      <c r="S139" s="45" t="s">
        <v>1678</v>
      </c>
      <c r="T139" s="45" t="s">
        <v>1095</v>
      </c>
    </row>
    <row r="140" s="29" customFormat="1" ht="33.75" customHeight="1" spans="1:20">
      <c r="A140" s="41">
        <v>76</v>
      </c>
      <c r="B140" s="55" t="s">
        <v>1098</v>
      </c>
      <c r="C140" s="59" t="s">
        <v>103</v>
      </c>
      <c r="D140" s="56" t="s">
        <v>317</v>
      </c>
      <c r="E140" s="41" t="s">
        <v>1072</v>
      </c>
      <c r="F140" s="55" t="s">
        <v>1099</v>
      </c>
      <c r="G140" s="41">
        <v>2016</v>
      </c>
      <c r="H140" s="57">
        <v>600</v>
      </c>
      <c r="I140" s="56"/>
      <c r="J140" s="81" t="s">
        <v>1680</v>
      </c>
      <c r="K140" s="59">
        <v>600</v>
      </c>
      <c r="L140" s="60" t="s">
        <v>1498</v>
      </c>
      <c r="M140" s="59" t="s">
        <v>115</v>
      </c>
      <c r="N140" s="45" t="s">
        <v>34</v>
      </c>
      <c r="O140" s="45" t="s">
        <v>1092</v>
      </c>
      <c r="P140" s="45" t="s">
        <v>1093</v>
      </c>
      <c r="Q140" s="45" t="s">
        <v>1077</v>
      </c>
      <c r="R140" s="45" t="s">
        <v>1094</v>
      </c>
      <c r="S140" s="45" t="s">
        <v>1683</v>
      </c>
      <c r="T140" s="45" t="s">
        <v>1095</v>
      </c>
    </row>
    <row r="141" s="29" customFormat="1" ht="33.75" customHeight="1" spans="1:20">
      <c r="A141" s="41">
        <v>77</v>
      </c>
      <c r="B141" s="55" t="s">
        <v>1100</v>
      </c>
      <c r="C141" s="59" t="s">
        <v>103</v>
      </c>
      <c r="D141" s="56" t="s">
        <v>317</v>
      </c>
      <c r="E141" s="41" t="s">
        <v>1072</v>
      </c>
      <c r="F141" s="55" t="s">
        <v>1101</v>
      </c>
      <c r="G141" s="41" t="s">
        <v>106</v>
      </c>
      <c r="H141" s="57">
        <v>2500</v>
      </c>
      <c r="I141" s="56">
        <v>100</v>
      </c>
      <c r="J141" s="81" t="s">
        <v>1684</v>
      </c>
      <c r="K141" s="59">
        <v>2400</v>
      </c>
      <c r="L141" s="60" t="s">
        <v>1498</v>
      </c>
      <c r="M141" s="59" t="s">
        <v>115</v>
      </c>
      <c r="N141" s="45" t="s">
        <v>34</v>
      </c>
      <c r="O141" s="45" t="s">
        <v>1103</v>
      </c>
      <c r="P141" s="45" t="s">
        <v>1104</v>
      </c>
      <c r="Q141" s="45" t="s">
        <v>1077</v>
      </c>
      <c r="R141" s="45" t="s">
        <v>1105</v>
      </c>
      <c r="S141" s="45" t="s">
        <v>1685</v>
      </c>
      <c r="T141" s="45" t="s">
        <v>1106</v>
      </c>
    </row>
    <row r="142" s="29" customFormat="1" ht="33.75" spans="1:20">
      <c r="A142" s="41">
        <v>78</v>
      </c>
      <c r="B142" s="55" t="s">
        <v>1107</v>
      </c>
      <c r="C142" s="59" t="s">
        <v>103</v>
      </c>
      <c r="D142" s="56" t="s">
        <v>317</v>
      </c>
      <c r="E142" s="41" t="s">
        <v>1072</v>
      </c>
      <c r="F142" s="55" t="s">
        <v>1108</v>
      </c>
      <c r="G142" s="41" t="s">
        <v>106</v>
      </c>
      <c r="H142" s="57">
        <v>4200</v>
      </c>
      <c r="I142" s="56">
        <v>50</v>
      </c>
      <c r="J142" s="81" t="s">
        <v>1686</v>
      </c>
      <c r="K142" s="59">
        <v>2100</v>
      </c>
      <c r="L142" s="60" t="s">
        <v>1681</v>
      </c>
      <c r="M142" s="59" t="s">
        <v>92</v>
      </c>
      <c r="N142" s="45"/>
      <c r="O142" s="45" t="s">
        <v>1103</v>
      </c>
      <c r="P142" s="45" t="s">
        <v>1104</v>
      </c>
      <c r="Q142" s="45" t="s">
        <v>1077</v>
      </c>
      <c r="R142" s="45" t="s">
        <v>1105</v>
      </c>
      <c r="S142" s="45" t="s">
        <v>1685</v>
      </c>
      <c r="T142" s="45" t="s">
        <v>1106</v>
      </c>
    </row>
    <row r="143" s="29" customFormat="1" ht="33.75" spans="1:20">
      <c r="A143" s="41">
        <v>79</v>
      </c>
      <c r="B143" s="55" t="s">
        <v>1110</v>
      </c>
      <c r="C143" s="59" t="s">
        <v>103</v>
      </c>
      <c r="D143" s="56" t="s">
        <v>317</v>
      </c>
      <c r="E143" s="41" t="s">
        <v>1072</v>
      </c>
      <c r="F143" s="55" t="s">
        <v>1111</v>
      </c>
      <c r="G143" s="41" t="s">
        <v>119</v>
      </c>
      <c r="H143" s="57">
        <v>800</v>
      </c>
      <c r="I143" s="56">
        <v>10</v>
      </c>
      <c r="J143" s="81" t="s">
        <v>1575</v>
      </c>
      <c r="K143" s="59">
        <v>790</v>
      </c>
      <c r="L143" s="60" t="s">
        <v>1681</v>
      </c>
      <c r="M143" s="59" t="s">
        <v>92</v>
      </c>
      <c r="N143" s="45" t="s">
        <v>34</v>
      </c>
      <c r="O143" s="45" t="s">
        <v>1103</v>
      </c>
      <c r="P143" s="45" t="s">
        <v>1104</v>
      </c>
      <c r="Q143" s="45" t="s">
        <v>1077</v>
      </c>
      <c r="R143" s="45" t="s">
        <v>1105</v>
      </c>
      <c r="S143" s="45" t="s">
        <v>1685</v>
      </c>
      <c r="T143" s="45" t="s">
        <v>1106</v>
      </c>
    </row>
    <row r="144" s="29" customFormat="1" ht="33.75" spans="1:20">
      <c r="A144" s="41">
        <v>80</v>
      </c>
      <c r="B144" s="55" t="s">
        <v>1119</v>
      </c>
      <c r="C144" s="59" t="s">
        <v>103</v>
      </c>
      <c r="D144" s="56" t="s">
        <v>317</v>
      </c>
      <c r="E144" s="41" t="s">
        <v>1072</v>
      </c>
      <c r="F144" s="55" t="s">
        <v>1687</v>
      </c>
      <c r="G144" s="41" t="s">
        <v>119</v>
      </c>
      <c r="H144" s="57">
        <v>750</v>
      </c>
      <c r="I144" s="56">
        <v>30</v>
      </c>
      <c r="J144" s="81" t="s">
        <v>1575</v>
      </c>
      <c r="K144" s="59">
        <v>720</v>
      </c>
      <c r="L144" s="60" t="s">
        <v>1498</v>
      </c>
      <c r="M144" s="59" t="s">
        <v>115</v>
      </c>
      <c r="N144" s="45" t="s">
        <v>34</v>
      </c>
      <c r="O144" s="45" t="s">
        <v>1077</v>
      </c>
      <c r="P144" s="45" t="s">
        <v>1078</v>
      </c>
      <c r="Q144" s="45" t="s">
        <v>1077</v>
      </c>
      <c r="R144" s="45" t="s">
        <v>1115</v>
      </c>
      <c r="S144" s="45" t="s">
        <v>1576</v>
      </c>
      <c r="T144" s="45" t="s">
        <v>1095</v>
      </c>
    </row>
    <row r="145" s="29" customFormat="1" ht="45" spans="1:20">
      <c r="A145" s="41">
        <v>81</v>
      </c>
      <c r="B145" s="55" t="s">
        <v>1245</v>
      </c>
      <c r="C145" s="59" t="s">
        <v>50</v>
      </c>
      <c r="D145" s="56" t="s">
        <v>104</v>
      </c>
      <c r="E145" s="41" t="s">
        <v>1144</v>
      </c>
      <c r="F145" s="55" t="s">
        <v>1688</v>
      </c>
      <c r="G145" s="41" t="s">
        <v>119</v>
      </c>
      <c r="H145" s="57">
        <v>2000</v>
      </c>
      <c r="I145" s="56">
        <v>500</v>
      </c>
      <c r="J145" s="81" t="s">
        <v>1689</v>
      </c>
      <c r="K145" s="59">
        <v>2000</v>
      </c>
      <c r="L145" s="60" t="s">
        <v>1690</v>
      </c>
      <c r="M145" s="59"/>
      <c r="N145" s="45" t="s">
        <v>34</v>
      </c>
      <c r="O145" s="45" t="s">
        <v>1150</v>
      </c>
      <c r="P145" s="45" t="s">
        <v>1159</v>
      </c>
      <c r="Q145" s="45" t="s">
        <v>1150</v>
      </c>
      <c r="R145" s="45" t="s">
        <v>1249</v>
      </c>
      <c r="S145" s="45"/>
      <c r="T145" s="45"/>
    </row>
    <row r="146" s="29" customFormat="1" ht="22.5" spans="1:20">
      <c r="A146" s="41">
        <v>82</v>
      </c>
      <c r="B146" s="55" t="s">
        <v>1250</v>
      </c>
      <c r="C146" s="59" t="s">
        <v>50</v>
      </c>
      <c r="D146" s="56" t="s">
        <v>104</v>
      </c>
      <c r="E146" s="41" t="s">
        <v>1144</v>
      </c>
      <c r="F146" s="55" t="s">
        <v>1251</v>
      </c>
      <c r="G146" s="41">
        <v>2016</v>
      </c>
      <c r="H146" s="57">
        <v>500</v>
      </c>
      <c r="I146" s="56">
        <v>150</v>
      </c>
      <c r="J146" s="81" t="s">
        <v>1204</v>
      </c>
      <c r="K146" s="59">
        <v>500</v>
      </c>
      <c r="L146" s="60" t="s">
        <v>1691</v>
      </c>
      <c r="M146" s="59" t="s">
        <v>988</v>
      </c>
      <c r="N146" s="45" t="s">
        <v>34</v>
      </c>
      <c r="O146" s="45" t="s">
        <v>477</v>
      </c>
      <c r="P146" s="45" t="s">
        <v>1253</v>
      </c>
      <c r="Q146" s="45" t="s">
        <v>1150</v>
      </c>
      <c r="R146" s="45" t="s">
        <v>1159</v>
      </c>
      <c r="S146" s="45"/>
      <c r="T146" s="45"/>
    </row>
    <row r="147" s="29" customFormat="1" ht="22.5" spans="1:20">
      <c r="A147" s="41">
        <v>83</v>
      </c>
      <c r="B147" s="55" t="s">
        <v>1311</v>
      </c>
      <c r="C147" s="59" t="s">
        <v>50</v>
      </c>
      <c r="D147" s="56" t="s">
        <v>104</v>
      </c>
      <c r="E147" s="41" t="s">
        <v>1265</v>
      </c>
      <c r="F147" s="55" t="s">
        <v>1312</v>
      </c>
      <c r="G147" s="41">
        <v>2016</v>
      </c>
      <c r="H147" s="57">
        <v>500</v>
      </c>
      <c r="I147" s="56">
        <v>150</v>
      </c>
      <c r="J147" s="81" t="s">
        <v>1313</v>
      </c>
      <c r="K147" s="59">
        <v>500</v>
      </c>
      <c r="L147" s="60" t="s">
        <v>1692</v>
      </c>
      <c r="M147" s="59" t="s">
        <v>988</v>
      </c>
      <c r="N147" s="45" t="s">
        <v>34</v>
      </c>
      <c r="O147" s="45" t="s">
        <v>477</v>
      </c>
      <c r="P147" s="45" t="s">
        <v>1253</v>
      </c>
      <c r="Q147" s="45" t="s">
        <v>477</v>
      </c>
      <c r="R147" s="45" t="s">
        <v>1310</v>
      </c>
      <c r="S147" s="45"/>
      <c r="T147" s="45"/>
    </row>
    <row r="148" s="175" customFormat="1" ht="18" customHeight="1" spans="1:21">
      <c r="A148" s="183"/>
      <c r="B148" s="183" t="str">
        <f>"社会事业类"&amp;SUBTOTAL(3,A148:A157)&amp;"个"</f>
        <v>社会事业类8个</v>
      </c>
      <c r="C148" s="184"/>
      <c r="D148" s="183"/>
      <c r="E148" s="185"/>
      <c r="F148" s="186"/>
      <c r="G148" s="187"/>
      <c r="H148" s="188">
        <f t="shared" ref="H148:I148" si="6">SUM(H149:H156)</f>
        <v>51037</v>
      </c>
      <c r="I148" s="188">
        <f t="shared" si="6"/>
        <v>0</v>
      </c>
      <c r="J148" s="210"/>
      <c r="K148" s="188">
        <f>SUM(K149:K156)</f>
        <v>18000</v>
      </c>
      <c r="L148" s="186"/>
      <c r="M148" s="184"/>
      <c r="N148" s="184"/>
      <c r="O148" s="184"/>
      <c r="P148" s="184"/>
      <c r="Q148" s="184"/>
      <c r="R148" s="219"/>
      <c r="S148" s="219"/>
      <c r="T148"/>
      <c r="U148"/>
    </row>
    <row r="149" s="21" customFormat="1" ht="33.75" spans="1:20">
      <c r="A149" s="41">
        <v>1</v>
      </c>
      <c r="B149" s="42" t="s">
        <v>128</v>
      </c>
      <c r="C149" s="59" t="s">
        <v>103</v>
      </c>
      <c r="D149" s="59" t="s">
        <v>133</v>
      </c>
      <c r="E149" s="45" t="s">
        <v>28</v>
      </c>
      <c r="F149" s="42" t="s">
        <v>130</v>
      </c>
      <c r="G149" s="48" t="s">
        <v>43</v>
      </c>
      <c r="H149" s="57">
        <v>5000</v>
      </c>
      <c r="I149" s="59"/>
      <c r="J149" s="76" t="s">
        <v>110</v>
      </c>
      <c r="K149" s="59">
        <v>3000</v>
      </c>
      <c r="L149" s="60" t="s">
        <v>1592</v>
      </c>
      <c r="M149" s="59" t="s">
        <v>79</v>
      </c>
      <c r="N149" s="59"/>
      <c r="O149" s="45"/>
      <c r="P149" s="59"/>
      <c r="Q149" s="45" t="s">
        <v>37</v>
      </c>
      <c r="R149" s="45" t="s">
        <v>73</v>
      </c>
      <c r="S149" s="59"/>
      <c r="T149" s="59"/>
    </row>
    <row r="150" s="21" customFormat="1" ht="22.5" spans="1:20">
      <c r="A150" s="41">
        <v>2</v>
      </c>
      <c r="B150" s="51" t="s">
        <v>1693</v>
      </c>
      <c r="C150" s="59" t="s">
        <v>103</v>
      </c>
      <c r="D150" s="59" t="s">
        <v>133</v>
      </c>
      <c r="E150" s="45" t="s">
        <v>28</v>
      </c>
      <c r="F150" s="78" t="s">
        <v>134</v>
      </c>
      <c r="G150" s="48" t="s">
        <v>135</v>
      </c>
      <c r="H150" s="53">
        <v>10000</v>
      </c>
      <c r="I150" s="59"/>
      <c r="J150" s="78" t="s">
        <v>1606</v>
      </c>
      <c r="K150" s="59">
        <v>2000</v>
      </c>
      <c r="L150" s="60" t="s">
        <v>1592</v>
      </c>
      <c r="M150" s="59" t="s">
        <v>79</v>
      </c>
      <c r="N150" s="59"/>
      <c r="O150" s="45"/>
      <c r="P150" s="59"/>
      <c r="Q150" s="45" t="s">
        <v>37</v>
      </c>
      <c r="R150" s="45" t="s">
        <v>38</v>
      </c>
      <c r="S150" s="59"/>
      <c r="T150" s="59"/>
    </row>
    <row r="151" s="105" customFormat="1" ht="22.5" spans="1:21">
      <c r="A151" s="41">
        <v>3</v>
      </c>
      <c r="B151" s="51" t="s">
        <v>136</v>
      </c>
      <c r="C151" s="59"/>
      <c r="D151" s="59" t="s">
        <v>137</v>
      </c>
      <c r="E151" s="45" t="s">
        <v>28</v>
      </c>
      <c r="F151" s="78" t="s">
        <v>1694</v>
      </c>
      <c r="G151" s="102" t="s">
        <v>106</v>
      </c>
      <c r="H151" s="53">
        <v>850</v>
      </c>
      <c r="I151" s="59"/>
      <c r="J151" s="78"/>
      <c r="K151" s="59">
        <v>600</v>
      </c>
      <c r="L151" s="60" t="s">
        <v>1695</v>
      </c>
      <c r="M151" s="59" t="s">
        <v>79</v>
      </c>
      <c r="N151" s="59" t="s">
        <v>34</v>
      </c>
      <c r="O151" s="45"/>
      <c r="P151" s="59"/>
      <c r="Q151" s="45"/>
      <c r="R151" s="45"/>
      <c r="S151" s="59"/>
      <c r="T151" s="59"/>
      <c r="U151" s="110"/>
    </row>
    <row r="152" s="105" customFormat="1" ht="22.5" spans="1:21">
      <c r="A152" s="41">
        <v>4</v>
      </c>
      <c r="B152" s="51" t="s">
        <v>144</v>
      </c>
      <c r="C152" s="59"/>
      <c r="D152" s="59" t="s">
        <v>137</v>
      </c>
      <c r="E152" s="45" t="s">
        <v>28</v>
      </c>
      <c r="F152" s="78" t="s">
        <v>145</v>
      </c>
      <c r="G152" s="102" t="s">
        <v>106</v>
      </c>
      <c r="H152" s="53">
        <v>1087</v>
      </c>
      <c r="I152" s="59"/>
      <c r="J152" s="78"/>
      <c r="K152" s="59">
        <v>700</v>
      </c>
      <c r="L152" s="60" t="s">
        <v>1695</v>
      </c>
      <c r="M152" s="59" t="s">
        <v>79</v>
      </c>
      <c r="N152" s="59" t="s">
        <v>34</v>
      </c>
      <c r="O152" s="45"/>
      <c r="P152" s="59"/>
      <c r="Q152" s="45"/>
      <c r="R152" s="45"/>
      <c r="S152" s="59"/>
      <c r="T152" s="59"/>
      <c r="U152" s="110"/>
    </row>
    <row r="153" s="105" customFormat="1" ht="22.5" spans="1:21">
      <c r="A153" s="41">
        <v>5</v>
      </c>
      <c r="B153" s="51" t="s">
        <v>148</v>
      </c>
      <c r="C153" s="59"/>
      <c r="D153" s="59" t="s">
        <v>137</v>
      </c>
      <c r="E153" s="45" t="s">
        <v>28</v>
      </c>
      <c r="F153" s="78" t="s">
        <v>149</v>
      </c>
      <c r="G153" s="102" t="s">
        <v>106</v>
      </c>
      <c r="H153" s="53">
        <v>1100</v>
      </c>
      <c r="I153" s="59"/>
      <c r="J153" s="78"/>
      <c r="K153" s="59">
        <v>700</v>
      </c>
      <c r="L153" s="60" t="s">
        <v>1695</v>
      </c>
      <c r="M153" s="59" t="s">
        <v>79</v>
      </c>
      <c r="N153" s="59" t="s">
        <v>34</v>
      </c>
      <c r="O153" s="45"/>
      <c r="P153" s="59"/>
      <c r="Q153" s="45"/>
      <c r="R153" s="45"/>
      <c r="S153" s="59"/>
      <c r="T153" s="59"/>
      <c r="U153" s="110"/>
    </row>
    <row r="154" s="99" customFormat="1" ht="22.5" spans="1:17">
      <c r="A154" s="41">
        <v>6</v>
      </c>
      <c r="B154" s="42" t="s">
        <v>314</v>
      </c>
      <c r="C154" s="193"/>
      <c r="D154" s="193" t="s">
        <v>1696</v>
      </c>
      <c r="E154" s="45" t="s">
        <v>267</v>
      </c>
      <c r="F154" s="131" t="s">
        <v>1697</v>
      </c>
      <c r="G154" s="41" t="s">
        <v>106</v>
      </c>
      <c r="H154" s="222">
        <v>3000</v>
      </c>
      <c r="I154" s="201"/>
      <c r="J154" s="230" t="s">
        <v>1606</v>
      </c>
      <c r="K154" s="203">
        <v>1000</v>
      </c>
      <c r="L154" s="237" t="s">
        <v>1533</v>
      </c>
      <c r="M154" s="232" t="s">
        <v>289</v>
      </c>
      <c r="N154" s="206"/>
      <c r="O154" s="193"/>
      <c r="P154" s="207"/>
      <c r="Q154" s="207"/>
    </row>
    <row r="155" s="126" customFormat="1" ht="12" spans="1:17">
      <c r="A155" s="41">
        <v>7</v>
      </c>
      <c r="B155" s="42" t="s">
        <v>316</v>
      </c>
      <c r="C155" s="225"/>
      <c r="D155" s="193" t="s">
        <v>1481</v>
      </c>
      <c r="E155" s="45" t="s">
        <v>267</v>
      </c>
      <c r="F155" s="131" t="s">
        <v>1698</v>
      </c>
      <c r="G155" s="41" t="s">
        <v>89</v>
      </c>
      <c r="H155" s="43">
        <v>10000</v>
      </c>
      <c r="I155" s="43"/>
      <c r="J155" s="75"/>
      <c r="K155" s="43">
        <v>2000</v>
      </c>
      <c r="L155" s="237" t="s">
        <v>1533</v>
      </c>
      <c r="M155" s="77" t="s">
        <v>122</v>
      </c>
      <c r="N155" s="65"/>
      <c r="O155" s="43"/>
      <c r="P155" s="43"/>
      <c r="Q155" s="43"/>
    </row>
    <row r="156" s="123" customFormat="1" ht="33.75" spans="1:212">
      <c r="A156" s="41">
        <v>8</v>
      </c>
      <c r="B156" s="46" t="s">
        <v>778</v>
      </c>
      <c r="C156" s="47" t="s">
        <v>103</v>
      </c>
      <c r="D156" s="52" t="s">
        <v>189</v>
      </c>
      <c r="E156" s="48" t="s">
        <v>642</v>
      </c>
      <c r="F156" s="54" t="s">
        <v>779</v>
      </c>
      <c r="G156" s="41" t="s">
        <v>89</v>
      </c>
      <c r="H156" s="53">
        <v>20000</v>
      </c>
      <c r="I156" s="48">
        <v>0</v>
      </c>
      <c r="J156" s="78" t="s">
        <v>780</v>
      </c>
      <c r="K156" s="41">
        <v>8000</v>
      </c>
      <c r="L156" s="46" t="s">
        <v>1655</v>
      </c>
      <c r="M156" s="52" t="s">
        <v>79</v>
      </c>
      <c r="N156" s="96"/>
      <c r="O156" s="51" t="s">
        <v>782</v>
      </c>
      <c r="P156" s="47" t="s">
        <v>783</v>
      </c>
      <c r="Q156" s="52" t="s">
        <v>784</v>
      </c>
      <c r="R156" s="47" t="s">
        <v>752</v>
      </c>
      <c r="S156" s="52"/>
      <c r="T156" s="96"/>
      <c r="U156" s="114"/>
      <c r="V156" s="115"/>
      <c r="W156" s="115"/>
      <c r="X156" s="115"/>
      <c r="Y156" s="115"/>
      <c r="Z156" s="115"/>
      <c r="AA156" s="115"/>
      <c r="AB156" s="115"/>
      <c r="AC156" s="115"/>
      <c r="AD156" s="115"/>
      <c r="AE156" s="115"/>
      <c r="AF156" s="115"/>
      <c r="AG156" s="115"/>
      <c r="AH156" s="115"/>
      <c r="AI156" s="115"/>
      <c r="AJ156" s="115"/>
      <c r="AK156" s="115"/>
      <c r="AL156" s="115"/>
      <c r="AM156" s="115"/>
      <c r="AN156" s="115"/>
      <c r="AO156" s="115"/>
      <c r="AP156" s="115"/>
      <c r="AQ156" s="115"/>
      <c r="AR156" s="115"/>
      <c r="AS156" s="115"/>
      <c r="AT156" s="115"/>
      <c r="AU156" s="115"/>
      <c r="AV156" s="115"/>
      <c r="AW156" s="115"/>
      <c r="AX156" s="115"/>
      <c r="AY156" s="115"/>
      <c r="AZ156" s="115"/>
      <c r="BA156" s="115"/>
      <c r="BB156" s="115"/>
      <c r="BC156" s="115"/>
      <c r="BD156" s="115"/>
      <c r="BE156" s="115"/>
      <c r="BF156" s="115"/>
      <c r="BG156" s="115"/>
      <c r="BH156" s="115"/>
      <c r="BI156" s="115"/>
      <c r="BJ156" s="115"/>
      <c r="BK156" s="115"/>
      <c r="BL156" s="115"/>
      <c r="BM156" s="115"/>
      <c r="BN156" s="115"/>
      <c r="BO156" s="115"/>
      <c r="BP156" s="115"/>
      <c r="BQ156" s="115"/>
      <c r="BR156" s="115"/>
      <c r="BS156" s="115"/>
      <c r="BT156" s="115"/>
      <c r="BU156" s="115"/>
      <c r="BV156" s="115"/>
      <c r="BW156" s="115"/>
      <c r="BX156" s="115"/>
      <c r="BY156" s="115"/>
      <c r="BZ156" s="115"/>
      <c r="CA156" s="115"/>
      <c r="CB156" s="115"/>
      <c r="CC156" s="115"/>
      <c r="CD156" s="115"/>
      <c r="CE156" s="115"/>
      <c r="CF156" s="115"/>
      <c r="CG156" s="115"/>
      <c r="CH156" s="115"/>
      <c r="CI156" s="115"/>
      <c r="CJ156" s="115"/>
      <c r="CK156" s="115"/>
      <c r="CL156" s="115"/>
      <c r="CM156" s="115"/>
      <c r="CN156" s="115"/>
      <c r="CO156" s="115"/>
      <c r="CP156" s="115"/>
      <c r="CQ156" s="115"/>
      <c r="CR156" s="115"/>
      <c r="CS156" s="115"/>
      <c r="CT156" s="115"/>
      <c r="CU156" s="115"/>
      <c r="CV156" s="115"/>
      <c r="CW156" s="115"/>
      <c r="CX156" s="115"/>
      <c r="CY156" s="115"/>
      <c r="CZ156" s="115"/>
      <c r="DA156" s="115"/>
      <c r="DB156" s="115"/>
      <c r="DC156" s="115"/>
      <c r="DD156" s="115"/>
      <c r="DE156" s="115"/>
      <c r="DF156" s="115"/>
      <c r="DG156" s="115"/>
      <c r="DH156" s="115"/>
      <c r="DI156" s="115"/>
      <c r="DJ156" s="115"/>
      <c r="DK156" s="115"/>
      <c r="DL156" s="115"/>
      <c r="DM156" s="115"/>
      <c r="DN156" s="115"/>
      <c r="DO156" s="115"/>
      <c r="DP156" s="115"/>
      <c r="DQ156" s="115"/>
      <c r="DR156" s="115"/>
      <c r="DS156" s="115"/>
      <c r="DT156" s="115"/>
      <c r="DU156" s="115"/>
      <c r="DV156" s="115"/>
      <c r="DW156" s="115"/>
      <c r="DX156" s="115"/>
      <c r="DY156" s="115"/>
      <c r="DZ156" s="115"/>
      <c r="EA156" s="115"/>
      <c r="EB156" s="115"/>
      <c r="EC156" s="115"/>
      <c r="ED156" s="115"/>
      <c r="EE156" s="115"/>
      <c r="EF156" s="115"/>
      <c r="EG156" s="115"/>
      <c r="EH156" s="115"/>
      <c r="EI156" s="115"/>
      <c r="EJ156" s="115"/>
      <c r="EK156" s="115"/>
      <c r="EL156" s="115"/>
      <c r="EM156" s="115"/>
      <c r="EN156" s="115"/>
      <c r="EO156" s="115"/>
      <c r="EP156" s="115"/>
      <c r="EQ156" s="115"/>
      <c r="ER156" s="115"/>
      <c r="ES156" s="115"/>
      <c r="ET156" s="115"/>
      <c r="EU156" s="115"/>
      <c r="EV156" s="115"/>
      <c r="EW156" s="115"/>
      <c r="EX156" s="115"/>
      <c r="EY156" s="115"/>
      <c r="EZ156" s="115"/>
      <c r="FA156" s="115"/>
      <c r="FB156" s="115"/>
      <c r="FC156" s="115"/>
      <c r="FD156" s="115"/>
      <c r="FE156" s="115"/>
      <c r="FF156" s="115"/>
      <c r="FG156" s="115"/>
      <c r="FH156" s="115"/>
      <c r="FI156" s="115"/>
      <c r="FJ156" s="115"/>
      <c r="FK156" s="115"/>
      <c r="FL156" s="115"/>
      <c r="FM156" s="115"/>
      <c r="FN156" s="115"/>
      <c r="FO156" s="115"/>
      <c r="FP156" s="115"/>
      <c r="FQ156" s="115"/>
      <c r="FR156" s="115"/>
      <c r="FS156" s="115"/>
      <c r="FT156" s="115"/>
      <c r="FU156" s="115"/>
      <c r="FV156" s="115"/>
      <c r="FW156" s="115"/>
      <c r="FX156" s="115"/>
      <c r="FY156" s="115"/>
      <c r="FZ156" s="115"/>
      <c r="GA156" s="115"/>
      <c r="GB156" s="115"/>
      <c r="GC156" s="115"/>
      <c r="GD156" s="115"/>
      <c r="GE156" s="115"/>
      <c r="GF156" s="115"/>
      <c r="GG156" s="115"/>
      <c r="GH156" s="115"/>
      <c r="GI156" s="115"/>
      <c r="GJ156" s="115"/>
      <c r="GK156" s="115"/>
      <c r="GL156" s="115"/>
      <c r="GM156" s="115"/>
      <c r="GN156" s="115"/>
      <c r="GO156" s="115"/>
      <c r="GP156" s="115"/>
      <c r="GQ156" s="115"/>
      <c r="GR156" s="115"/>
      <c r="GS156" s="115"/>
      <c r="GT156" s="115"/>
      <c r="GU156" s="115"/>
      <c r="GV156" s="115"/>
      <c r="GW156" s="115"/>
      <c r="GX156" s="115"/>
      <c r="GY156" s="115"/>
      <c r="GZ156" s="115"/>
      <c r="HA156" s="115"/>
      <c r="HB156" s="115"/>
      <c r="HC156" s="115"/>
      <c r="HD156" s="115"/>
    </row>
    <row r="157" s="175" customFormat="1" ht="18" customHeight="1" spans="1:21">
      <c r="A157" s="183"/>
      <c r="B157" s="183" t="str">
        <f>"商贸服务类"&amp;SUBTOTAL(3,A157:A165)-1&amp;"个"</f>
        <v>商贸服务类7个</v>
      </c>
      <c r="C157" s="184"/>
      <c r="D157" s="183"/>
      <c r="E157" s="185"/>
      <c r="F157" s="186"/>
      <c r="G157" s="187"/>
      <c r="H157" s="188">
        <f t="shared" ref="H157:I157" si="7">SUM(H158:H164)</f>
        <v>183500</v>
      </c>
      <c r="I157" s="188">
        <f t="shared" si="7"/>
        <v>5000</v>
      </c>
      <c r="J157" s="210"/>
      <c r="K157" s="188">
        <f>SUM(K158:K164)</f>
        <v>66000</v>
      </c>
      <c r="L157" s="186"/>
      <c r="M157" s="184"/>
      <c r="N157" s="184"/>
      <c r="O157" s="184"/>
      <c r="P157" s="184"/>
      <c r="Q157" s="184"/>
      <c r="R157" s="219"/>
      <c r="S157" s="219"/>
      <c r="T157"/>
      <c r="U157"/>
    </row>
    <row r="158" s="21" customFormat="1" ht="22.5" spans="1:21">
      <c r="A158" s="41">
        <v>1</v>
      </c>
      <c r="B158" s="55" t="s">
        <v>74</v>
      </c>
      <c r="C158" s="56" t="s">
        <v>26</v>
      </c>
      <c r="D158" s="56" t="s">
        <v>41</v>
      </c>
      <c r="E158" s="41" t="s">
        <v>28</v>
      </c>
      <c r="F158" s="55" t="s">
        <v>75</v>
      </c>
      <c r="G158" s="41" t="s">
        <v>1699</v>
      </c>
      <c r="H158" s="57">
        <v>60000</v>
      </c>
      <c r="I158" s="56"/>
      <c r="J158" s="81" t="s">
        <v>77</v>
      </c>
      <c r="K158" s="59">
        <v>15000</v>
      </c>
      <c r="L158" s="60" t="s">
        <v>1586</v>
      </c>
      <c r="M158" s="59" t="s">
        <v>79</v>
      </c>
      <c r="N158" s="59"/>
      <c r="O158" s="45" t="s">
        <v>80</v>
      </c>
      <c r="P158" s="45" t="s">
        <v>64</v>
      </c>
      <c r="Q158" s="45" t="s">
        <v>37</v>
      </c>
      <c r="R158" s="45" t="s">
        <v>65</v>
      </c>
      <c r="S158" s="45"/>
      <c r="T158" s="45" t="s">
        <v>1584</v>
      </c>
      <c r="U158"/>
    </row>
    <row r="159" s="21" customFormat="1" ht="33.75" spans="1:21">
      <c r="A159" s="41">
        <v>2</v>
      </c>
      <c r="B159" s="55" t="s">
        <v>87</v>
      </c>
      <c r="C159" s="56" t="s">
        <v>50</v>
      </c>
      <c r="D159" s="56" t="s">
        <v>41</v>
      </c>
      <c r="E159" s="41" t="s">
        <v>28</v>
      </c>
      <c r="F159" s="55" t="s">
        <v>88</v>
      </c>
      <c r="G159" s="49" t="s">
        <v>89</v>
      </c>
      <c r="H159" s="50">
        <v>30000</v>
      </c>
      <c r="I159" s="59"/>
      <c r="J159" s="80" t="s">
        <v>90</v>
      </c>
      <c r="K159" s="59">
        <v>8000</v>
      </c>
      <c r="L159" s="80" t="s">
        <v>1590</v>
      </c>
      <c r="M159" s="59" t="s">
        <v>92</v>
      </c>
      <c r="N159" s="59"/>
      <c r="O159" s="80" t="s">
        <v>93</v>
      </c>
      <c r="P159" s="45" t="s">
        <v>94</v>
      </c>
      <c r="Q159" s="45" t="s">
        <v>37</v>
      </c>
      <c r="R159" s="45" t="s">
        <v>95</v>
      </c>
      <c r="S159" s="59"/>
      <c r="T159" s="45" t="s">
        <v>39</v>
      </c>
      <c r="U159"/>
    </row>
    <row r="160" s="97" customFormat="1" spans="1:21">
      <c r="A160" s="41">
        <v>3</v>
      </c>
      <c r="B160" s="42" t="s">
        <v>312</v>
      </c>
      <c r="C160" s="193"/>
      <c r="D160" s="193" t="s">
        <v>41</v>
      </c>
      <c r="E160" s="45" t="s">
        <v>267</v>
      </c>
      <c r="F160" s="131" t="s">
        <v>1700</v>
      </c>
      <c r="G160" s="41" t="s">
        <v>106</v>
      </c>
      <c r="H160" s="193">
        <v>8000</v>
      </c>
      <c r="I160" s="193"/>
      <c r="J160" s="202" t="s">
        <v>1532</v>
      </c>
      <c r="K160" s="203">
        <v>500</v>
      </c>
      <c r="L160" s="204" t="s">
        <v>1533</v>
      </c>
      <c r="M160" s="205" t="s">
        <v>122</v>
      </c>
      <c r="N160" s="239"/>
      <c r="O160" s="193"/>
      <c r="P160" s="193"/>
      <c r="Q160" s="193"/>
      <c r="R160"/>
      <c r="S160"/>
      <c r="T160"/>
      <c r="U160"/>
    </row>
    <row r="161" ht="33.75" spans="1:20">
      <c r="A161" s="41">
        <v>4</v>
      </c>
      <c r="B161" s="55" t="s">
        <v>480</v>
      </c>
      <c r="C161" s="59" t="s">
        <v>26</v>
      </c>
      <c r="D161" s="56" t="s">
        <v>41</v>
      </c>
      <c r="E161" s="56" t="s">
        <v>439</v>
      </c>
      <c r="F161" s="55" t="s">
        <v>481</v>
      </c>
      <c r="G161" s="41" t="s">
        <v>53</v>
      </c>
      <c r="H161" s="57">
        <v>24000</v>
      </c>
      <c r="I161" s="59"/>
      <c r="J161" s="55" t="s">
        <v>482</v>
      </c>
      <c r="K161" s="59">
        <v>10000</v>
      </c>
      <c r="L161" s="80" t="s">
        <v>451</v>
      </c>
      <c r="M161" s="59"/>
      <c r="N161" s="45"/>
      <c r="O161" s="45" t="s">
        <v>443</v>
      </c>
      <c r="P161" s="45" t="s">
        <v>194</v>
      </c>
      <c r="Q161" s="45" t="s">
        <v>444</v>
      </c>
      <c r="R161" s="45" t="s">
        <v>445</v>
      </c>
      <c r="S161" s="59"/>
      <c r="T161" s="45" t="s">
        <v>446</v>
      </c>
    </row>
    <row r="162" ht="56.25" spans="1:20">
      <c r="A162" s="41">
        <v>5</v>
      </c>
      <c r="B162" s="55" t="s">
        <v>524</v>
      </c>
      <c r="C162" s="56" t="s">
        <v>26</v>
      </c>
      <c r="D162" s="56" t="s">
        <v>41</v>
      </c>
      <c r="E162" s="56" t="s">
        <v>439</v>
      </c>
      <c r="F162" s="55" t="s">
        <v>1701</v>
      </c>
      <c r="G162" s="41" t="s">
        <v>89</v>
      </c>
      <c r="H162" s="57">
        <v>30000</v>
      </c>
      <c r="I162" s="59"/>
      <c r="J162" s="55" t="s">
        <v>1702</v>
      </c>
      <c r="K162" s="59">
        <v>16000</v>
      </c>
      <c r="L162" s="80" t="s">
        <v>1703</v>
      </c>
      <c r="M162" s="59" t="s">
        <v>92</v>
      </c>
      <c r="N162" s="45"/>
      <c r="O162" s="45" t="s">
        <v>528</v>
      </c>
      <c r="P162" s="45" t="s">
        <v>529</v>
      </c>
      <c r="Q162" s="45" t="s">
        <v>444</v>
      </c>
      <c r="R162" s="45" t="s">
        <v>530</v>
      </c>
      <c r="S162" s="59"/>
      <c r="T162" s="45" t="s">
        <v>1704</v>
      </c>
    </row>
    <row r="163" s="21" customFormat="1" ht="22.5" spans="1:21">
      <c r="A163" s="41">
        <v>6</v>
      </c>
      <c r="B163" s="55" t="s">
        <v>641</v>
      </c>
      <c r="C163" s="56" t="s">
        <v>26</v>
      </c>
      <c r="D163" s="47" t="s">
        <v>41</v>
      </c>
      <c r="E163" s="41" t="s">
        <v>642</v>
      </c>
      <c r="F163" s="54" t="s">
        <v>1705</v>
      </c>
      <c r="G163" s="48" t="s">
        <v>106</v>
      </c>
      <c r="H163" s="57">
        <v>1500</v>
      </c>
      <c r="I163" s="56"/>
      <c r="J163" s="78" t="s">
        <v>1706</v>
      </c>
      <c r="K163" s="48">
        <v>1500</v>
      </c>
      <c r="L163" s="46" t="s">
        <v>1655</v>
      </c>
      <c r="M163" s="59" t="s">
        <v>79</v>
      </c>
      <c r="N163" s="45"/>
      <c r="O163" s="46" t="s">
        <v>646</v>
      </c>
      <c r="P163" s="52" t="s">
        <v>647</v>
      </c>
      <c r="Q163" s="52" t="s">
        <v>648</v>
      </c>
      <c r="R163" s="52" t="s">
        <v>647</v>
      </c>
      <c r="S163" s="45"/>
      <c r="T163" s="45"/>
      <c r="U163"/>
    </row>
    <row r="164" s="29" customFormat="1" ht="33.75" spans="1:20">
      <c r="A164" s="41">
        <v>7</v>
      </c>
      <c r="B164" s="55" t="s">
        <v>1254</v>
      </c>
      <c r="C164" s="59" t="s">
        <v>50</v>
      </c>
      <c r="D164" s="56" t="s">
        <v>41</v>
      </c>
      <c r="E164" s="41" t="s">
        <v>1144</v>
      </c>
      <c r="F164" s="55" t="s">
        <v>1707</v>
      </c>
      <c r="G164" s="41" t="s">
        <v>53</v>
      </c>
      <c r="H164" s="57">
        <v>30000</v>
      </c>
      <c r="I164" s="56">
        <v>5000</v>
      </c>
      <c r="J164" s="81" t="s">
        <v>1256</v>
      </c>
      <c r="K164" s="59">
        <v>15000</v>
      </c>
      <c r="L164" s="60" t="s">
        <v>1708</v>
      </c>
      <c r="M164" s="59"/>
      <c r="N164" s="45" t="s">
        <v>34</v>
      </c>
      <c r="O164" s="45" t="s">
        <v>1258</v>
      </c>
      <c r="P164" s="45" t="s">
        <v>1259</v>
      </c>
      <c r="Q164" s="45" t="s">
        <v>1150</v>
      </c>
      <c r="R164" s="45" t="s">
        <v>1218</v>
      </c>
      <c r="S164" s="45"/>
      <c r="T164" s="45"/>
    </row>
    <row r="165" s="174" customFormat="1" ht="18" customHeight="1" spans="1:20">
      <c r="A165" s="37" t="s">
        <v>166</v>
      </c>
      <c r="B165" s="38" t="str">
        <f>"预备项目"&amp;SUBTOTAL(3,A165:A253)-2&amp;"个"</f>
        <v>预备项目80个</v>
      </c>
      <c r="C165" s="145"/>
      <c r="D165" s="37"/>
      <c r="E165" s="146"/>
      <c r="F165" s="38"/>
      <c r="G165" s="39"/>
      <c r="H165" s="40">
        <f t="shared" ref="H165:I165" si="8">SUM(H166,H180,H188,H205,H240,H247)</f>
        <v>3655143.36</v>
      </c>
      <c r="I165" s="40">
        <f t="shared" si="8"/>
        <v>23300</v>
      </c>
      <c r="J165" s="161"/>
      <c r="K165" s="40">
        <f>SUM(K166,K180,K188,K205,K240,K247)</f>
        <v>933060</v>
      </c>
      <c r="L165" s="38"/>
      <c r="M165" s="145"/>
      <c r="N165" s="145"/>
      <c r="O165" s="145"/>
      <c r="P165" s="145"/>
      <c r="Q165" s="145"/>
      <c r="R165" s="145"/>
      <c r="S165" s="145"/>
      <c r="T165" s="152"/>
    </row>
    <row r="166" s="175" customFormat="1" ht="18" customHeight="1" spans="1:21">
      <c r="A166" s="183"/>
      <c r="B166" s="183" t="str">
        <f>"工业类"&amp;SUBTOTAL(3,A166:A180)&amp;"个"</f>
        <v>工业类13个</v>
      </c>
      <c r="C166" s="184"/>
      <c r="D166" s="183"/>
      <c r="E166" s="185"/>
      <c r="F166" s="186"/>
      <c r="G166" s="187"/>
      <c r="H166" s="188">
        <f t="shared" ref="H166:I166" si="9">SUM(H167:H179)</f>
        <v>184500</v>
      </c>
      <c r="I166" s="188">
        <f t="shared" si="9"/>
        <v>11000</v>
      </c>
      <c r="J166" s="188"/>
      <c r="K166" s="188">
        <f>SUM(K167:K179)</f>
        <v>46000</v>
      </c>
      <c r="L166" s="186"/>
      <c r="M166" s="184"/>
      <c r="N166" s="184"/>
      <c r="O166" s="184"/>
      <c r="P166" s="184"/>
      <c r="Q166" s="184"/>
      <c r="R166" s="219"/>
      <c r="S166" s="219"/>
      <c r="T166" s="214"/>
      <c r="U166" s="214"/>
    </row>
    <row r="167" s="127" customFormat="1" ht="28.5" customHeight="1" spans="1:20">
      <c r="A167" s="65">
        <v>1</v>
      </c>
      <c r="B167" s="60" t="s">
        <v>1464</v>
      </c>
      <c r="C167" s="59" t="s">
        <v>50</v>
      </c>
      <c r="D167" s="59" t="s">
        <v>433</v>
      </c>
      <c r="E167" s="45" t="s">
        <v>984</v>
      </c>
      <c r="F167" s="60" t="s">
        <v>1709</v>
      </c>
      <c r="G167" s="45" t="s">
        <v>89</v>
      </c>
      <c r="H167" s="61">
        <v>91000</v>
      </c>
      <c r="I167" s="59">
        <v>11000</v>
      </c>
      <c r="J167" s="80" t="s">
        <v>1710</v>
      </c>
      <c r="K167" s="59">
        <v>7000</v>
      </c>
      <c r="L167" s="60" t="s">
        <v>1711</v>
      </c>
      <c r="M167" s="59" t="s">
        <v>337</v>
      </c>
      <c r="N167" s="59"/>
      <c r="O167" s="208" t="s">
        <v>1065</v>
      </c>
      <c r="P167" s="208" t="s">
        <v>1066</v>
      </c>
      <c r="Q167" s="208" t="s">
        <v>309</v>
      </c>
      <c r="R167" s="149"/>
      <c r="S167" s="149"/>
      <c r="T167" s="149"/>
    </row>
    <row r="168" s="29" customFormat="1" ht="33.75" spans="1:20">
      <c r="A168" s="65">
        <v>2</v>
      </c>
      <c r="B168" s="55" t="s">
        <v>1315</v>
      </c>
      <c r="C168" s="59" t="s">
        <v>103</v>
      </c>
      <c r="D168" s="56" t="s">
        <v>433</v>
      </c>
      <c r="E168" s="41" t="s">
        <v>1144</v>
      </c>
      <c r="F168" s="55" t="s">
        <v>1316</v>
      </c>
      <c r="G168" s="41">
        <v>2016</v>
      </c>
      <c r="H168" s="57">
        <v>6000</v>
      </c>
      <c r="I168" s="104"/>
      <c r="J168" s="60" t="s">
        <v>1712</v>
      </c>
      <c r="K168" s="59">
        <v>6000</v>
      </c>
      <c r="L168" s="60" t="s">
        <v>1713</v>
      </c>
      <c r="M168" s="59" t="s">
        <v>337</v>
      </c>
      <c r="N168" s="59"/>
      <c r="O168" s="45" t="s">
        <v>1319</v>
      </c>
      <c r="P168" s="45" t="s">
        <v>1320</v>
      </c>
      <c r="Q168" s="45" t="s">
        <v>1150</v>
      </c>
      <c r="R168" s="45" t="s">
        <v>1186</v>
      </c>
      <c r="S168" s="45"/>
      <c r="T168" s="45"/>
    </row>
    <row r="169" s="29" customFormat="1" ht="33.75" spans="1:20">
      <c r="A169" s="65">
        <v>3</v>
      </c>
      <c r="B169" s="55" t="s">
        <v>1714</v>
      </c>
      <c r="C169" s="59" t="s">
        <v>103</v>
      </c>
      <c r="D169" s="56" t="s">
        <v>433</v>
      </c>
      <c r="E169" s="41" t="s">
        <v>1144</v>
      </c>
      <c r="F169" s="55" t="s">
        <v>1715</v>
      </c>
      <c r="G169" s="41">
        <v>2016</v>
      </c>
      <c r="H169" s="57">
        <v>1000</v>
      </c>
      <c r="I169" s="104"/>
      <c r="J169" s="60" t="s">
        <v>1712</v>
      </c>
      <c r="K169" s="59">
        <v>1000</v>
      </c>
      <c r="L169" s="60" t="s">
        <v>1713</v>
      </c>
      <c r="M169" s="59" t="s">
        <v>337</v>
      </c>
      <c r="N169" s="59"/>
      <c r="O169" s="45" t="s">
        <v>1319</v>
      </c>
      <c r="P169" s="45" t="s">
        <v>1320</v>
      </c>
      <c r="Q169" s="45" t="s">
        <v>1150</v>
      </c>
      <c r="R169" s="45" t="s">
        <v>1186</v>
      </c>
      <c r="S169" s="45"/>
      <c r="T169" s="45"/>
    </row>
    <row r="170" s="29" customFormat="1" ht="33.75" spans="1:20">
      <c r="A170" s="65">
        <v>4</v>
      </c>
      <c r="B170" s="55" t="s">
        <v>1323</v>
      </c>
      <c r="C170" s="59" t="s">
        <v>26</v>
      </c>
      <c r="D170" s="56" t="s">
        <v>433</v>
      </c>
      <c r="E170" s="41" t="s">
        <v>1144</v>
      </c>
      <c r="F170" s="55" t="s">
        <v>1324</v>
      </c>
      <c r="G170" s="41" t="s">
        <v>89</v>
      </c>
      <c r="H170" s="57">
        <v>10000</v>
      </c>
      <c r="I170" s="104"/>
      <c r="J170" s="60" t="s">
        <v>1716</v>
      </c>
      <c r="K170" s="59">
        <v>8000</v>
      </c>
      <c r="L170" s="60" t="s">
        <v>1326</v>
      </c>
      <c r="M170" s="59" t="s">
        <v>178</v>
      </c>
      <c r="N170" s="59"/>
      <c r="O170" s="45" t="s">
        <v>1327</v>
      </c>
      <c r="P170" s="45" t="s">
        <v>1328</v>
      </c>
      <c r="Q170" s="45" t="s">
        <v>1150</v>
      </c>
      <c r="R170" s="45" t="s">
        <v>1186</v>
      </c>
      <c r="S170" s="45"/>
      <c r="T170" s="45"/>
    </row>
    <row r="171" s="29" customFormat="1" ht="33.75" spans="1:20">
      <c r="A171" s="65">
        <v>5</v>
      </c>
      <c r="B171" s="55" t="s">
        <v>1329</v>
      </c>
      <c r="C171" s="59" t="s">
        <v>188</v>
      </c>
      <c r="D171" s="56" t="s">
        <v>433</v>
      </c>
      <c r="E171" s="41" t="s">
        <v>1144</v>
      </c>
      <c r="F171" s="55" t="s">
        <v>1717</v>
      </c>
      <c r="G171" s="41" t="s">
        <v>106</v>
      </c>
      <c r="H171" s="57">
        <v>5000</v>
      </c>
      <c r="I171" s="104"/>
      <c r="J171" s="60" t="s">
        <v>1716</v>
      </c>
      <c r="K171" s="59">
        <v>3000</v>
      </c>
      <c r="L171" s="60" t="s">
        <v>1326</v>
      </c>
      <c r="M171" s="59" t="s">
        <v>178</v>
      </c>
      <c r="N171" s="59"/>
      <c r="O171" s="45" t="s">
        <v>1150</v>
      </c>
      <c r="P171" s="45" t="s">
        <v>1173</v>
      </c>
      <c r="Q171" s="45" t="s">
        <v>1150</v>
      </c>
      <c r="R171" s="45" t="s">
        <v>1173</v>
      </c>
      <c r="S171" s="45"/>
      <c r="T171" s="45"/>
    </row>
    <row r="172" s="29" customFormat="1" ht="45" spans="1:20">
      <c r="A172" s="65">
        <v>6</v>
      </c>
      <c r="B172" s="55" t="s">
        <v>1331</v>
      </c>
      <c r="C172" s="59" t="s">
        <v>188</v>
      </c>
      <c r="D172" s="56" t="s">
        <v>433</v>
      </c>
      <c r="E172" s="41" t="s">
        <v>1265</v>
      </c>
      <c r="F172" s="55" t="s">
        <v>1718</v>
      </c>
      <c r="G172" s="41" t="s">
        <v>106</v>
      </c>
      <c r="H172" s="57">
        <v>20000</v>
      </c>
      <c r="I172" s="104"/>
      <c r="J172" s="60" t="s">
        <v>1500</v>
      </c>
      <c r="K172" s="59">
        <v>3000</v>
      </c>
      <c r="L172" s="60" t="s">
        <v>1719</v>
      </c>
      <c r="M172" s="59" t="s">
        <v>337</v>
      </c>
      <c r="N172" s="59"/>
      <c r="O172" s="45" t="s">
        <v>1150</v>
      </c>
      <c r="P172" s="45" t="s">
        <v>1335</v>
      </c>
      <c r="Q172" s="45" t="s">
        <v>966</v>
      </c>
      <c r="R172" s="45" t="s">
        <v>1066</v>
      </c>
      <c r="S172" s="45"/>
      <c r="T172" s="45"/>
    </row>
    <row r="173" s="29" customFormat="1" ht="33.75" spans="1:20">
      <c r="A173" s="65">
        <v>7</v>
      </c>
      <c r="B173" s="55" t="s">
        <v>1336</v>
      </c>
      <c r="C173" s="59" t="s">
        <v>188</v>
      </c>
      <c r="D173" s="56" t="s">
        <v>433</v>
      </c>
      <c r="E173" s="41" t="s">
        <v>1265</v>
      </c>
      <c r="F173" s="55" t="s">
        <v>1720</v>
      </c>
      <c r="G173" s="41" t="s">
        <v>106</v>
      </c>
      <c r="H173" s="57">
        <v>6800</v>
      </c>
      <c r="I173" s="104"/>
      <c r="J173" s="60" t="s">
        <v>1500</v>
      </c>
      <c r="K173" s="59">
        <v>2000</v>
      </c>
      <c r="L173" s="60" t="s">
        <v>1721</v>
      </c>
      <c r="M173" s="59" t="s">
        <v>70</v>
      </c>
      <c r="N173" s="59"/>
      <c r="O173" s="45" t="s">
        <v>1339</v>
      </c>
      <c r="P173" s="45" t="s">
        <v>1340</v>
      </c>
      <c r="Q173" s="45" t="s">
        <v>966</v>
      </c>
      <c r="R173" s="45" t="s">
        <v>967</v>
      </c>
      <c r="S173" s="45"/>
      <c r="T173" s="45"/>
    </row>
    <row r="174" s="29" customFormat="1" ht="33.75" spans="1:20">
      <c r="A174" s="65">
        <v>8</v>
      </c>
      <c r="B174" s="55" t="s">
        <v>1341</v>
      </c>
      <c r="C174" s="59" t="s">
        <v>188</v>
      </c>
      <c r="D174" s="56" t="s">
        <v>433</v>
      </c>
      <c r="E174" s="41" t="s">
        <v>1265</v>
      </c>
      <c r="F174" s="55" t="s">
        <v>1722</v>
      </c>
      <c r="G174" s="41" t="s">
        <v>106</v>
      </c>
      <c r="H174" s="57">
        <v>6000</v>
      </c>
      <c r="I174" s="104"/>
      <c r="J174" s="60" t="s">
        <v>1500</v>
      </c>
      <c r="K174" s="59">
        <v>2000</v>
      </c>
      <c r="L174" s="60" t="s">
        <v>1719</v>
      </c>
      <c r="M174" s="59" t="s">
        <v>337</v>
      </c>
      <c r="N174" s="59"/>
      <c r="O174" s="45" t="s">
        <v>1343</v>
      </c>
      <c r="P174" s="45" t="s">
        <v>1344</v>
      </c>
      <c r="Q174" s="45" t="s">
        <v>966</v>
      </c>
      <c r="R174" s="45" t="s">
        <v>967</v>
      </c>
      <c r="S174" s="45"/>
      <c r="T174" s="45"/>
    </row>
    <row r="175" s="29" customFormat="1" ht="33.75" spans="1:20">
      <c r="A175" s="65">
        <v>9</v>
      </c>
      <c r="B175" s="55" t="s">
        <v>1345</v>
      </c>
      <c r="C175" s="59" t="s">
        <v>188</v>
      </c>
      <c r="D175" s="56" t="s">
        <v>433</v>
      </c>
      <c r="E175" s="41" t="s">
        <v>1265</v>
      </c>
      <c r="F175" s="55" t="s">
        <v>1723</v>
      </c>
      <c r="G175" s="41" t="s">
        <v>106</v>
      </c>
      <c r="H175" s="57">
        <v>3500</v>
      </c>
      <c r="I175" s="104"/>
      <c r="J175" s="60" t="s">
        <v>1500</v>
      </c>
      <c r="K175" s="59">
        <v>2000</v>
      </c>
      <c r="L175" s="60" t="s">
        <v>1719</v>
      </c>
      <c r="M175" s="59" t="s">
        <v>337</v>
      </c>
      <c r="N175" s="59"/>
      <c r="O175" s="45" t="s">
        <v>1347</v>
      </c>
      <c r="P175" s="45" t="s">
        <v>1348</v>
      </c>
      <c r="Q175" s="45" t="s">
        <v>966</v>
      </c>
      <c r="R175" s="45" t="s">
        <v>1066</v>
      </c>
      <c r="S175" s="45"/>
      <c r="T175" s="45"/>
    </row>
    <row r="176" s="29" customFormat="1" ht="45" spans="1:20">
      <c r="A176" s="65">
        <v>10</v>
      </c>
      <c r="B176" s="55" t="s">
        <v>1349</v>
      </c>
      <c r="C176" s="59" t="s">
        <v>188</v>
      </c>
      <c r="D176" s="56" t="s">
        <v>433</v>
      </c>
      <c r="E176" s="41" t="s">
        <v>1265</v>
      </c>
      <c r="F176" s="55" t="s">
        <v>1724</v>
      </c>
      <c r="G176" s="41" t="s">
        <v>106</v>
      </c>
      <c r="H176" s="57">
        <v>8200</v>
      </c>
      <c r="I176" s="104"/>
      <c r="J176" s="60" t="s">
        <v>1500</v>
      </c>
      <c r="K176" s="59">
        <v>3000</v>
      </c>
      <c r="L176" s="60" t="s">
        <v>1719</v>
      </c>
      <c r="M176" s="59" t="s">
        <v>337</v>
      </c>
      <c r="N176" s="59"/>
      <c r="O176" s="45" t="s">
        <v>1351</v>
      </c>
      <c r="P176" s="45" t="s">
        <v>1352</v>
      </c>
      <c r="Q176" s="45" t="s">
        <v>966</v>
      </c>
      <c r="R176" s="45" t="s">
        <v>1310</v>
      </c>
      <c r="S176" s="45"/>
      <c r="T176" s="45"/>
    </row>
    <row r="177" s="29" customFormat="1" ht="33.75" spans="1:20">
      <c r="A177" s="65">
        <v>11</v>
      </c>
      <c r="B177" s="55" t="s">
        <v>1353</v>
      </c>
      <c r="C177" s="59" t="s">
        <v>188</v>
      </c>
      <c r="D177" s="56" t="s">
        <v>433</v>
      </c>
      <c r="E177" s="41" t="s">
        <v>1265</v>
      </c>
      <c r="F177" s="55" t="s">
        <v>1725</v>
      </c>
      <c r="G177" s="41" t="s">
        <v>106</v>
      </c>
      <c r="H177" s="57">
        <v>10000</v>
      </c>
      <c r="I177" s="104"/>
      <c r="J177" s="60" t="s">
        <v>1500</v>
      </c>
      <c r="K177" s="59">
        <v>4000</v>
      </c>
      <c r="L177" s="60" t="s">
        <v>1719</v>
      </c>
      <c r="M177" s="59" t="s">
        <v>337</v>
      </c>
      <c r="N177" s="59"/>
      <c r="O177" s="45" t="s">
        <v>1355</v>
      </c>
      <c r="P177" s="45" t="s">
        <v>1356</v>
      </c>
      <c r="Q177" s="45" t="s">
        <v>966</v>
      </c>
      <c r="R177" s="45" t="s">
        <v>967</v>
      </c>
      <c r="S177" s="45"/>
      <c r="T177" s="45"/>
    </row>
    <row r="178" s="29" customFormat="1" ht="33.75" spans="1:20">
      <c r="A178" s="65">
        <v>12</v>
      </c>
      <c r="B178" s="55" t="s">
        <v>1357</v>
      </c>
      <c r="C178" s="59" t="s">
        <v>188</v>
      </c>
      <c r="D178" s="56" t="s">
        <v>433</v>
      </c>
      <c r="E178" s="41" t="s">
        <v>1265</v>
      </c>
      <c r="F178" s="55" t="s">
        <v>1726</v>
      </c>
      <c r="G178" s="41" t="s">
        <v>106</v>
      </c>
      <c r="H178" s="57">
        <v>7000</v>
      </c>
      <c r="I178" s="104"/>
      <c r="J178" s="60" t="s">
        <v>1500</v>
      </c>
      <c r="K178" s="59">
        <v>3000</v>
      </c>
      <c r="L178" s="60" t="s">
        <v>1719</v>
      </c>
      <c r="M178" s="59" t="s">
        <v>337</v>
      </c>
      <c r="N178" s="59"/>
      <c r="O178" s="45" t="s">
        <v>1359</v>
      </c>
      <c r="P178" s="45" t="s">
        <v>1360</v>
      </c>
      <c r="Q178" s="45" t="s">
        <v>966</v>
      </c>
      <c r="R178" s="45" t="s">
        <v>1310</v>
      </c>
      <c r="S178" s="45"/>
      <c r="T178" s="45"/>
    </row>
    <row r="179" s="29" customFormat="1" ht="33.75" spans="1:20">
      <c r="A179" s="65">
        <v>13</v>
      </c>
      <c r="B179" s="55" t="s">
        <v>1361</v>
      </c>
      <c r="C179" s="59" t="s">
        <v>188</v>
      </c>
      <c r="D179" s="56" t="s">
        <v>433</v>
      </c>
      <c r="E179" s="41" t="s">
        <v>1265</v>
      </c>
      <c r="F179" s="55" t="s">
        <v>1362</v>
      </c>
      <c r="G179" s="41" t="s">
        <v>106</v>
      </c>
      <c r="H179" s="57">
        <v>10000</v>
      </c>
      <c r="I179" s="104"/>
      <c r="J179" s="60" t="s">
        <v>1500</v>
      </c>
      <c r="K179" s="59">
        <v>2000</v>
      </c>
      <c r="L179" s="60" t="s">
        <v>1721</v>
      </c>
      <c r="M179" s="59" t="s">
        <v>70</v>
      </c>
      <c r="N179" s="59"/>
      <c r="O179" s="45" t="s">
        <v>1363</v>
      </c>
      <c r="P179" s="45" t="s">
        <v>1364</v>
      </c>
      <c r="Q179" s="45" t="s">
        <v>966</v>
      </c>
      <c r="R179" s="45" t="s">
        <v>967</v>
      </c>
      <c r="S179" s="45"/>
      <c r="T179" s="45"/>
    </row>
    <row r="180" s="175" customFormat="1" ht="18" customHeight="1" spans="1:21">
      <c r="A180" s="183"/>
      <c r="B180" s="183" t="str">
        <f>"交通类"&amp;SUBTOTAL(3,A180:A188)&amp;"个"</f>
        <v>交通类7个</v>
      </c>
      <c r="C180" s="184"/>
      <c r="D180" s="183"/>
      <c r="E180" s="185"/>
      <c r="F180" s="186"/>
      <c r="G180" s="187"/>
      <c r="H180" s="188">
        <f t="shared" ref="H180:I180" si="10">SUM(H181:H187)</f>
        <v>162775.36</v>
      </c>
      <c r="I180" s="188">
        <f t="shared" si="10"/>
        <v>2000</v>
      </c>
      <c r="J180" s="210"/>
      <c r="K180" s="188">
        <f>SUM(K181:K187)</f>
        <v>45000</v>
      </c>
      <c r="L180" s="186"/>
      <c r="M180" s="184"/>
      <c r="N180" s="184"/>
      <c r="O180" s="184"/>
      <c r="P180" s="184"/>
      <c r="Q180" s="184"/>
      <c r="R180" s="219"/>
      <c r="S180" s="219"/>
      <c r="T180"/>
      <c r="U180"/>
    </row>
    <row r="181" s="29" customFormat="1" ht="33.75" spans="1:20">
      <c r="A181" s="41">
        <v>1</v>
      </c>
      <c r="B181" s="80" t="s">
        <v>254</v>
      </c>
      <c r="C181" s="59" t="s">
        <v>103</v>
      </c>
      <c r="D181" s="56" t="s">
        <v>124</v>
      </c>
      <c r="E181" s="45" t="s">
        <v>28</v>
      </c>
      <c r="F181" s="42" t="s">
        <v>255</v>
      </c>
      <c r="G181" s="41" t="s">
        <v>89</v>
      </c>
      <c r="H181" s="61">
        <v>1000</v>
      </c>
      <c r="I181" s="104"/>
      <c r="J181" s="80" t="s">
        <v>1532</v>
      </c>
      <c r="K181" s="45">
        <v>1000</v>
      </c>
      <c r="L181" s="60" t="s">
        <v>1727</v>
      </c>
      <c r="M181" s="59" t="s">
        <v>70</v>
      </c>
      <c r="N181" s="45"/>
      <c r="O181" s="59" t="s">
        <v>290</v>
      </c>
      <c r="P181" s="59" t="s">
        <v>1421</v>
      </c>
      <c r="Q181" s="59" t="s">
        <v>700</v>
      </c>
      <c r="R181" s="59" t="s">
        <v>1422</v>
      </c>
      <c r="S181" s="59" t="s">
        <v>1489</v>
      </c>
      <c r="T181" s="59" t="s">
        <v>905</v>
      </c>
    </row>
    <row r="182" s="29" customFormat="1" ht="22.5" spans="1:20">
      <c r="A182" s="41">
        <v>2</v>
      </c>
      <c r="B182" s="42" t="s">
        <v>367</v>
      </c>
      <c r="C182" s="193"/>
      <c r="D182" s="193" t="s">
        <v>124</v>
      </c>
      <c r="E182" s="45" t="s">
        <v>267</v>
      </c>
      <c r="F182" s="131" t="s">
        <v>1728</v>
      </c>
      <c r="G182" s="41" t="s">
        <v>83</v>
      </c>
      <c r="H182" s="222">
        <v>3000</v>
      </c>
      <c r="I182" s="201"/>
      <c r="J182" s="240"/>
      <c r="K182" s="203">
        <v>1000</v>
      </c>
      <c r="L182" s="237" t="s">
        <v>1606</v>
      </c>
      <c r="M182" s="232" t="s">
        <v>34</v>
      </c>
      <c r="N182" s="206"/>
      <c r="O182" s="59"/>
      <c r="P182" s="59"/>
      <c r="Q182" s="59"/>
      <c r="R182" s="59"/>
      <c r="S182" s="59"/>
      <c r="T182" s="59"/>
    </row>
    <row r="183" s="29" customFormat="1" ht="45" spans="1:20">
      <c r="A183" s="41">
        <v>3</v>
      </c>
      <c r="B183" s="46" t="s">
        <v>1416</v>
      </c>
      <c r="C183" s="59" t="s">
        <v>188</v>
      </c>
      <c r="D183" s="59" t="s">
        <v>124</v>
      </c>
      <c r="E183" s="45" t="s">
        <v>1417</v>
      </c>
      <c r="F183" s="92" t="s">
        <v>1418</v>
      </c>
      <c r="G183" s="45" t="s">
        <v>89</v>
      </c>
      <c r="H183" s="61">
        <v>17637.68</v>
      </c>
      <c r="I183" s="65">
        <v>1000</v>
      </c>
      <c r="J183" s="60" t="s">
        <v>1729</v>
      </c>
      <c r="K183" s="65">
        <v>10000</v>
      </c>
      <c r="L183" s="60" t="s">
        <v>1530</v>
      </c>
      <c r="M183" s="59" t="s">
        <v>34</v>
      </c>
      <c r="N183" s="130"/>
      <c r="O183" s="59"/>
      <c r="P183" s="59"/>
      <c r="Q183" s="59"/>
      <c r="R183" s="59"/>
      <c r="S183" s="59"/>
      <c r="T183" s="59"/>
    </row>
    <row r="184" s="29" customFormat="1" ht="45" spans="1:20">
      <c r="A184" s="41">
        <v>4</v>
      </c>
      <c r="B184" s="46" t="s">
        <v>1730</v>
      </c>
      <c r="C184" s="59" t="s">
        <v>188</v>
      </c>
      <c r="D184" s="59" t="s">
        <v>124</v>
      </c>
      <c r="E184" s="45" t="s">
        <v>1413</v>
      </c>
      <c r="F184" s="92" t="s">
        <v>1731</v>
      </c>
      <c r="G184" s="45" t="s">
        <v>83</v>
      </c>
      <c r="H184" s="61">
        <v>24200</v>
      </c>
      <c r="I184" s="65"/>
      <c r="J184" s="134" t="s">
        <v>579</v>
      </c>
      <c r="K184" s="65">
        <v>10000</v>
      </c>
      <c r="L184" s="60" t="s">
        <v>1732</v>
      </c>
      <c r="M184" s="59" t="s">
        <v>34</v>
      </c>
      <c r="N184" s="59"/>
      <c r="O184" s="59"/>
      <c r="P184" s="59"/>
      <c r="Q184" s="59"/>
      <c r="R184" s="59"/>
      <c r="S184" s="59"/>
      <c r="T184" s="59"/>
    </row>
    <row r="185" s="29" customFormat="1" ht="33.75" spans="1:20">
      <c r="A185" s="41">
        <v>5</v>
      </c>
      <c r="B185" s="55" t="s">
        <v>1406</v>
      </c>
      <c r="C185" s="59" t="s">
        <v>188</v>
      </c>
      <c r="D185" s="56" t="s">
        <v>124</v>
      </c>
      <c r="E185" s="41" t="s">
        <v>984</v>
      </c>
      <c r="F185" s="55" t="s">
        <v>1407</v>
      </c>
      <c r="G185" s="41" t="s">
        <v>83</v>
      </c>
      <c r="H185" s="57">
        <v>83000</v>
      </c>
      <c r="I185" s="59"/>
      <c r="J185" s="80" t="s">
        <v>1733</v>
      </c>
      <c r="K185" s="59">
        <v>5000</v>
      </c>
      <c r="L185" s="60" t="s">
        <v>1734</v>
      </c>
      <c r="M185" s="59" t="s">
        <v>70</v>
      </c>
      <c r="N185" s="59"/>
      <c r="O185" s="59" t="s">
        <v>1032</v>
      </c>
      <c r="P185" s="59" t="s">
        <v>1033</v>
      </c>
      <c r="Q185" s="59" t="s">
        <v>700</v>
      </c>
      <c r="R185" s="59" t="s">
        <v>1034</v>
      </c>
      <c r="S185" s="59" t="s">
        <v>1489</v>
      </c>
      <c r="T185" s="59" t="s">
        <v>905</v>
      </c>
    </row>
    <row r="186" s="29" customFormat="1" ht="56.25" spans="1:20">
      <c r="A186" s="41">
        <v>7</v>
      </c>
      <c r="B186" s="46" t="s">
        <v>1141</v>
      </c>
      <c r="C186" s="59" t="s">
        <v>188</v>
      </c>
      <c r="D186" s="59" t="s">
        <v>124</v>
      </c>
      <c r="E186" s="41" t="s">
        <v>1072</v>
      </c>
      <c r="F186" s="92" t="s">
        <v>1735</v>
      </c>
      <c r="G186" s="45" t="s">
        <v>83</v>
      </c>
      <c r="H186" s="61">
        <v>16300</v>
      </c>
      <c r="I186" s="65">
        <v>0</v>
      </c>
      <c r="J186" s="134" t="s">
        <v>33</v>
      </c>
      <c r="K186" s="65">
        <v>8000</v>
      </c>
      <c r="L186" s="60" t="s">
        <v>1736</v>
      </c>
      <c r="M186" s="59" t="s">
        <v>70</v>
      </c>
      <c r="N186" s="59"/>
      <c r="O186" s="59" t="s">
        <v>1032</v>
      </c>
      <c r="P186" s="59" t="s">
        <v>1033</v>
      </c>
      <c r="Q186" s="59" t="s">
        <v>700</v>
      </c>
      <c r="R186" s="59" t="s">
        <v>1034</v>
      </c>
      <c r="S186" s="59" t="s">
        <v>1489</v>
      </c>
      <c r="T186" s="59" t="s">
        <v>905</v>
      </c>
    </row>
    <row r="187" s="29" customFormat="1" ht="45" spans="1:20">
      <c r="A187" s="41">
        <v>8</v>
      </c>
      <c r="B187" s="46" t="s">
        <v>1416</v>
      </c>
      <c r="C187" s="59" t="s">
        <v>188</v>
      </c>
      <c r="D187" s="59" t="s">
        <v>124</v>
      </c>
      <c r="E187" s="45" t="s">
        <v>1417</v>
      </c>
      <c r="F187" s="92" t="s">
        <v>1418</v>
      </c>
      <c r="G187" s="45" t="s">
        <v>89</v>
      </c>
      <c r="H187" s="61">
        <v>17637.68</v>
      </c>
      <c r="I187" s="65">
        <v>1000</v>
      </c>
      <c r="J187" s="60" t="s">
        <v>1729</v>
      </c>
      <c r="K187" s="65">
        <v>10000</v>
      </c>
      <c r="L187" s="60" t="s">
        <v>1737</v>
      </c>
      <c r="M187" s="59" t="s">
        <v>34</v>
      </c>
      <c r="N187" s="130"/>
      <c r="O187" s="59" t="s">
        <v>1032</v>
      </c>
      <c r="P187" s="59" t="s">
        <v>1033</v>
      </c>
      <c r="Q187" s="59" t="s">
        <v>700</v>
      </c>
      <c r="R187" s="59" t="s">
        <v>1034</v>
      </c>
      <c r="S187" s="59" t="s">
        <v>1489</v>
      </c>
      <c r="T187" s="59" t="s">
        <v>905</v>
      </c>
    </row>
    <row r="188" s="175" customFormat="1" ht="18" customHeight="1" spans="1:21">
      <c r="A188" s="183"/>
      <c r="B188" s="183" t="str">
        <f>"农林水利类"&amp;SUBTOTAL(3,A188:A205)&amp;"个"</f>
        <v>农林水利类16个</v>
      </c>
      <c r="C188" s="184"/>
      <c r="D188" s="183"/>
      <c r="E188" s="185"/>
      <c r="F188" s="186"/>
      <c r="G188" s="187"/>
      <c r="H188" s="188">
        <f t="shared" ref="H188:I188" si="11">SUM(H189:H204)</f>
        <v>217400</v>
      </c>
      <c r="I188" s="188">
        <f t="shared" si="11"/>
        <v>10000</v>
      </c>
      <c r="J188" s="210"/>
      <c r="K188" s="188">
        <f>SUM(K189:K204)</f>
        <v>52800</v>
      </c>
      <c r="L188" s="186"/>
      <c r="M188" s="184"/>
      <c r="N188" s="184"/>
      <c r="O188" s="184"/>
      <c r="P188" s="184"/>
      <c r="Q188" s="184"/>
      <c r="R188" s="219"/>
      <c r="S188" s="219"/>
      <c r="T188" s="214"/>
      <c r="U188" s="214"/>
    </row>
    <row r="189" s="99" customFormat="1" ht="17.1" customHeight="1" spans="1:17">
      <c r="A189" s="41">
        <v>1</v>
      </c>
      <c r="B189" s="42" t="s">
        <v>331</v>
      </c>
      <c r="C189" s="193"/>
      <c r="D189" s="193" t="s">
        <v>840</v>
      </c>
      <c r="E189" s="45" t="s">
        <v>267</v>
      </c>
      <c r="F189" s="131" t="s">
        <v>1738</v>
      </c>
      <c r="G189" s="41" t="s">
        <v>89</v>
      </c>
      <c r="H189" s="222">
        <v>10000</v>
      </c>
      <c r="I189" s="201"/>
      <c r="J189" s="230" t="s">
        <v>1606</v>
      </c>
      <c r="K189" s="222">
        <v>1000</v>
      </c>
      <c r="L189" s="237" t="s">
        <v>1533</v>
      </c>
      <c r="M189" s="232" t="s">
        <v>173</v>
      </c>
      <c r="N189" s="206"/>
      <c r="O189" s="193"/>
      <c r="P189" s="207"/>
      <c r="Q189" s="207"/>
    </row>
    <row r="190" s="99" customFormat="1" ht="17.1" customHeight="1" spans="1:17">
      <c r="A190" s="41">
        <v>2</v>
      </c>
      <c r="B190" s="42" t="s">
        <v>334</v>
      </c>
      <c r="C190" s="193"/>
      <c r="D190" s="193" t="s">
        <v>840</v>
      </c>
      <c r="E190" s="45" t="s">
        <v>267</v>
      </c>
      <c r="F190" s="131" t="s">
        <v>1739</v>
      </c>
      <c r="G190" s="41" t="s">
        <v>89</v>
      </c>
      <c r="H190" s="222">
        <v>20000</v>
      </c>
      <c r="I190" s="201"/>
      <c r="J190" s="230" t="s">
        <v>1606</v>
      </c>
      <c r="K190" s="222">
        <v>3000</v>
      </c>
      <c r="L190" s="237" t="s">
        <v>1533</v>
      </c>
      <c r="M190" s="232" t="s">
        <v>337</v>
      </c>
      <c r="N190" s="206"/>
      <c r="O190" s="193"/>
      <c r="P190" s="207"/>
      <c r="Q190" s="207"/>
    </row>
    <row r="191" s="99" customFormat="1" ht="17.1" customHeight="1" spans="1:17">
      <c r="A191" s="41">
        <v>3</v>
      </c>
      <c r="B191" s="42" t="s">
        <v>1740</v>
      </c>
      <c r="C191" s="193"/>
      <c r="D191" s="193" t="s">
        <v>840</v>
      </c>
      <c r="E191" s="45" t="s">
        <v>267</v>
      </c>
      <c r="F191" s="131" t="s">
        <v>1741</v>
      </c>
      <c r="G191" s="41" t="s">
        <v>106</v>
      </c>
      <c r="H191" s="222">
        <v>8000</v>
      </c>
      <c r="I191" s="201"/>
      <c r="J191" s="230" t="s">
        <v>1606</v>
      </c>
      <c r="K191" s="222">
        <v>2000</v>
      </c>
      <c r="L191" s="237" t="s">
        <v>1533</v>
      </c>
      <c r="M191" s="232" t="s">
        <v>70</v>
      </c>
      <c r="N191" s="206"/>
      <c r="O191" s="193"/>
      <c r="P191" s="207"/>
      <c r="Q191" s="207"/>
    </row>
    <row r="192" s="99" customFormat="1" ht="22.5" spans="1:17">
      <c r="A192" s="41">
        <v>4</v>
      </c>
      <c r="B192" s="42" t="s">
        <v>379</v>
      </c>
      <c r="C192" s="193"/>
      <c r="D192" s="193" t="s">
        <v>840</v>
      </c>
      <c r="E192" s="45" t="s">
        <v>267</v>
      </c>
      <c r="F192" s="131" t="s">
        <v>1742</v>
      </c>
      <c r="G192" s="41" t="s">
        <v>135</v>
      </c>
      <c r="H192" s="222">
        <v>20000</v>
      </c>
      <c r="I192" s="201"/>
      <c r="J192" s="240"/>
      <c r="K192" s="203">
        <v>5000</v>
      </c>
      <c r="L192" s="237" t="s">
        <v>1532</v>
      </c>
      <c r="M192" s="232" t="s">
        <v>382</v>
      </c>
      <c r="N192" s="206"/>
      <c r="O192" s="193"/>
      <c r="P192" s="207"/>
      <c r="Q192" s="207"/>
    </row>
    <row r="193" s="99" customFormat="1" ht="22.5" spans="1:17">
      <c r="A193" s="41">
        <v>5</v>
      </c>
      <c r="B193" s="42" t="s">
        <v>383</v>
      </c>
      <c r="C193" s="193"/>
      <c r="D193" s="193" t="s">
        <v>840</v>
      </c>
      <c r="E193" s="45" t="s">
        <v>267</v>
      </c>
      <c r="F193" s="131" t="s">
        <v>1743</v>
      </c>
      <c r="G193" s="41" t="s">
        <v>135</v>
      </c>
      <c r="H193" s="87">
        <v>5000</v>
      </c>
      <c r="I193" s="201"/>
      <c r="J193" s="240"/>
      <c r="K193" s="203">
        <v>1000</v>
      </c>
      <c r="L193" s="237" t="s">
        <v>1532</v>
      </c>
      <c r="M193" s="232" t="s">
        <v>34</v>
      </c>
      <c r="N193" s="206"/>
      <c r="O193" s="193"/>
      <c r="P193" s="207"/>
      <c r="Q193" s="207"/>
    </row>
    <row r="194" s="99" customFormat="1" ht="22.5" spans="1:17">
      <c r="A194" s="41">
        <v>6</v>
      </c>
      <c r="B194" s="42" t="s">
        <v>388</v>
      </c>
      <c r="C194" s="193"/>
      <c r="D194" s="193" t="s">
        <v>840</v>
      </c>
      <c r="E194" s="45" t="s">
        <v>267</v>
      </c>
      <c r="F194" s="131" t="s">
        <v>1744</v>
      </c>
      <c r="G194" s="41" t="s">
        <v>89</v>
      </c>
      <c r="H194" s="222">
        <v>5000</v>
      </c>
      <c r="I194" s="201"/>
      <c r="J194" s="240"/>
      <c r="K194" s="203">
        <v>3000</v>
      </c>
      <c r="L194" s="237" t="s">
        <v>1532</v>
      </c>
      <c r="M194" s="232" t="s">
        <v>34</v>
      </c>
      <c r="N194" s="206"/>
      <c r="O194" s="193"/>
      <c r="P194" s="207"/>
      <c r="Q194" s="207"/>
    </row>
    <row r="195" ht="22.5" spans="1:20">
      <c r="A195" s="41">
        <v>7</v>
      </c>
      <c r="B195" s="55" t="s">
        <v>594</v>
      </c>
      <c r="C195" s="56" t="s">
        <v>103</v>
      </c>
      <c r="D195" s="56" t="s">
        <v>117</v>
      </c>
      <c r="E195" s="41" t="s">
        <v>439</v>
      </c>
      <c r="F195" s="55" t="s">
        <v>1745</v>
      </c>
      <c r="G195" s="41" t="s">
        <v>89</v>
      </c>
      <c r="H195" s="57">
        <v>15000</v>
      </c>
      <c r="I195" s="47"/>
      <c r="J195" s="55"/>
      <c r="K195" s="47">
        <v>5000</v>
      </c>
      <c r="L195" s="78" t="s">
        <v>1734</v>
      </c>
      <c r="M195" s="47" t="s">
        <v>70</v>
      </c>
      <c r="N195" s="48"/>
      <c r="O195" s="45"/>
      <c r="P195" s="45"/>
      <c r="Q195" s="45"/>
      <c r="R195" s="45"/>
      <c r="S195" s="59"/>
      <c r="T195" s="45"/>
    </row>
    <row r="196" s="131" customFormat="1" ht="33.75" spans="1:21">
      <c r="A196" s="41">
        <v>8</v>
      </c>
      <c r="B196" s="46" t="s">
        <v>795</v>
      </c>
      <c r="C196" s="46" t="s">
        <v>26</v>
      </c>
      <c r="D196" s="47" t="s">
        <v>117</v>
      </c>
      <c r="E196" s="48" t="s">
        <v>642</v>
      </c>
      <c r="F196" s="46" t="s">
        <v>1746</v>
      </c>
      <c r="G196" s="48" t="s">
        <v>89</v>
      </c>
      <c r="H196" s="53">
        <v>51000</v>
      </c>
      <c r="I196" s="47">
        <v>0</v>
      </c>
      <c r="J196" s="46" t="s">
        <v>1747</v>
      </c>
      <c r="K196" s="47">
        <v>7200</v>
      </c>
      <c r="L196" s="46" t="s">
        <v>1748</v>
      </c>
      <c r="M196" s="47" t="s">
        <v>70</v>
      </c>
      <c r="N196" s="47"/>
      <c r="O196" s="46" t="s">
        <v>671</v>
      </c>
      <c r="P196" s="46" t="s">
        <v>672</v>
      </c>
      <c r="Q196" s="46" t="s">
        <v>648</v>
      </c>
      <c r="R196" s="46" t="s">
        <v>662</v>
      </c>
      <c r="S196" s="46"/>
      <c r="T196" s="46"/>
      <c r="U196" s="246"/>
    </row>
    <row r="197" s="132" customFormat="1" ht="45" spans="1:213">
      <c r="A197" s="41">
        <v>9</v>
      </c>
      <c r="B197" s="46" t="s">
        <v>837</v>
      </c>
      <c r="C197" s="47" t="s">
        <v>188</v>
      </c>
      <c r="D197" s="52" t="s">
        <v>117</v>
      </c>
      <c r="E197" s="48" t="s">
        <v>642</v>
      </c>
      <c r="F197" s="78" t="s">
        <v>1749</v>
      </c>
      <c r="G197" s="45" t="s">
        <v>89</v>
      </c>
      <c r="H197" s="45">
        <v>34300</v>
      </c>
      <c r="I197" s="45"/>
      <c r="J197" s="80" t="s">
        <v>1562</v>
      </c>
      <c r="K197" s="45">
        <v>10000</v>
      </c>
      <c r="L197" s="60" t="s">
        <v>1750</v>
      </c>
      <c r="M197" s="59" t="s">
        <v>178</v>
      </c>
      <c r="N197" s="47"/>
      <c r="O197" s="46" t="s">
        <v>646</v>
      </c>
      <c r="P197" s="52" t="s">
        <v>656</v>
      </c>
      <c r="Q197" s="52" t="s">
        <v>648</v>
      </c>
      <c r="R197" s="52" t="s">
        <v>656</v>
      </c>
      <c r="S197" s="47"/>
      <c r="T197" s="47"/>
      <c r="V197" s="107"/>
      <c r="W197" s="107"/>
      <c r="X197" s="107"/>
      <c r="Y197" s="107"/>
      <c r="Z197" s="107"/>
      <c r="AA197" s="107"/>
      <c r="AB197" s="107"/>
      <c r="AC197" s="107"/>
      <c r="AD197" s="107"/>
      <c r="AE197" s="107"/>
      <c r="AF197" s="107"/>
      <c r="AG197" s="107"/>
      <c r="AH197" s="107"/>
      <c r="AI197" s="107"/>
      <c r="AJ197" s="107"/>
      <c r="AK197" s="107"/>
      <c r="AL197" s="107"/>
      <c r="AM197" s="107"/>
      <c r="AN197" s="107"/>
      <c r="AO197" s="107"/>
      <c r="AP197" s="107"/>
      <c r="AQ197" s="107"/>
      <c r="AR197" s="107"/>
      <c r="AS197" s="107"/>
      <c r="AT197" s="107"/>
      <c r="AU197" s="107"/>
      <c r="AV197" s="107"/>
      <c r="AW197" s="107"/>
      <c r="AX197" s="107"/>
      <c r="AY197" s="107"/>
      <c r="AZ197" s="107"/>
      <c r="BA197" s="107"/>
      <c r="BB197" s="107"/>
      <c r="BC197" s="107"/>
      <c r="BD197" s="107"/>
      <c r="BE197" s="107"/>
      <c r="BF197" s="107"/>
      <c r="BG197" s="107"/>
      <c r="BH197" s="107"/>
      <c r="BI197" s="107"/>
      <c r="BJ197" s="107"/>
      <c r="BK197" s="107"/>
      <c r="BL197" s="107"/>
      <c r="BM197" s="107"/>
      <c r="BN197" s="107"/>
      <c r="BO197" s="107"/>
      <c r="BP197" s="107"/>
      <c r="BQ197" s="107"/>
      <c r="BR197" s="107"/>
      <c r="BS197" s="107"/>
      <c r="BT197" s="107"/>
      <c r="BU197" s="107"/>
      <c r="BV197" s="107"/>
      <c r="BW197" s="107"/>
      <c r="BX197" s="107"/>
      <c r="BY197" s="107"/>
      <c r="BZ197" s="107"/>
      <c r="CA197" s="107"/>
      <c r="CB197" s="107"/>
      <c r="CC197" s="107"/>
      <c r="CD197" s="107"/>
      <c r="CE197" s="107"/>
      <c r="CF197" s="107"/>
      <c r="CG197" s="107"/>
      <c r="CH197" s="107"/>
      <c r="CI197" s="107"/>
      <c r="CJ197" s="107"/>
      <c r="CK197" s="107"/>
      <c r="CL197" s="107"/>
      <c r="CM197" s="107"/>
      <c r="CN197" s="107"/>
      <c r="CO197" s="107"/>
      <c r="CP197" s="107"/>
      <c r="CQ197" s="107"/>
      <c r="CR197" s="107"/>
      <c r="CS197" s="107"/>
      <c r="CT197" s="107"/>
      <c r="CU197" s="107"/>
      <c r="CV197" s="107"/>
      <c r="CW197" s="107"/>
      <c r="CX197" s="107"/>
      <c r="CY197" s="107"/>
      <c r="CZ197" s="107"/>
      <c r="DA197" s="107"/>
      <c r="DB197" s="107"/>
      <c r="DC197" s="107"/>
      <c r="DD197" s="107"/>
      <c r="DE197" s="107"/>
      <c r="DF197" s="107"/>
      <c r="DG197" s="107"/>
      <c r="DH197" s="107"/>
      <c r="DI197" s="107"/>
      <c r="DJ197" s="107"/>
      <c r="DK197" s="107"/>
      <c r="DL197" s="107"/>
      <c r="DM197" s="107"/>
      <c r="DN197" s="107"/>
      <c r="DO197" s="107"/>
      <c r="DP197" s="107"/>
      <c r="DQ197" s="107"/>
      <c r="DR197" s="107"/>
      <c r="DS197" s="107"/>
      <c r="DT197" s="107"/>
      <c r="DU197" s="107"/>
      <c r="DV197" s="107"/>
      <c r="DW197" s="107"/>
      <c r="DX197" s="107"/>
      <c r="DY197" s="107"/>
      <c r="DZ197" s="107"/>
      <c r="EA197" s="107"/>
      <c r="EB197" s="107"/>
      <c r="EC197" s="107"/>
      <c r="ED197" s="107"/>
      <c r="EE197" s="107"/>
      <c r="EF197" s="107"/>
      <c r="EG197" s="107"/>
      <c r="EH197" s="107"/>
      <c r="EI197" s="107"/>
      <c r="EJ197" s="107"/>
      <c r="EK197" s="107"/>
      <c r="EL197" s="107"/>
      <c r="EM197" s="107"/>
      <c r="EN197" s="107"/>
      <c r="EO197" s="107"/>
      <c r="EP197" s="107"/>
      <c r="EQ197" s="107"/>
      <c r="ER197" s="107"/>
      <c r="ES197" s="107"/>
      <c r="ET197" s="107"/>
      <c r="EU197" s="107"/>
      <c r="EV197" s="107"/>
      <c r="EW197" s="107"/>
      <c r="EX197" s="107"/>
      <c r="EY197" s="107"/>
      <c r="EZ197" s="107"/>
      <c r="FA197" s="107"/>
      <c r="FB197" s="107"/>
      <c r="FC197" s="107"/>
      <c r="FD197" s="107"/>
      <c r="FE197" s="107"/>
      <c r="FF197" s="107"/>
      <c r="FG197" s="107"/>
      <c r="FH197" s="107"/>
      <c r="FI197" s="107"/>
      <c r="FJ197" s="107"/>
      <c r="FK197" s="107"/>
      <c r="FL197" s="107"/>
      <c r="FM197" s="107"/>
      <c r="FN197" s="107"/>
      <c r="FO197" s="107"/>
      <c r="FP197" s="107"/>
      <c r="FQ197" s="107"/>
      <c r="FR197" s="107"/>
      <c r="FS197" s="107"/>
      <c r="FT197" s="107"/>
      <c r="FU197" s="107"/>
      <c r="FV197" s="107"/>
      <c r="FW197" s="107"/>
      <c r="FX197" s="107"/>
      <c r="FY197" s="107"/>
      <c r="FZ197" s="107"/>
      <c r="GA197" s="107"/>
      <c r="GB197" s="107"/>
      <c r="GC197" s="107"/>
      <c r="GD197" s="107"/>
      <c r="GE197" s="107"/>
      <c r="GF197" s="107"/>
      <c r="GG197" s="107"/>
      <c r="GH197" s="107"/>
      <c r="GI197" s="107"/>
      <c r="GJ197" s="107"/>
      <c r="GK197" s="107"/>
      <c r="GL197" s="107"/>
      <c r="GM197" s="107"/>
      <c r="GN197" s="107"/>
      <c r="GO197" s="107"/>
      <c r="GP197" s="107"/>
      <c r="GQ197" s="107"/>
      <c r="GR197" s="107"/>
      <c r="GS197" s="107"/>
      <c r="GT197" s="107"/>
      <c r="GU197" s="107"/>
      <c r="GV197" s="107"/>
      <c r="GW197" s="107"/>
      <c r="GX197" s="107"/>
      <c r="GY197" s="107"/>
      <c r="GZ197" s="107"/>
      <c r="HA197" s="107"/>
      <c r="HB197" s="107"/>
      <c r="HC197" s="107"/>
      <c r="HD197" s="107"/>
      <c r="HE197" s="107"/>
    </row>
    <row r="198" s="106" customFormat="1" ht="25.5" customHeight="1" spans="1:20">
      <c r="A198" s="41">
        <v>10</v>
      </c>
      <c r="B198" s="55" t="s">
        <v>954</v>
      </c>
      <c r="C198" s="59"/>
      <c r="D198" s="56" t="s">
        <v>840</v>
      </c>
      <c r="E198" s="56" t="s">
        <v>894</v>
      </c>
      <c r="F198" s="144" t="s">
        <v>1751</v>
      </c>
      <c r="G198" s="138" t="s">
        <v>135</v>
      </c>
      <c r="H198" s="57">
        <v>3000</v>
      </c>
      <c r="I198" s="59"/>
      <c r="J198" s="80"/>
      <c r="K198" s="59">
        <v>1500</v>
      </c>
      <c r="L198" s="60" t="s">
        <v>1752</v>
      </c>
      <c r="M198" s="59" t="s">
        <v>173</v>
      </c>
      <c r="N198" s="59" t="s">
        <v>34</v>
      </c>
      <c r="O198" s="45"/>
      <c r="P198" s="45"/>
      <c r="Q198" s="45"/>
      <c r="R198" s="45"/>
      <c r="S198" s="45"/>
      <c r="T198" s="45"/>
    </row>
    <row r="199" s="106" customFormat="1" ht="25.5" customHeight="1" spans="1:20">
      <c r="A199" s="41">
        <v>11</v>
      </c>
      <c r="B199" s="55" t="s">
        <v>957</v>
      </c>
      <c r="C199" s="59"/>
      <c r="D199" s="56" t="s">
        <v>840</v>
      </c>
      <c r="E199" s="56" t="s">
        <v>894</v>
      </c>
      <c r="F199" s="144" t="s">
        <v>1753</v>
      </c>
      <c r="G199" s="138" t="s">
        <v>106</v>
      </c>
      <c r="H199" s="57">
        <v>1000</v>
      </c>
      <c r="I199" s="59"/>
      <c r="J199" s="80"/>
      <c r="K199" s="59">
        <v>500</v>
      </c>
      <c r="L199" s="60" t="s">
        <v>1752</v>
      </c>
      <c r="M199" s="59" t="s">
        <v>337</v>
      </c>
      <c r="N199" s="59" t="s">
        <v>34</v>
      </c>
      <c r="O199" s="45"/>
      <c r="P199" s="45"/>
      <c r="Q199" s="45"/>
      <c r="R199" s="45"/>
      <c r="S199" s="45"/>
      <c r="T199" s="45"/>
    </row>
    <row r="200" s="127" customFormat="1" ht="22.5" spans="1:20">
      <c r="A200" s="41">
        <v>12</v>
      </c>
      <c r="B200" s="60" t="s">
        <v>1039</v>
      </c>
      <c r="C200" s="59" t="s">
        <v>103</v>
      </c>
      <c r="D200" s="59" t="s">
        <v>117</v>
      </c>
      <c r="E200" s="45" t="s">
        <v>984</v>
      </c>
      <c r="F200" s="60" t="s">
        <v>1754</v>
      </c>
      <c r="G200" s="45">
        <v>2016</v>
      </c>
      <c r="H200" s="61">
        <v>700</v>
      </c>
      <c r="I200" s="59">
        <v>0</v>
      </c>
      <c r="J200" s="80" t="s">
        <v>1441</v>
      </c>
      <c r="K200" s="59">
        <v>700</v>
      </c>
      <c r="L200" s="60" t="s">
        <v>1755</v>
      </c>
      <c r="M200" s="59" t="s">
        <v>337</v>
      </c>
      <c r="N200" s="59" t="s">
        <v>34</v>
      </c>
      <c r="O200" s="208" t="s">
        <v>989</v>
      </c>
      <c r="P200" s="208" t="s">
        <v>1038</v>
      </c>
      <c r="Q200" s="208"/>
      <c r="R200" s="149"/>
      <c r="S200" s="149"/>
      <c r="T200" s="149"/>
    </row>
    <row r="201" s="127" customFormat="1" ht="33" customHeight="1" spans="1:20">
      <c r="A201" s="41">
        <v>13</v>
      </c>
      <c r="B201" s="60" t="s">
        <v>1049</v>
      </c>
      <c r="C201" s="59" t="s">
        <v>103</v>
      </c>
      <c r="D201" s="59" t="s">
        <v>117</v>
      </c>
      <c r="E201" s="45" t="s">
        <v>984</v>
      </c>
      <c r="F201" s="60" t="s">
        <v>1050</v>
      </c>
      <c r="G201" s="45" t="s">
        <v>106</v>
      </c>
      <c r="H201" s="61">
        <v>2000</v>
      </c>
      <c r="I201" s="59">
        <v>0</v>
      </c>
      <c r="J201" s="80" t="s">
        <v>1485</v>
      </c>
      <c r="K201" s="59">
        <v>1000</v>
      </c>
      <c r="L201" s="60" t="s">
        <v>1552</v>
      </c>
      <c r="M201" s="59" t="s">
        <v>337</v>
      </c>
      <c r="N201" s="59" t="s">
        <v>34</v>
      </c>
      <c r="O201" s="208" t="s">
        <v>1051</v>
      </c>
      <c r="P201" s="208" t="s">
        <v>1038</v>
      </c>
      <c r="Q201" s="208"/>
      <c r="R201" s="149"/>
      <c r="S201" s="149"/>
      <c r="T201" s="149"/>
    </row>
    <row r="202" s="127" customFormat="1" ht="22.5" spans="1:20">
      <c r="A202" s="41">
        <v>14</v>
      </c>
      <c r="B202" s="60" t="s">
        <v>1052</v>
      </c>
      <c r="C202" s="59" t="s">
        <v>103</v>
      </c>
      <c r="D202" s="59" t="s">
        <v>117</v>
      </c>
      <c r="E202" s="45" t="s">
        <v>984</v>
      </c>
      <c r="F202" s="60" t="s">
        <v>1756</v>
      </c>
      <c r="G202" s="45" t="s">
        <v>106</v>
      </c>
      <c r="H202" s="61">
        <v>1100</v>
      </c>
      <c r="I202" s="59">
        <v>0</v>
      </c>
      <c r="J202" s="80" t="s">
        <v>1485</v>
      </c>
      <c r="K202" s="59">
        <v>1100</v>
      </c>
      <c r="L202" s="60" t="s">
        <v>1552</v>
      </c>
      <c r="M202" s="59" t="s">
        <v>337</v>
      </c>
      <c r="N202" s="59" t="s">
        <v>382</v>
      </c>
      <c r="O202" s="208"/>
      <c r="P202" s="208"/>
      <c r="Q202" s="208"/>
      <c r="R202" s="149"/>
      <c r="S202" s="149"/>
      <c r="T202" s="149"/>
    </row>
    <row r="203" s="127" customFormat="1" ht="22.5" spans="1:20">
      <c r="A203" s="41">
        <v>15</v>
      </c>
      <c r="B203" s="60" t="s">
        <v>1056</v>
      </c>
      <c r="C203" s="59" t="s">
        <v>50</v>
      </c>
      <c r="D203" s="59" t="s">
        <v>840</v>
      </c>
      <c r="E203" s="45" t="s">
        <v>984</v>
      </c>
      <c r="F203" s="60" t="s">
        <v>1057</v>
      </c>
      <c r="G203" s="45" t="s">
        <v>89</v>
      </c>
      <c r="H203" s="61">
        <v>40000</v>
      </c>
      <c r="I203" s="59">
        <v>10000</v>
      </c>
      <c r="J203" s="80" t="s">
        <v>1757</v>
      </c>
      <c r="K203" s="59">
        <v>10000</v>
      </c>
      <c r="L203" s="60" t="s">
        <v>1758</v>
      </c>
      <c r="M203" s="59" t="s">
        <v>173</v>
      </c>
      <c r="N203" s="59"/>
      <c r="O203" s="208"/>
      <c r="P203" s="208" t="s">
        <v>1060</v>
      </c>
      <c r="Q203" s="208"/>
      <c r="R203" s="149"/>
      <c r="S203" s="149"/>
      <c r="T203" s="149"/>
    </row>
    <row r="204" s="107" customFormat="1" ht="33" customHeight="1" spans="1:21">
      <c r="A204" s="41">
        <v>16</v>
      </c>
      <c r="B204" s="46" t="s">
        <v>1139</v>
      </c>
      <c r="C204" s="47" t="s">
        <v>103</v>
      </c>
      <c r="D204" s="47" t="s">
        <v>117</v>
      </c>
      <c r="E204" s="47" t="s">
        <v>1072</v>
      </c>
      <c r="F204" s="158" t="s">
        <v>1759</v>
      </c>
      <c r="G204" s="48" t="s">
        <v>106</v>
      </c>
      <c r="H204" s="53">
        <v>1300</v>
      </c>
      <c r="I204" s="96">
        <v>0</v>
      </c>
      <c r="J204" s="46" t="s">
        <v>1441</v>
      </c>
      <c r="K204" s="96">
        <v>800</v>
      </c>
      <c r="L204" s="46" t="s">
        <v>1734</v>
      </c>
      <c r="M204" s="47" t="s">
        <v>70</v>
      </c>
      <c r="N204" s="242"/>
      <c r="O204" s="48" t="s">
        <v>1077</v>
      </c>
      <c r="P204" s="48" t="s">
        <v>1105</v>
      </c>
      <c r="Q204" s="47"/>
      <c r="R204" s="47"/>
      <c r="S204" s="47" t="s">
        <v>1579</v>
      </c>
      <c r="T204" s="45" t="s">
        <v>997</v>
      </c>
      <c r="U204" s="116"/>
    </row>
    <row r="205" s="175" customFormat="1" ht="18" customHeight="1" spans="1:19">
      <c r="A205" s="183"/>
      <c r="B205" s="183" t="str">
        <f>"城建环保类"&amp;SUBTOTAL(3,A205:A240)&amp;"个"</f>
        <v>城建环保类33个</v>
      </c>
      <c r="C205" s="184"/>
      <c r="D205" s="183"/>
      <c r="E205" s="185"/>
      <c r="F205" s="186"/>
      <c r="G205" s="187"/>
      <c r="H205" s="188">
        <f t="shared" ref="H205:I205" si="12">SUM(H206:H239)</f>
        <v>2649668</v>
      </c>
      <c r="I205" s="188">
        <f t="shared" si="12"/>
        <v>300</v>
      </c>
      <c r="J205" s="210"/>
      <c r="K205" s="188">
        <f>SUM(K206:K239)</f>
        <v>755300</v>
      </c>
      <c r="L205" s="186"/>
      <c r="M205" s="184"/>
      <c r="N205" s="184"/>
      <c r="O205" s="184"/>
      <c r="P205" s="184"/>
      <c r="Q205" s="184"/>
      <c r="R205" s="219"/>
      <c r="S205" s="219"/>
    </row>
    <row r="206" s="29" customFormat="1" ht="22.5" spans="1:20">
      <c r="A206" s="41">
        <v>1</v>
      </c>
      <c r="B206" s="55" t="s">
        <v>174</v>
      </c>
      <c r="C206" s="59" t="s">
        <v>26</v>
      </c>
      <c r="D206" s="56" t="s">
        <v>27</v>
      </c>
      <c r="E206" s="41" t="s">
        <v>28</v>
      </c>
      <c r="F206" s="55" t="s">
        <v>175</v>
      </c>
      <c r="G206" s="41" t="s">
        <v>106</v>
      </c>
      <c r="H206" s="57">
        <v>200000</v>
      </c>
      <c r="I206" s="56"/>
      <c r="J206" s="81" t="s">
        <v>176</v>
      </c>
      <c r="K206" s="59">
        <v>120000</v>
      </c>
      <c r="L206" s="60" t="s">
        <v>1760</v>
      </c>
      <c r="M206" s="59" t="s">
        <v>70</v>
      </c>
      <c r="N206" s="45"/>
      <c r="O206" s="45" t="s">
        <v>85</v>
      </c>
      <c r="P206" s="45" t="s">
        <v>179</v>
      </c>
      <c r="Q206" s="45" t="s">
        <v>37</v>
      </c>
      <c r="R206" s="45" t="s">
        <v>38</v>
      </c>
      <c r="S206" s="45"/>
      <c r="T206" s="45" t="s">
        <v>180</v>
      </c>
    </row>
    <row r="207" s="21" customFormat="1" ht="45" spans="1:20">
      <c r="A207" s="41">
        <v>2</v>
      </c>
      <c r="B207" s="55" t="s">
        <v>181</v>
      </c>
      <c r="C207" s="56" t="s">
        <v>26</v>
      </c>
      <c r="D207" s="56" t="s">
        <v>51</v>
      </c>
      <c r="E207" s="41" t="s">
        <v>28</v>
      </c>
      <c r="F207" s="55" t="s">
        <v>182</v>
      </c>
      <c r="G207" s="41" t="s">
        <v>89</v>
      </c>
      <c r="H207" s="57">
        <v>150000</v>
      </c>
      <c r="I207" s="56"/>
      <c r="J207" s="60" t="s">
        <v>183</v>
      </c>
      <c r="K207" s="59">
        <v>30000</v>
      </c>
      <c r="L207" s="60" t="s">
        <v>1586</v>
      </c>
      <c r="M207" s="59" t="s">
        <v>178</v>
      </c>
      <c r="N207" s="59"/>
      <c r="O207" s="45" t="s">
        <v>185</v>
      </c>
      <c r="P207" s="45" t="s">
        <v>186</v>
      </c>
      <c r="Q207" s="45" t="s">
        <v>37</v>
      </c>
      <c r="R207" s="45" t="s">
        <v>48</v>
      </c>
      <c r="S207" s="45"/>
      <c r="T207" s="45" t="s">
        <v>446</v>
      </c>
    </row>
    <row r="208" s="29" customFormat="1" ht="22.5" spans="1:20">
      <c r="A208" s="41">
        <v>7</v>
      </c>
      <c r="B208" s="55" t="s">
        <v>205</v>
      </c>
      <c r="C208" s="59" t="s">
        <v>26</v>
      </c>
      <c r="D208" s="56" t="s">
        <v>27</v>
      </c>
      <c r="E208" s="41" t="s">
        <v>28</v>
      </c>
      <c r="F208" s="55" t="s">
        <v>1761</v>
      </c>
      <c r="G208" s="41" t="s">
        <v>83</v>
      </c>
      <c r="H208" s="57">
        <v>80000</v>
      </c>
      <c r="I208" s="56"/>
      <c r="J208" s="81" t="s">
        <v>1762</v>
      </c>
      <c r="K208" s="59">
        <v>30000</v>
      </c>
      <c r="L208" s="80" t="s">
        <v>213</v>
      </c>
      <c r="M208" s="59" t="s">
        <v>178</v>
      </c>
      <c r="N208" s="45"/>
      <c r="O208" s="45" t="s">
        <v>85</v>
      </c>
      <c r="P208" s="45" t="s">
        <v>209</v>
      </c>
      <c r="Q208" s="45" t="s">
        <v>37</v>
      </c>
      <c r="R208" s="45" t="s">
        <v>48</v>
      </c>
      <c r="S208" s="45"/>
      <c r="T208" s="45" t="s">
        <v>1763</v>
      </c>
    </row>
    <row r="209" s="29" customFormat="1" ht="33.75" spans="1:20">
      <c r="A209" s="41">
        <v>8</v>
      </c>
      <c r="B209" s="55" t="s">
        <v>210</v>
      </c>
      <c r="C209" s="56" t="s">
        <v>50</v>
      </c>
      <c r="D209" s="56" t="s">
        <v>27</v>
      </c>
      <c r="E209" s="41" t="s">
        <v>28</v>
      </c>
      <c r="F209" s="55" t="s">
        <v>1764</v>
      </c>
      <c r="G209" s="41" t="s">
        <v>89</v>
      </c>
      <c r="H209" s="57">
        <v>15668</v>
      </c>
      <c r="I209" s="59"/>
      <c r="J209" s="55" t="s">
        <v>1765</v>
      </c>
      <c r="K209" s="61">
        <v>3000</v>
      </c>
      <c r="L209" s="80" t="s">
        <v>213</v>
      </c>
      <c r="M209" s="59" t="s">
        <v>178</v>
      </c>
      <c r="N209" s="45"/>
      <c r="O209" s="45" t="s">
        <v>214</v>
      </c>
      <c r="P209" s="45" t="s">
        <v>215</v>
      </c>
      <c r="Q209" s="45" t="s">
        <v>37</v>
      </c>
      <c r="R209" s="45" t="s">
        <v>216</v>
      </c>
      <c r="S209" s="59"/>
      <c r="T209" s="45" t="s">
        <v>180</v>
      </c>
    </row>
    <row r="210" s="99" customFormat="1" ht="24.95" customHeight="1" spans="1:17">
      <c r="A210" s="41">
        <v>1</v>
      </c>
      <c r="B210" s="42" t="s">
        <v>322</v>
      </c>
      <c r="C210" s="193"/>
      <c r="D210" s="221" t="s">
        <v>104</v>
      </c>
      <c r="E210" s="45" t="s">
        <v>267</v>
      </c>
      <c r="F210" s="131" t="s">
        <v>1766</v>
      </c>
      <c r="G210" s="41" t="s">
        <v>106</v>
      </c>
      <c r="H210" s="222">
        <v>10000</v>
      </c>
      <c r="I210" s="201"/>
      <c r="J210" s="230" t="s">
        <v>1606</v>
      </c>
      <c r="K210" s="203">
        <v>3000</v>
      </c>
      <c r="L210" s="237" t="s">
        <v>1533</v>
      </c>
      <c r="M210" s="232" t="s">
        <v>70</v>
      </c>
      <c r="N210" s="206"/>
      <c r="O210" s="193"/>
      <c r="P210" s="207"/>
      <c r="Q210" s="207"/>
    </row>
    <row r="211" s="99" customFormat="1" ht="33.75" spans="1:17">
      <c r="A211" s="41">
        <v>6</v>
      </c>
      <c r="B211" s="42" t="s">
        <v>340</v>
      </c>
      <c r="C211" s="193"/>
      <c r="D211" s="193" t="s">
        <v>51</v>
      </c>
      <c r="E211" s="45" t="s">
        <v>267</v>
      </c>
      <c r="F211" s="131" t="s">
        <v>341</v>
      </c>
      <c r="G211" s="41" t="s">
        <v>135</v>
      </c>
      <c r="H211" s="222">
        <v>150000</v>
      </c>
      <c r="I211" s="201"/>
      <c r="J211" s="230" t="s">
        <v>1767</v>
      </c>
      <c r="K211" s="203">
        <v>30000</v>
      </c>
      <c r="L211" s="131" t="s">
        <v>1768</v>
      </c>
      <c r="M211" s="232" t="s">
        <v>34</v>
      </c>
      <c r="N211" s="206"/>
      <c r="O211" s="193"/>
      <c r="P211" s="207"/>
      <c r="Q211" s="207"/>
    </row>
    <row r="212" s="99" customFormat="1" ht="33.75" spans="1:17">
      <c r="A212" s="41">
        <v>7</v>
      </c>
      <c r="B212" s="42" t="s">
        <v>344</v>
      </c>
      <c r="C212" s="193"/>
      <c r="D212" s="193" t="s">
        <v>51</v>
      </c>
      <c r="E212" s="45" t="s">
        <v>267</v>
      </c>
      <c r="F212" s="131" t="s">
        <v>345</v>
      </c>
      <c r="G212" s="41" t="s">
        <v>135</v>
      </c>
      <c r="H212" s="222">
        <v>560000</v>
      </c>
      <c r="I212" s="201"/>
      <c r="J212" s="230" t="s">
        <v>1769</v>
      </c>
      <c r="K212" s="203">
        <v>15000</v>
      </c>
      <c r="L212" s="131" t="s">
        <v>1770</v>
      </c>
      <c r="M212" s="232" t="s">
        <v>34</v>
      </c>
      <c r="N212" s="206"/>
      <c r="O212" s="193"/>
      <c r="P212" s="207"/>
      <c r="Q212" s="207"/>
    </row>
    <row r="213" s="99" customFormat="1" ht="36" spans="1:17">
      <c r="A213" s="41">
        <v>8</v>
      </c>
      <c r="B213" s="42" t="s">
        <v>348</v>
      </c>
      <c r="C213" s="193"/>
      <c r="D213" s="193" t="s">
        <v>51</v>
      </c>
      <c r="E213" s="45" t="s">
        <v>267</v>
      </c>
      <c r="F213" s="131" t="s">
        <v>1771</v>
      </c>
      <c r="G213" s="41" t="s">
        <v>135</v>
      </c>
      <c r="H213" s="222">
        <v>30000</v>
      </c>
      <c r="I213" s="201"/>
      <c r="J213" s="230" t="s">
        <v>1769</v>
      </c>
      <c r="K213" s="203">
        <v>10000</v>
      </c>
      <c r="L213" s="237" t="s">
        <v>1772</v>
      </c>
      <c r="M213" s="232" t="s">
        <v>34</v>
      </c>
      <c r="N213" s="206"/>
      <c r="O213" s="193" t="s">
        <v>351</v>
      </c>
      <c r="P213" s="207" t="s">
        <v>352</v>
      </c>
      <c r="Q213" s="207" t="s">
        <v>309</v>
      </c>
    </row>
    <row r="214" s="99" customFormat="1" ht="36" spans="1:17">
      <c r="A214" s="41">
        <v>9</v>
      </c>
      <c r="B214" s="42" t="s">
        <v>353</v>
      </c>
      <c r="C214" s="193"/>
      <c r="D214" s="193" t="s">
        <v>51</v>
      </c>
      <c r="E214" s="45" t="s">
        <v>267</v>
      </c>
      <c r="F214" s="131" t="s">
        <v>1773</v>
      </c>
      <c r="G214" s="41" t="s">
        <v>135</v>
      </c>
      <c r="H214" s="222">
        <v>90000</v>
      </c>
      <c r="I214" s="201"/>
      <c r="J214" s="230" t="s">
        <v>1774</v>
      </c>
      <c r="K214" s="224">
        <v>1000</v>
      </c>
      <c r="L214" s="237" t="s">
        <v>1772</v>
      </c>
      <c r="M214" s="232" t="s">
        <v>34</v>
      </c>
      <c r="N214" s="206"/>
      <c r="O214" s="193" t="s">
        <v>351</v>
      </c>
      <c r="P214" s="207" t="s">
        <v>352</v>
      </c>
      <c r="Q214" s="207" t="s">
        <v>309</v>
      </c>
    </row>
    <row r="215" s="99" customFormat="1" ht="21" customHeight="1" spans="1:17">
      <c r="A215" s="41">
        <v>13</v>
      </c>
      <c r="B215" s="42" t="s">
        <v>363</v>
      </c>
      <c r="C215" s="193"/>
      <c r="D215" s="193" t="s">
        <v>104</v>
      </c>
      <c r="E215" s="45" t="s">
        <v>267</v>
      </c>
      <c r="F215" s="131" t="s">
        <v>364</v>
      </c>
      <c r="G215" s="41" t="s">
        <v>598</v>
      </c>
      <c r="H215" s="222">
        <v>3000</v>
      </c>
      <c r="I215" s="201"/>
      <c r="J215" s="230"/>
      <c r="K215" s="224">
        <v>2000</v>
      </c>
      <c r="L215" s="204" t="s">
        <v>1533</v>
      </c>
      <c r="M215" s="205" t="s">
        <v>173</v>
      </c>
      <c r="N215" s="206"/>
      <c r="O215" s="193"/>
      <c r="P215" s="207"/>
      <c r="Q215" s="207"/>
    </row>
    <row r="216" s="99" customFormat="1" ht="36" spans="1:17">
      <c r="A216" s="41">
        <v>15</v>
      </c>
      <c r="B216" s="42" t="s">
        <v>369</v>
      </c>
      <c r="C216" s="193"/>
      <c r="D216" s="193" t="s">
        <v>51</v>
      </c>
      <c r="E216" s="45" t="s">
        <v>267</v>
      </c>
      <c r="F216" s="131" t="s">
        <v>1775</v>
      </c>
      <c r="G216" s="41" t="s">
        <v>135</v>
      </c>
      <c r="H216" s="222">
        <v>100000</v>
      </c>
      <c r="I216" s="201"/>
      <c r="J216" s="240"/>
      <c r="K216" s="203">
        <v>10000</v>
      </c>
      <c r="L216" s="237" t="s">
        <v>1774</v>
      </c>
      <c r="M216" s="232" t="s">
        <v>34</v>
      </c>
      <c r="N216" s="206"/>
      <c r="O216" s="193" t="s">
        <v>351</v>
      </c>
      <c r="P216" s="207" t="s">
        <v>352</v>
      </c>
      <c r="Q216" s="207" t="s">
        <v>309</v>
      </c>
    </row>
    <row r="217" s="99" customFormat="1" ht="36" spans="1:17">
      <c r="A217" s="41">
        <v>17</v>
      </c>
      <c r="B217" s="42" t="s">
        <v>374</v>
      </c>
      <c r="C217" s="193"/>
      <c r="D217" s="221" t="s">
        <v>51</v>
      </c>
      <c r="E217" s="45" t="s">
        <v>267</v>
      </c>
      <c r="F217" s="131" t="s">
        <v>1776</v>
      </c>
      <c r="G217" s="41" t="s">
        <v>135</v>
      </c>
      <c r="H217" s="222">
        <v>50000</v>
      </c>
      <c r="I217" s="201"/>
      <c r="J217" s="240"/>
      <c r="K217" s="203">
        <v>5000</v>
      </c>
      <c r="L217" s="237" t="s">
        <v>1606</v>
      </c>
      <c r="M217" s="232" t="s">
        <v>70</v>
      </c>
      <c r="N217" s="206"/>
      <c r="O217" s="193" t="s">
        <v>351</v>
      </c>
      <c r="P217" s="207" t="s">
        <v>352</v>
      </c>
      <c r="Q217" s="207" t="s">
        <v>309</v>
      </c>
    </row>
    <row r="218" s="99" customFormat="1" ht="22.5" spans="1:17">
      <c r="A218" s="41">
        <v>18</v>
      </c>
      <c r="B218" s="42" t="s">
        <v>1777</v>
      </c>
      <c r="C218" s="193"/>
      <c r="D218" s="193" t="s">
        <v>104</v>
      </c>
      <c r="E218" s="45" t="s">
        <v>267</v>
      </c>
      <c r="F218" s="131" t="s">
        <v>1778</v>
      </c>
      <c r="G218" s="41" t="s">
        <v>135</v>
      </c>
      <c r="H218" s="222">
        <v>5000</v>
      </c>
      <c r="I218" s="201"/>
      <c r="J218" s="240"/>
      <c r="K218" s="203">
        <v>3000</v>
      </c>
      <c r="L218" s="237" t="s">
        <v>1532</v>
      </c>
      <c r="M218" s="232" t="s">
        <v>70</v>
      </c>
      <c r="N218" s="206"/>
      <c r="O218" s="193"/>
      <c r="P218" s="207"/>
      <c r="Q218" s="207"/>
    </row>
    <row r="219" s="100" customFormat="1" ht="22.5" spans="1:17">
      <c r="A219" s="41">
        <v>23</v>
      </c>
      <c r="B219" s="42" t="s">
        <v>390</v>
      </c>
      <c r="C219" s="221"/>
      <c r="D219" s="193" t="s">
        <v>104</v>
      </c>
      <c r="E219" s="45" t="s">
        <v>267</v>
      </c>
      <c r="F219" s="194" t="s">
        <v>1779</v>
      </c>
      <c r="G219" s="41" t="s">
        <v>1780</v>
      </c>
      <c r="H219" s="68">
        <v>10000</v>
      </c>
      <c r="I219" s="68"/>
      <c r="J219" s="94"/>
      <c r="K219" s="68">
        <v>3000</v>
      </c>
      <c r="L219" s="237" t="s">
        <v>1532</v>
      </c>
      <c r="M219" s="45" t="s">
        <v>34</v>
      </c>
      <c r="N219" s="59"/>
      <c r="O219" s="68"/>
      <c r="P219" s="68"/>
      <c r="Q219" s="68"/>
    </row>
    <row r="220" s="100" customFormat="1" ht="22.5" spans="1:17">
      <c r="A220" s="41">
        <v>24</v>
      </c>
      <c r="B220" s="42" t="s">
        <v>392</v>
      </c>
      <c r="C220" s="221"/>
      <c r="D220" s="193" t="s">
        <v>104</v>
      </c>
      <c r="E220" s="45" t="s">
        <v>267</v>
      </c>
      <c r="F220" s="131" t="s">
        <v>1781</v>
      </c>
      <c r="G220" s="41" t="s">
        <v>1780</v>
      </c>
      <c r="H220" s="68">
        <v>10000</v>
      </c>
      <c r="I220" s="68"/>
      <c r="J220" s="94"/>
      <c r="K220" s="68">
        <v>2000</v>
      </c>
      <c r="L220" s="237" t="s">
        <v>1532</v>
      </c>
      <c r="M220" s="45" t="s">
        <v>34</v>
      </c>
      <c r="N220" s="59"/>
      <c r="O220" s="68"/>
      <c r="P220" s="68"/>
      <c r="Q220" s="68"/>
    </row>
    <row r="221" ht="33.75" spans="1:20">
      <c r="A221" s="47">
        <v>17</v>
      </c>
      <c r="B221" s="55" t="s">
        <v>531</v>
      </c>
      <c r="C221" s="56" t="s">
        <v>26</v>
      </c>
      <c r="D221" s="56" t="s">
        <v>1480</v>
      </c>
      <c r="E221" s="56" t="s">
        <v>439</v>
      </c>
      <c r="F221" s="55" t="s">
        <v>532</v>
      </c>
      <c r="G221" s="41" t="s">
        <v>83</v>
      </c>
      <c r="H221" s="57">
        <v>15000</v>
      </c>
      <c r="I221" s="59"/>
      <c r="J221" s="55" t="s">
        <v>533</v>
      </c>
      <c r="K221" s="59">
        <v>5000</v>
      </c>
      <c r="L221" s="80" t="s">
        <v>451</v>
      </c>
      <c r="M221" s="59" t="s">
        <v>178</v>
      </c>
      <c r="N221" s="45"/>
      <c r="O221" s="45" t="s">
        <v>307</v>
      </c>
      <c r="P221" s="45" t="s">
        <v>534</v>
      </c>
      <c r="Q221" s="45" t="s">
        <v>471</v>
      </c>
      <c r="R221" s="45" t="s">
        <v>535</v>
      </c>
      <c r="S221" s="59"/>
      <c r="T221" s="45" t="s">
        <v>446</v>
      </c>
    </row>
    <row r="222" ht="45" spans="1:20">
      <c r="A222" s="56">
        <v>1</v>
      </c>
      <c r="B222" s="55" t="s">
        <v>568</v>
      </c>
      <c r="C222" s="56" t="s">
        <v>26</v>
      </c>
      <c r="D222" s="56" t="s">
        <v>51</v>
      </c>
      <c r="E222" s="41" t="s">
        <v>439</v>
      </c>
      <c r="F222" s="55" t="s">
        <v>1782</v>
      </c>
      <c r="G222" s="41" t="s">
        <v>83</v>
      </c>
      <c r="H222" s="57">
        <v>30000</v>
      </c>
      <c r="I222" s="59"/>
      <c r="J222" s="55" t="s">
        <v>570</v>
      </c>
      <c r="K222" s="59">
        <v>30000</v>
      </c>
      <c r="L222" s="80" t="s">
        <v>1562</v>
      </c>
      <c r="M222" s="59" t="s">
        <v>70</v>
      </c>
      <c r="N222" s="45"/>
      <c r="O222" s="45" t="s">
        <v>85</v>
      </c>
      <c r="P222" s="45" t="s">
        <v>179</v>
      </c>
      <c r="Q222" s="45" t="s">
        <v>572</v>
      </c>
      <c r="R222" s="45" t="s">
        <v>573</v>
      </c>
      <c r="S222" s="59"/>
      <c r="T222" s="45" t="s">
        <v>1704</v>
      </c>
    </row>
    <row r="223" ht="33.75" spans="1:20">
      <c r="A223" s="56" t="s">
        <v>953</v>
      </c>
      <c r="B223" s="55" t="s">
        <v>575</v>
      </c>
      <c r="C223" s="56" t="s">
        <v>26</v>
      </c>
      <c r="D223" s="56" t="s">
        <v>51</v>
      </c>
      <c r="E223" s="41" t="s">
        <v>439</v>
      </c>
      <c r="F223" s="55" t="s">
        <v>1783</v>
      </c>
      <c r="G223" s="41" t="s">
        <v>83</v>
      </c>
      <c r="H223" s="57">
        <v>300000</v>
      </c>
      <c r="I223" s="59"/>
      <c r="J223" s="55" t="s">
        <v>570</v>
      </c>
      <c r="K223" s="59">
        <v>150000</v>
      </c>
      <c r="L223" s="80" t="s">
        <v>1562</v>
      </c>
      <c r="M223" s="59" t="s">
        <v>34</v>
      </c>
      <c r="N223" s="45"/>
      <c r="O223" s="45" t="s">
        <v>85</v>
      </c>
      <c r="P223" s="45" t="s">
        <v>179</v>
      </c>
      <c r="Q223" s="45" t="s">
        <v>444</v>
      </c>
      <c r="R223" s="45" t="s">
        <v>464</v>
      </c>
      <c r="S223" s="59"/>
      <c r="T223" s="45" t="s">
        <v>574</v>
      </c>
    </row>
    <row r="224" ht="22.5" spans="1:20">
      <c r="A224" s="56" t="s">
        <v>959</v>
      </c>
      <c r="B224" s="55" t="s">
        <v>580</v>
      </c>
      <c r="C224" s="56" t="s">
        <v>26</v>
      </c>
      <c r="D224" s="56" t="s">
        <v>51</v>
      </c>
      <c r="E224" s="41" t="s">
        <v>439</v>
      </c>
      <c r="F224" s="55" t="s">
        <v>581</v>
      </c>
      <c r="G224" s="41" t="s">
        <v>83</v>
      </c>
      <c r="H224" s="57">
        <v>150000</v>
      </c>
      <c r="I224" s="59"/>
      <c r="J224" s="55" t="s">
        <v>1784</v>
      </c>
      <c r="K224" s="59">
        <v>80000</v>
      </c>
      <c r="L224" s="80" t="s">
        <v>1785</v>
      </c>
      <c r="M224" s="59" t="s">
        <v>337</v>
      </c>
      <c r="N224" s="45"/>
      <c r="O224" s="45" t="s">
        <v>85</v>
      </c>
      <c r="P224" s="45" t="s">
        <v>179</v>
      </c>
      <c r="Q224" s="45" t="s">
        <v>444</v>
      </c>
      <c r="R224" s="45" t="s">
        <v>464</v>
      </c>
      <c r="S224" s="59"/>
      <c r="T224" s="45" t="s">
        <v>574</v>
      </c>
    </row>
    <row r="225" ht="41.25" customHeight="1" spans="1:20">
      <c r="A225" s="56" t="s">
        <v>968</v>
      </c>
      <c r="B225" s="55" t="s">
        <v>583</v>
      </c>
      <c r="C225" s="56" t="s">
        <v>26</v>
      </c>
      <c r="D225" s="56" t="s">
        <v>51</v>
      </c>
      <c r="E225" s="41" t="s">
        <v>439</v>
      </c>
      <c r="F225" s="55" t="s">
        <v>1786</v>
      </c>
      <c r="G225" s="41" t="s">
        <v>83</v>
      </c>
      <c r="H225" s="57">
        <v>350000</v>
      </c>
      <c r="I225" s="59"/>
      <c r="J225" s="55" t="s">
        <v>1784</v>
      </c>
      <c r="K225" s="59">
        <v>120000</v>
      </c>
      <c r="L225" s="80" t="s">
        <v>1562</v>
      </c>
      <c r="M225" s="59" t="s">
        <v>34</v>
      </c>
      <c r="N225" s="45"/>
      <c r="O225" s="45" t="s">
        <v>85</v>
      </c>
      <c r="P225" s="45" t="s">
        <v>179</v>
      </c>
      <c r="Q225" s="45" t="s">
        <v>572</v>
      </c>
      <c r="R225" s="45" t="s">
        <v>585</v>
      </c>
      <c r="S225" s="59"/>
      <c r="T225" s="45" t="s">
        <v>574</v>
      </c>
    </row>
    <row r="226" ht="45" spans="1:20">
      <c r="A226" s="56" t="s">
        <v>1787</v>
      </c>
      <c r="B226" s="55" t="s">
        <v>586</v>
      </c>
      <c r="C226" s="56" t="s">
        <v>26</v>
      </c>
      <c r="D226" s="56" t="s">
        <v>51</v>
      </c>
      <c r="E226" s="41" t="s">
        <v>439</v>
      </c>
      <c r="F226" s="55" t="s">
        <v>587</v>
      </c>
      <c r="G226" s="41" t="s">
        <v>83</v>
      </c>
      <c r="H226" s="57">
        <v>50000</v>
      </c>
      <c r="I226" s="59"/>
      <c r="J226" s="55" t="s">
        <v>588</v>
      </c>
      <c r="K226" s="59">
        <v>20000</v>
      </c>
      <c r="L226" s="80" t="s">
        <v>1562</v>
      </c>
      <c r="M226" s="59" t="s">
        <v>34</v>
      </c>
      <c r="N226" s="45"/>
      <c r="O226" s="45" t="s">
        <v>85</v>
      </c>
      <c r="P226" s="45" t="s">
        <v>179</v>
      </c>
      <c r="Q226" s="45" t="s">
        <v>572</v>
      </c>
      <c r="R226" s="45" t="s">
        <v>589</v>
      </c>
      <c r="S226" s="59"/>
      <c r="T226" s="45" t="s">
        <v>574</v>
      </c>
    </row>
    <row r="227" ht="42.75" customHeight="1" spans="1:20">
      <c r="A227" s="56" t="s">
        <v>1788</v>
      </c>
      <c r="B227" s="55" t="s">
        <v>590</v>
      </c>
      <c r="C227" s="56" t="s">
        <v>26</v>
      </c>
      <c r="D227" s="56" t="s">
        <v>51</v>
      </c>
      <c r="E227" s="41" t="s">
        <v>439</v>
      </c>
      <c r="F227" s="55" t="s">
        <v>1789</v>
      </c>
      <c r="G227" s="41" t="s">
        <v>83</v>
      </c>
      <c r="H227" s="57">
        <v>35000</v>
      </c>
      <c r="I227" s="59"/>
      <c r="J227" s="55" t="s">
        <v>592</v>
      </c>
      <c r="K227" s="59">
        <v>20000</v>
      </c>
      <c r="L227" s="80" t="s">
        <v>1562</v>
      </c>
      <c r="M227" s="59" t="s">
        <v>34</v>
      </c>
      <c r="N227" s="45"/>
      <c r="O227" s="45" t="s">
        <v>85</v>
      </c>
      <c r="P227" s="45" t="s">
        <v>179</v>
      </c>
      <c r="Q227" s="45" t="s">
        <v>572</v>
      </c>
      <c r="R227" s="45" t="s">
        <v>593</v>
      </c>
      <c r="S227" s="59"/>
      <c r="T227" s="45" t="s">
        <v>574</v>
      </c>
    </row>
    <row r="228" s="123" customFormat="1" ht="33.75" spans="1:212">
      <c r="A228" s="41"/>
      <c r="B228" s="51" t="s">
        <v>1467</v>
      </c>
      <c r="C228" s="47" t="s">
        <v>26</v>
      </c>
      <c r="D228" s="52" t="s">
        <v>1480</v>
      </c>
      <c r="E228" s="48" t="s">
        <v>642</v>
      </c>
      <c r="F228" s="46" t="s">
        <v>823</v>
      </c>
      <c r="G228" s="48" t="s">
        <v>43</v>
      </c>
      <c r="H228" s="53">
        <v>1000</v>
      </c>
      <c r="I228" s="48">
        <v>0</v>
      </c>
      <c r="J228" s="78" t="s">
        <v>1562</v>
      </c>
      <c r="K228" s="53">
        <v>300</v>
      </c>
      <c r="L228" s="79" t="s">
        <v>824</v>
      </c>
      <c r="M228" s="52" t="s">
        <v>70</v>
      </c>
      <c r="N228" s="47"/>
      <c r="O228" s="46" t="s">
        <v>825</v>
      </c>
      <c r="P228" s="52" t="s">
        <v>826</v>
      </c>
      <c r="Q228" s="52" t="s">
        <v>648</v>
      </c>
      <c r="R228" s="52" t="s">
        <v>827</v>
      </c>
      <c r="S228" s="119"/>
      <c r="T228" s="119"/>
      <c r="U228" s="114"/>
      <c r="V228" s="115"/>
      <c r="W228" s="115"/>
      <c r="X228" s="115"/>
      <c r="Y228" s="115"/>
      <c r="Z228" s="115"/>
      <c r="AA228" s="115"/>
      <c r="AB228" s="115"/>
      <c r="AC228" s="115"/>
      <c r="AD228" s="115"/>
      <c r="AE228" s="115"/>
      <c r="AF228" s="115"/>
      <c r="AG228" s="115"/>
      <c r="AH228" s="115"/>
      <c r="AI228" s="115"/>
      <c r="AJ228" s="115"/>
      <c r="AK228" s="115"/>
      <c r="AL228" s="115"/>
      <c r="AM228" s="115"/>
      <c r="AN228" s="115"/>
      <c r="AO228" s="115"/>
      <c r="AP228" s="115"/>
      <c r="AQ228" s="115"/>
      <c r="AR228" s="115"/>
      <c r="AS228" s="115"/>
      <c r="AT228" s="115"/>
      <c r="AU228" s="115"/>
      <c r="AV228" s="115"/>
      <c r="AW228" s="115"/>
      <c r="AX228" s="115"/>
      <c r="AY228" s="115"/>
      <c r="AZ228" s="115"/>
      <c r="BA228" s="115"/>
      <c r="BB228" s="115"/>
      <c r="BC228" s="115"/>
      <c r="BD228" s="115"/>
      <c r="BE228" s="115"/>
      <c r="BF228" s="115"/>
      <c r="BG228" s="115"/>
      <c r="BH228" s="115"/>
      <c r="BI228" s="115"/>
      <c r="BJ228" s="115"/>
      <c r="BK228" s="115"/>
      <c r="BL228" s="115"/>
      <c r="BM228" s="115"/>
      <c r="BN228" s="115"/>
      <c r="BO228" s="115"/>
      <c r="BP228" s="115"/>
      <c r="BQ228" s="115"/>
      <c r="BR228" s="115"/>
      <c r="BS228" s="115"/>
      <c r="BT228" s="115"/>
      <c r="BU228" s="115"/>
      <c r="BV228" s="115"/>
      <c r="BW228" s="115"/>
      <c r="BX228" s="115"/>
      <c r="BY228" s="115"/>
      <c r="BZ228" s="115"/>
      <c r="CA228" s="115"/>
      <c r="CB228" s="115"/>
      <c r="CC228" s="115"/>
      <c r="CD228" s="115"/>
      <c r="CE228" s="115"/>
      <c r="CF228" s="115"/>
      <c r="CG228" s="115"/>
      <c r="CH228" s="115"/>
      <c r="CI228" s="115"/>
      <c r="CJ228" s="115"/>
      <c r="CK228" s="115"/>
      <c r="CL228" s="115"/>
      <c r="CM228" s="115"/>
      <c r="CN228" s="115"/>
      <c r="CO228" s="115"/>
      <c r="CP228" s="115"/>
      <c r="CQ228" s="115"/>
      <c r="CR228" s="115"/>
      <c r="CS228" s="115"/>
      <c r="CT228" s="115"/>
      <c r="CU228" s="115"/>
      <c r="CV228" s="115"/>
      <c r="CW228" s="115"/>
      <c r="CX228" s="115"/>
      <c r="CY228" s="115"/>
      <c r="CZ228" s="115"/>
      <c r="DA228" s="115"/>
      <c r="DB228" s="115"/>
      <c r="DC228" s="115"/>
      <c r="DD228" s="115"/>
      <c r="DE228" s="115"/>
      <c r="DF228" s="115"/>
      <c r="DG228" s="115"/>
      <c r="DH228" s="115"/>
      <c r="DI228" s="115"/>
      <c r="DJ228" s="115"/>
      <c r="DK228" s="115"/>
      <c r="DL228" s="115"/>
      <c r="DM228" s="115"/>
      <c r="DN228" s="115"/>
      <c r="DO228" s="115"/>
      <c r="DP228" s="115"/>
      <c r="DQ228" s="115"/>
      <c r="DR228" s="115"/>
      <c r="DS228" s="115"/>
      <c r="DT228" s="115"/>
      <c r="DU228" s="115"/>
      <c r="DV228" s="115"/>
      <c r="DW228" s="115"/>
      <c r="DX228" s="115"/>
      <c r="DY228" s="115"/>
      <c r="DZ228" s="115"/>
      <c r="EA228" s="115"/>
      <c r="EB228" s="115"/>
      <c r="EC228" s="115"/>
      <c r="ED228" s="115"/>
      <c r="EE228" s="115"/>
      <c r="EF228" s="115"/>
      <c r="EG228" s="115"/>
      <c r="EH228" s="115"/>
      <c r="EI228" s="115"/>
      <c r="EJ228" s="115"/>
      <c r="EK228" s="115"/>
      <c r="EL228" s="115"/>
      <c r="EM228" s="115"/>
      <c r="EN228" s="115"/>
      <c r="EO228" s="115"/>
      <c r="EP228" s="115"/>
      <c r="EQ228" s="115"/>
      <c r="ER228" s="115"/>
      <c r="ES228" s="115"/>
      <c r="ET228" s="115"/>
      <c r="EU228" s="115"/>
      <c r="EV228" s="115"/>
      <c r="EW228" s="115"/>
      <c r="EX228" s="115"/>
      <c r="EY228" s="115"/>
      <c r="EZ228" s="115"/>
      <c r="FA228" s="115"/>
      <c r="FB228" s="115"/>
      <c r="FC228" s="115"/>
      <c r="FD228" s="115"/>
      <c r="FE228" s="115"/>
      <c r="FF228" s="115"/>
      <c r="FG228" s="115"/>
      <c r="FH228" s="115"/>
      <c r="FI228" s="115"/>
      <c r="FJ228" s="115"/>
      <c r="FK228" s="115"/>
      <c r="FL228" s="115"/>
      <c r="FM228" s="115"/>
      <c r="FN228" s="115"/>
      <c r="FO228" s="115"/>
      <c r="FP228" s="115"/>
      <c r="FQ228" s="115"/>
      <c r="FR228" s="115"/>
      <c r="FS228" s="115"/>
      <c r="FT228" s="115"/>
      <c r="FU228" s="115"/>
      <c r="FV228" s="115"/>
      <c r="FW228" s="115"/>
      <c r="FX228" s="115"/>
      <c r="FY228" s="115"/>
      <c r="FZ228" s="115"/>
      <c r="GA228" s="115"/>
      <c r="GB228" s="115"/>
      <c r="GC228" s="115"/>
      <c r="GD228" s="115"/>
      <c r="GE228" s="115"/>
      <c r="GF228" s="115"/>
      <c r="GG228" s="115"/>
      <c r="GH228" s="115"/>
      <c r="GI228" s="115"/>
      <c r="GJ228" s="115"/>
      <c r="GK228" s="115"/>
      <c r="GL228" s="115"/>
      <c r="GM228" s="115"/>
      <c r="GN228" s="115"/>
      <c r="GO228" s="115"/>
      <c r="GP228" s="115"/>
      <c r="GQ228" s="115"/>
      <c r="GR228" s="115"/>
      <c r="GS228" s="115"/>
      <c r="GT228" s="115"/>
      <c r="GU228" s="115"/>
      <c r="GV228" s="115"/>
      <c r="GW228" s="115"/>
      <c r="GX228" s="115"/>
      <c r="GY228" s="115"/>
      <c r="GZ228" s="115"/>
      <c r="HA228" s="115"/>
      <c r="HB228" s="115"/>
      <c r="HC228" s="115"/>
      <c r="HD228" s="115"/>
    </row>
    <row r="229" s="108" customFormat="1" ht="27" customHeight="1" spans="1:21">
      <c r="A229" s="47">
        <v>2</v>
      </c>
      <c r="B229" s="46" t="s">
        <v>800</v>
      </c>
      <c r="C229" s="47" t="s">
        <v>103</v>
      </c>
      <c r="D229" s="47" t="s">
        <v>51</v>
      </c>
      <c r="E229" s="47" t="s">
        <v>642</v>
      </c>
      <c r="F229" s="46" t="s">
        <v>801</v>
      </c>
      <c r="G229" s="48" t="s">
        <v>106</v>
      </c>
      <c r="H229" s="47">
        <v>1000</v>
      </c>
      <c r="I229" s="47"/>
      <c r="J229" s="46"/>
      <c r="K229" s="47">
        <v>1000</v>
      </c>
      <c r="L229" s="46" t="s">
        <v>1790</v>
      </c>
      <c r="M229" s="47" t="s">
        <v>382</v>
      </c>
      <c r="N229" s="46"/>
      <c r="O229" s="243"/>
      <c r="P229" s="243"/>
      <c r="Q229" s="243"/>
      <c r="R229" s="243"/>
      <c r="S229" s="243"/>
      <c r="T229" s="243"/>
      <c r="U229" s="117"/>
    </row>
    <row r="230" s="123" customFormat="1" ht="33.75" spans="1:212">
      <c r="A230" s="47">
        <v>3</v>
      </c>
      <c r="B230" s="46" t="s">
        <v>803</v>
      </c>
      <c r="C230" s="47" t="s">
        <v>26</v>
      </c>
      <c r="D230" s="47" t="s">
        <v>51</v>
      </c>
      <c r="E230" s="48" t="s">
        <v>642</v>
      </c>
      <c r="F230" s="46" t="s">
        <v>804</v>
      </c>
      <c r="G230" s="48" t="s">
        <v>89</v>
      </c>
      <c r="H230" s="53">
        <v>21000</v>
      </c>
      <c r="I230" s="48">
        <v>0</v>
      </c>
      <c r="J230" s="78" t="s">
        <v>805</v>
      </c>
      <c r="K230" s="53">
        <v>11000</v>
      </c>
      <c r="L230" s="46" t="s">
        <v>1791</v>
      </c>
      <c r="M230" s="52" t="s">
        <v>178</v>
      </c>
      <c r="N230" s="52"/>
      <c r="O230" s="46" t="s">
        <v>646</v>
      </c>
      <c r="P230" s="47" t="s">
        <v>685</v>
      </c>
      <c r="Q230" s="52" t="s">
        <v>648</v>
      </c>
      <c r="R230" s="47" t="s">
        <v>685</v>
      </c>
      <c r="S230" s="52"/>
      <c r="T230" s="52"/>
      <c r="U230" s="114"/>
      <c r="V230" s="115"/>
      <c r="W230" s="115"/>
      <c r="X230" s="115"/>
      <c r="Y230" s="115"/>
      <c r="Z230" s="115"/>
      <c r="AA230" s="115"/>
      <c r="AB230" s="115"/>
      <c r="AC230" s="115"/>
      <c r="AD230" s="115"/>
      <c r="AE230" s="115"/>
      <c r="AF230" s="115"/>
      <c r="AG230" s="115"/>
      <c r="AH230" s="115"/>
      <c r="AI230" s="115"/>
      <c r="AJ230" s="115"/>
      <c r="AK230" s="115"/>
      <c r="AL230" s="115"/>
      <c r="AM230" s="115"/>
      <c r="AN230" s="115"/>
      <c r="AO230" s="115"/>
      <c r="AP230" s="115"/>
      <c r="AQ230" s="115"/>
      <c r="AR230" s="115"/>
      <c r="AS230" s="115"/>
      <c r="AT230" s="115"/>
      <c r="AU230" s="115"/>
      <c r="AV230" s="115"/>
      <c r="AW230" s="115"/>
      <c r="AX230" s="115"/>
      <c r="AY230" s="115"/>
      <c r="AZ230" s="115"/>
      <c r="BA230" s="115"/>
      <c r="BB230" s="115"/>
      <c r="BC230" s="115"/>
      <c r="BD230" s="115"/>
      <c r="BE230" s="115"/>
      <c r="BF230" s="115"/>
      <c r="BG230" s="115"/>
      <c r="BH230" s="115"/>
      <c r="BI230" s="115"/>
      <c r="BJ230" s="115"/>
      <c r="BK230" s="115"/>
      <c r="BL230" s="115"/>
      <c r="BM230" s="115"/>
      <c r="BN230" s="115"/>
      <c r="BO230" s="115"/>
      <c r="BP230" s="115"/>
      <c r="BQ230" s="115"/>
      <c r="BR230" s="115"/>
      <c r="BS230" s="115"/>
      <c r="BT230" s="115"/>
      <c r="BU230" s="115"/>
      <c r="BV230" s="115"/>
      <c r="BW230" s="115"/>
      <c r="BX230" s="115"/>
      <c r="BY230" s="115"/>
      <c r="BZ230" s="115"/>
      <c r="CA230" s="115"/>
      <c r="CB230" s="115"/>
      <c r="CC230" s="115"/>
      <c r="CD230" s="115"/>
      <c r="CE230" s="115"/>
      <c r="CF230" s="115"/>
      <c r="CG230" s="115"/>
      <c r="CH230" s="115"/>
      <c r="CI230" s="115"/>
      <c r="CJ230" s="115"/>
      <c r="CK230" s="115"/>
      <c r="CL230" s="115"/>
      <c r="CM230" s="115"/>
      <c r="CN230" s="115"/>
      <c r="CO230" s="115"/>
      <c r="CP230" s="115"/>
      <c r="CQ230" s="115"/>
      <c r="CR230" s="115"/>
      <c r="CS230" s="115"/>
      <c r="CT230" s="115"/>
      <c r="CU230" s="115"/>
      <c r="CV230" s="115"/>
      <c r="CW230" s="115"/>
      <c r="CX230" s="115"/>
      <c r="CY230" s="115"/>
      <c r="CZ230" s="115"/>
      <c r="DA230" s="115"/>
      <c r="DB230" s="115"/>
      <c r="DC230" s="115"/>
      <c r="DD230" s="115"/>
      <c r="DE230" s="115"/>
      <c r="DF230" s="115"/>
      <c r="DG230" s="115"/>
      <c r="DH230" s="115"/>
      <c r="DI230" s="115"/>
      <c r="DJ230" s="115"/>
      <c r="DK230" s="115"/>
      <c r="DL230" s="115"/>
      <c r="DM230" s="115"/>
      <c r="DN230" s="115"/>
      <c r="DO230" s="115"/>
      <c r="DP230" s="115"/>
      <c r="DQ230" s="115"/>
      <c r="DR230" s="115"/>
      <c r="DS230" s="115"/>
      <c r="DT230" s="115"/>
      <c r="DU230" s="115"/>
      <c r="DV230" s="115"/>
      <c r="DW230" s="115"/>
      <c r="DX230" s="115"/>
      <c r="DY230" s="115"/>
      <c r="DZ230" s="115"/>
      <c r="EA230" s="115"/>
      <c r="EB230" s="115"/>
      <c r="EC230" s="115"/>
      <c r="ED230" s="115"/>
      <c r="EE230" s="115"/>
      <c r="EF230" s="115"/>
      <c r="EG230" s="115"/>
      <c r="EH230" s="115"/>
      <c r="EI230" s="115"/>
      <c r="EJ230" s="115"/>
      <c r="EK230" s="115"/>
      <c r="EL230" s="115"/>
      <c r="EM230" s="115"/>
      <c r="EN230" s="115"/>
      <c r="EO230" s="115"/>
      <c r="EP230" s="115"/>
      <c r="EQ230" s="115"/>
      <c r="ER230" s="115"/>
      <c r="ES230" s="115"/>
      <c r="ET230" s="115"/>
      <c r="EU230" s="115"/>
      <c r="EV230" s="115"/>
      <c r="EW230" s="115"/>
      <c r="EX230" s="115"/>
      <c r="EY230" s="115"/>
      <c r="EZ230" s="115"/>
      <c r="FA230" s="115"/>
      <c r="FB230" s="115"/>
      <c r="FC230" s="115"/>
      <c r="FD230" s="115"/>
      <c r="FE230" s="115"/>
      <c r="FF230" s="115"/>
      <c r="FG230" s="115"/>
      <c r="FH230" s="115"/>
      <c r="FI230" s="115"/>
      <c r="FJ230" s="115"/>
      <c r="FK230" s="115"/>
      <c r="FL230" s="115"/>
      <c r="FM230" s="115"/>
      <c r="FN230" s="115"/>
      <c r="FO230" s="115"/>
      <c r="FP230" s="115"/>
      <c r="FQ230" s="115"/>
      <c r="FR230" s="115"/>
      <c r="FS230" s="115"/>
      <c r="FT230" s="115"/>
      <c r="FU230" s="115"/>
      <c r="FV230" s="115"/>
      <c r="FW230" s="115"/>
      <c r="FX230" s="115"/>
      <c r="FY230" s="115"/>
      <c r="FZ230" s="115"/>
      <c r="GA230" s="115"/>
      <c r="GB230" s="115"/>
      <c r="GC230" s="115"/>
      <c r="GD230" s="115"/>
      <c r="GE230" s="115"/>
      <c r="GF230" s="115"/>
      <c r="GG230" s="115"/>
      <c r="GH230" s="115"/>
      <c r="GI230" s="115"/>
      <c r="GJ230" s="115"/>
      <c r="GK230" s="115"/>
      <c r="GL230" s="115"/>
      <c r="GM230" s="115"/>
      <c r="GN230" s="115"/>
      <c r="GO230" s="115"/>
      <c r="GP230" s="115"/>
      <c r="GQ230" s="115"/>
      <c r="GR230" s="115"/>
      <c r="GS230" s="115"/>
      <c r="GT230" s="115"/>
      <c r="GU230" s="115"/>
      <c r="GV230" s="115"/>
      <c r="GW230" s="115"/>
      <c r="GX230" s="115"/>
      <c r="GY230" s="115"/>
      <c r="GZ230" s="115"/>
      <c r="HA230" s="115"/>
      <c r="HB230" s="115"/>
      <c r="HC230" s="115"/>
      <c r="HD230" s="115"/>
    </row>
    <row r="231" s="107" customFormat="1" ht="22.5" spans="1:212">
      <c r="A231" s="47">
        <v>4</v>
      </c>
      <c r="B231" s="46" t="s">
        <v>807</v>
      </c>
      <c r="C231" s="47" t="s">
        <v>26</v>
      </c>
      <c r="D231" s="47" t="s">
        <v>51</v>
      </c>
      <c r="E231" s="48" t="s">
        <v>642</v>
      </c>
      <c r="F231" s="46" t="s">
        <v>1792</v>
      </c>
      <c r="G231" s="48" t="s">
        <v>83</v>
      </c>
      <c r="H231" s="53">
        <v>50000</v>
      </c>
      <c r="I231" s="48">
        <v>0</v>
      </c>
      <c r="J231" s="78" t="s">
        <v>1793</v>
      </c>
      <c r="K231" s="48">
        <v>5000</v>
      </c>
      <c r="L231" s="46" t="s">
        <v>1794</v>
      </c>
      <c r="M231" s="52" t="s">
        <v>382</v>
      </c>
      <c r="N231" s="47"/>
      <c r="O231" s="46" t="s">
        <v>646</v>
      </c>
      <c r="P231" s="52" t="s">
        <v>647</v>
      </c>
      <c r="Q231" s="52" t="s">
        <v>648</v>
      </c>
      <c r="R231" s="52" t="s">
        <v>647</v>
      </c>
      <c r="S231" s="52"/>
      <c r="T231" s="47"/>
      <c r="U231" s="114"/>
      <c r="V231" s="125"/>
      <c r="W231" s="125"/>
      <c r="X231" s="125"/>
      <c r="Y231" s="125"/>
      <c r="Z231" s="125"/>
      <c r="AA231" s="125"/>
      <c r="AB231" s="125"/>
      <c r="AC231" s="125"/>
      <c r="AD231" s="125"/>
      <c r="AE231" s="125"/>
      <c r="AF231" s="125"/>
      <c r="AG231" s="125"/>
      <c r="AH231" s="125"/>
      <c r="AI231" s="125"/>
      <c r="AJ231" s="125"/>
      <c r="AK231" s="125"/>
      <c r="AL231" s="125"/>
      <c r="AM231" s="125"/>
      <c r="AN231" s="125"/>
      <c r="AO231" s="125"/>
      <c r="AP231" s="125"/>
      <c r="AQ231" s="125"/>
      <c r="AR231" s="125"/>
      <c r="AS231" s="125"/>
      <c r="AT231" s="125"/>
      <c r="AU231" s="125"/>
      <c r="AV231" s="125"/>
      <c r="AW231" s="125"/>
      <c r="AX231" s="125"/>
      <c r="AY231" s="125"/>
      <c r="AZ231" s="125"/>
      <c r="BA231" s="125"/>
      <c r="BB231" s="125"/>
      <c r="BC231" s="125"/>
      <c r="BD231" s="125"/>
      <c r="BE231" s="125"/>
      <c r="BF231" s="125"/>
      <c r="BG231" s="125"/>
      <c r="BH231" s="125"/>
      <c r="BI231" s="125"/>
      <c r="BJ231" s="125"/>
      <c r="BK231" s="125"/>
      <c r="BL231" s="125"/>
      <c r="BM231" s="125"/>
      <c r="BN231" s="125"/>
      <c r="BO231" s="125"/>
      <c r="BP231" s="125"/>
      <c r="BQ231" s="125"/>
      <c r="BR231" s="125"/>
      <c r="BS231" s="125"/>
      <c r="BT231" s="125"/>
      <c r="BU231" s="125"/>
      <c r="BV231" s="125"/>
      <c r="BW231" s="125"/>
      <c r="BX231" s="125"/>
      <c r="BY231" s="125"/>
      <c r="BZ231" s="125"/>
      <c r="CA231" s="125"/>
      <c r="CB231" s="125"/>
      <c r="CC231" s="125"/>
      <c r="CD231" s="125"/>
      <c r="CE231" s="125"/>
      <c r="CF231" s="125"/>
      <c r="CG231" s="125"/>
      <c r="CH231" s="125"/>
      <c r="CI231" s="125"/>
      <c r="CJ231" s="125"/>
      <c r="CK231" s="125"/>
      <c r="CL231" s="125"/>
      <c r="CM231" s="125"/>
      <c r="CN231" s="125"/>
      <c r="CO231" s="125"/>
      <c r="CP231" s="125"/>
      <c r="CQ231" s="125"/>
      <c r="CR231" s="125"/>
      <c r="CS231" s="125"/>
      <c r="CT231" s="125"/>
      <c r="CU231" s="125"/>
      <c r="CV231" s="125"/>
      <c r="CW231" s="125"/>
      <c r="CX231" s="125"/>
      <c r="CY231" s="125"/>
      <c r="CZ231" s="125"/>
      <c r="DA231" s="125"/>
      <c r="DB231" s="125"/>
      <c r="DC231" s="125"/>
      <c r="DD231" s="125"/>
      <c r="DE231" s="125"/>
      <c r="DF231" s="125"/>
      <c r="DG231" s="125"/>
      <c r="DH231" s="125"/>
      <c r="DI231" s="125"/>
      <c r="DJ231" s="125"/>
      <c r="DK231" s="125"/>
      <c r="DL231" s="125"/>
      <c r="DM231" s="125"/>
      <c r="DN231" s="125"/>
      <c r="DO231" s="125"/>
      <c r="DP231" s="125"/>
      <c r="DQ231" s="125"/>
      <c r="DR231" s="125"/>
      <c r="DS231" s="125"/>
      <c r="DT231" s="125"/>
      <c r="DU231" s="125"/>
      <c r="DV231" s="125"/>
      <c r="DW231" s="125"/>
      <c r="DX231" s="125"/>
      <c r="DY231" s="125"/>
      <c r="DZ231" s="125"/>
      <c r="EA231" s="125"/>
      <c r="EB231" s="125"/>
      <c r="EC231" s="125"/>
      <c r="ED231" s="125"/>
      <c r="EE231" s="125"/>
      <c r="EF231" s="125"/>
      <c r="EG231" s="125"/>
      <c r="EH231" s="125"/>
      <c r="EI231" s="125"/>
      <c r="EJ231" s="125"/>
      <c r="EK231" s="125"/>
      <c r="EL231" s="125"/>
      <c r="EM231" s="125"/>
      <c r="EN231" s="125"/>
      <c r="EO231" s="125"/>
      <c r="EP231" s="125"/>
      <c r="EQ231" s="125"/>
      <c r="ER231" s="125"/>
      <c r="ES231" s="125"/>
      <c r="ET231" s="125"/>
      <c r="EU231" s="125"/>
      <c r="EV231" s="125"/>
      <c r="EW231" s="125"/>
      <c r="EX231" s="125"/>
      <c r="EY231" s="125"/>
      <c r="EZ231" s="125"/>
      <c r="FA231" s="125"/>
      <c r="FB231" s="125"/>
      <c r="FC231" s="125"/>
      <c r="FD231" s="125"/>
      <c r="FE231" s="125"/>
      <c r="FF231" s="125"/>
      <c r="FG231" s="125"/>
      <c r="FH231" s="125"/>
      <c r="FI231" s="125"/>
      <c r="FJ231" s="125"/>
      <c r="FK231" s="125"/>
      <c r="FL231" s="125"/>
      <c r="FM231" s="125"/>
      <c r="FN231" s="125"/>
      <c r="FO231" s="125"/>
      <c r="FP231" s="125"/>
      <c r="FQ231" s="125"/>
      <c r="FR231" s="125"/>
      <c r="FS231" s="125"/>
      <c r="FT231" s="125"/>
      <c r="FU231" s="125"/>
      <c r="FV231" s="125"/>
      <c r="FW231" s="125"/>
      <c r="FX231" s="125"/>
      <c r="FY231" s="125"/>
      <c r="FZ231" s="125"/>
      <c r="GA231" s="125"/>
      <c r="GB231" s="125"/>
      <c r="GC231" s="125"/>
      <c r="GD231" s="125"/>
      <c r="GE231" s="125"/>
      <c r="GF231" s="125"/>
      <c r="GG231" s="125"/>
      <c r="GH231" s="125"/>
      <c r="GI231" s="125"/>
      <c r="GJ231" s="125"/>
      <c r="GK231" s="125"/>
      <c r="GL231" s="125"/>
      <c r="GM231" s="125"/>
      <c r="GN231" s="125"/>
      <c r="GO231" s="125"/>
      <c r="GP231" s="125"/>
      <c r="GQ231" s="125"/>
      <c r="GR231" s="125"/>
      <c r="GS231" s="125"/>
      <c r="GT231" s="125"/>
      <c r="GU231" s="125"/>
      <c r="GV231" s="125"/>
      <c r="GW231" s="125"/>
      <c r="GX231" s="125"/>
      <c r="GY231" s="125"/>
      <c r="GZ231" s="125"/>
      <c r="HA231" s="125"/>
      <c r="HB231" s="125"/>
      <c r="HC231" s="125"/>
      <c r="HD231" s="125"/>
    </row>
    <row r="232" s="179" customFormat="1" ht="33.75" spans="1:212">
      <c r="A232" s="47">
        <v>5</v>
      </c>
      <c r="B232" s="46" t="s">
        <v>1795</v>
      </c>
      <c r="C232" s="47" t="s">
        <v>26</v>
      </c>
      <c r="D232" s="47" t="s">
        <v>51</v>
      </c>
      <c r="E232" s="48" t="s">
        <v>642</v>
      </c>
      <c r="F232" s="46" t="s">
        <v>1796</v>
      </c>
      <c r="G232" s="48" t="s">
        <v>89</v>
      </c>
      <c r="H232" s="53">
        <v>39000</v>
      </c>
      <c r="I232" s="48">
        <v>0</v>
      </c>
      <c r="J232" s="78" t="s">
        <v>1747</v>
      </c>
      <c r="K232" s="65">
        <v>5000</v>
      </c>
      <c r="L232" s="78" t="s">
        <v>1734</v>
      </c>
      <c r="M232" s="47" t="s">
        <v>70</v>
      </c>
      <c r="N232" s="47"/>
      <c r="O232" s="46" t="s">
        <v>814</v>
      </c>
      <c r="P232" s="52" t="s">
        <v>672</v>
      </c>
      <c r="Q232" s="52" t="s">
        <v>648</v>
      </c>
      <c r="R232" s="52" t="s">
        <v>662</v>
      </c>
      <c r="S232" s="47"/>
      <c r="T232" s="47"/>
      <c r="U232" s="218"/>
      <c r="V232" s="218"/>
      <c r="W232" s="218"/>
      <c r="X232" s="218"/>
      <c r="Y232" s="218"/>
      <c r="Z232" s="218"/>
      <c r="AA232" s="218"/>
      <c r="AB232" s="218"/>
      <c r="AC232" s="218"/>
      <c r="AD232" s="218"/>
      <c r="AE232" s="218"/>
      <c r="AF232" s="218"/>
      <c r="AG232" s="218"/>
      <c r="AH232" s="218"/>
      <c r="AI232" s="218"/>
      <c r="AJ232" s="218"/>
      <c r="AK232" s="218"/>
      <c r="AL232" s="218"/>
      <c r="AM232" s="218"/>
      <c r="AN232" s="218"/>
      <c r="AO232" s="218"/>
      <c r="AP232" s="218"/>
      <c r="AQ232" s="218"/>
      <c r="AR232" s="218"/>
      <c r="AS232" s="218"/>
      <c r="AT232" s="218"/>
      <c r="AU232" s="218"/>
      <c r="AV232" s="218"/>
      <c r="AW232" s="218"/>
      <c r="AX232" s="218"/>
      <c r="AY232" s="218"/>
      <c r="AZ232" s="218"/>
      <c r="BA232" s="218"/>
      <c r="BB232" s="218"/>
      <c r="BC232" s="218"/>
      <c r="BD232" s="218"/>
      <c r="BE232" s="218"/>
      <c r="BF232" s="218"/>
      <c r="BG232" s="218"/>
      <c r="BH232" s="218"/>
      <c r="BI232" s="218"/>
      <c r="BJ232" s="218"/>
      <c r="BK232" s="218"/>
      <c r="BL232" s="218"/>
      <c r="BM232" s="218"/>
      <c r="BN232" s="218"/>
      <c r="BO232" s="218"/>
      <c r="BP232" s="218"/>
      <c r="BQ232" s="218"/>
      <c r="BR232" s="218"/>
      <c r="BS232" s="218"/>
      <c r="BT232" s="218"/>
      <c r="BU232" s="218"/>
      <c r="BV232" s="218"/>
      <c r="BW232" s="218"/>
      <c r="BX232" s="218"/>
      <c r="BY232" s="218"/>
      <c r="BZ232" s="218"/>
      <c r="CA232" s="218"/>
      <c r="CB232" s="218"/>
      <c r="CC232" s="218"/>
      <c r="CD232" s="218"/>
      <c r="CE232" s="218"/>
      <c r="CF232" s="218"/>
      <c r="CG232" s="218"/>
      <c r="CH232" s="218"/>
      <c r="CI232" s="218"/>
      <c r="CJ232" s="218"/>
      <c r="CK232" s="218"/>
      <c r="CL232" s="218"/>
      <c r="CM232" s="218"/>
      <c r="CN232" s="218"/>
      <c r="CO232" s="218"/>
      <c r="CP232" s="218"/>
      <c r="CQ232" s="218"/>
      <c r="CR232" s="218"/>
      <c r="CS232" s="218"/>
      <c r="CT232" s="218"/>
      <c r="CU232" s="218"/>
      <c r="CV232" s="218"/>
      <c r="CW232" s="218"/>
      <c r="CX232" s="218"/>
      <c r="CY232" s="218"/>
      <c r="CZ232" s="218"/>
      <c r="DA232" s="218"/>
      <c r="DB232" s="218"/>
      <c r="DC232" s="218"/>
      <c r="DD232" s="218"/>
      <c r="DE232" s="218"/>
      <c r="DF232" s="218"/>
      <c r="DG232" s="218"/>
      <c r="DH232" s="218"/>
      <c r="DI232" s="218"/>
      <c r="DJ232" s="218"/>
      <c r="DK232" s="218"/>
      <c r="DL232" s="218"/>
      <c r="DM232" s="218"/>
      <c r="DN232" s="218"/>
      <c r="DO232" s="218"/>
      <c r="DP232" s="218"/>
      <c r="DQ232" s="218"/>
      <c r="DR232" s="218"/>
      <c r="DS232" s="218"/>
      <c r="DT232" s="218"/>
      <c r="DU232" s="218"/>
      <c r="DV232" s="218"/>
      <c r="DW232" s="218"/>
      <c r="DX232" s="218"/>
      <c r="DY232" s="218"/>
      <c r="DZ232" s="218"/>
      <c r="EA232" s="218"/>
      <c r="EB232" s="218"/>
      <c r="EC232" s="218"/>
      <c r="ED232" s="218"/>
      <c r="EE232" s="218"/>
      <c r="EF232" s="218"/>
      <c r="EG232" s="218"/>
      <c r="EH232" s="218"/>
      <c r="EI232" s="218"/>
      <c r="EJ232" s="218"/>
      <c r="EK232" s="218"/>
      <c r="EL232" s="218"/>
      <c r="EM232" s="218"/>
      <c r="EN232" s="218"/>
      <c r="EO232" s="218"/>
      <c r="EP232" s="218"/>
      <c r="EQ232" s="218"/>
      <c r="ER232" s="218"/>
      <c r="ES232" s="218"/>
      <c r="ET232" s="218"/>
      <c r="EU232" s="218"/>
      <c r="EV232" s="218"/>
      <c r="EW232" s="218"/>
      <c r="EX232" s="218"/>
      <c r="EY232" s="218"/>
      <c r="EZ232" s="218"/>
      <c r="FA232" s="218"/>
      <c r="FB232" s="218"/>
      <c r="FC232" s="218"/>
      <c r="FD232" s="218"/>
      <c r="FE232" s="218"/>
      <c r="FF232" s="218"/>
      <c r="FG232" s="218"/>
      <c r="FH232" s="218"/>
      <c r="FI232" s="218"/>
      <c r="FJ232" s="218"/>
      <c r="FK232" s="218"/>
      <c r="FL232" s="218"/>
      <c r="FM232" s="218"/>
      <c r="FN232" s="218"/>
      <c r="FO232" s="218"/>
      <c r="FP232" s="218"/>
      <c r="FQ232" s="218"/>
      <c r="FR232" s="218"/>
      <c r="FS232" s="218"/>
      <c r="FT232" s="218"/>
      <c r="FU232" s="218"/>
      <c r="FV232" s="218"/>
      <c r="FW232" s="218"/>
      <c r="FX232" s="218"/>
      <c r="FY232" s="218"/>
      <c r="FZ232" s="218"/>
      <c r="GA232" s="218"/>
      <c r="GB232" s="218"/>
      <c r="GC232" s="218"/>
      <c r="GD232" s="218"/>
      <c r="GE232" s="218"/>
      <c r="GF232" s="218"/>
      <c r="GG232" s="218"/>
      <c r="GH232" s="218"/>
      <c r="GI232" s="218"/>
      <c r="GJ232" s="218"/>
      <c r="GK232" s="218"/>
      <c r="GL232" s="218"/>
      <c r="GM232" s="218"/>
      <c r="GN232" s="218"/>
      <c r="GO232" s="218"/>
      <c r="GP232" s="218"/>
      <c r="GQ232" s="218"/>
      <c r="GR232" s="218"/>
      <c r="GS232" s="218"/>
      <c r="GT232" s="218"/>
      <c r="GU232" s="218"/>
      <c r="GV232" s="218"/>
      <c r="GW232" s="218"/>
      <c r="GX232" s="218"/>
      <c r="GY232" s="218"/>
      <c r="GZ232" s="218"/>
      <c r="HA232" s="218"/>
      <c r="HB232" s="218"/>
      <c r="HC232" s="218"/>
      <c r="HD232" s="218"/>
    </row>
    <row r="233" s="179" customFormat="1" ht="22.5" spans="1:212">
      <c r="A233" s="47">
        <v>6</v>
      </c>
      <c r="B233" s="46" t="s">
        <v>1797</v>
      </c>
      <c r="C233" s="47" t="s">
        <v>26</v>
      </c>
      <c r="D233" s="47" t="s">
        <v>51</v>
      </c>
      <c r="E233" s="48" t="s">
        <v>642</v>
      </c>
      <c r="F233" s="46" t="s">
        <v>1798</v>
      </c>
      <c r="G233" s="48" t="s">
        <v>89</v>
      </c>
      <c r="H233" s="53">
        <v>25000</v>
      </c>
      <c r="I233" s="48">
        <v>0</v>
      </c>
      <c r="J233" s="78" t="s">
        <v>1747</v>
      </c>
      <c r="K233" s="65">
        <v>5000</v>
      </c>
      <c r="L233" s="78" t="s">
        <v>1734</v>
      </c>
      <c r="M233" s="47" t="s">
        <v>70</v>
      </c>
      <c r="N233" s="47"/>
      <c r="O233" s="46" t="s">
        <v>814</v>
      </c>
      <c r="P233" s="52" t="s">
        <v>672</v>
      </c>
      <c r="Q233" s="52" t="s">
        <v>648</v>
      </c>
      <c r="R233" s="52" t="s">
        <v>662</v>
      </c>
      <c r="S233" s="47"/>
      <c r="T233" s="47"/>
      <c r="U233" s="218"/>
      <c r="V233" s="218"/>
      <c r="W233" s="218"/>
      <c r="X233" s="218"/>
      <c r="Y233" s="218"/>
      <c r="Z233" s="218"/>
      <c r="AA233" s="218"/>
      <c r="AB233" s="218"/>
      <c r="AC233" s="218"/>
      <c r="AD233" s="218"/>
      <c r="AE233" s="218"/>
      <c r="AF233" s="218"/>
      <c r="AG233" s="218"/>
      <c r="AH233" s="218"/>
      <c r="AI233" s="218"/>
      <c r="AJ233" s="218"/>
      <c r="AK233" s="218"/>
      <c r="AL233" s="218"/>
      <c r="AM233" s="218"/>
      <c r="AN233" s="218"/>
      <c r="AO233" s="218"/>
      <c r="AP233" s="218"/>
      <c r="AQ233" s="218"/>
      <c r="AR233" s="218"/>
      <c r="AS233" s="218"/>
      <c r="AT233" s="218"/>
      <c r="AU233" s="218"/>
      <c r="AV233" s="218"/>
      <c r="AW233" s="218"/>
      <c r="AX233" s="218"/>
      <c r="AY233" s="218"/>
      <c r="AZ233" s="218"/>
      <c r="BA233" s="218"/>
      <c r="BB233" s="218"/>
      <c r="BC233" s="218"/>
      <c r="BD233" s="218"/>
      <c r="BE233" s="218"/>
      <c r="BF233" s="218"/>
      <c r="BG233" s="218"/>
      <c r="BH233" s="218"/>
      <c r="BI233" s="218"/>
      <c r="BJ233" s="218"/>
      <c r="BK233" s="218"/>
      <c r="BL233" s="218"/>
      <c r="BM233" s="218"/>
      <c r="BN233" s="218"/>
      <c r="BO233" s="218"/>
      <c r="BP233" s="218"/>
      <c r="BQ233" s="218"/>
      <c r="BR233" s="218"/>
      <c r="BS233" s="218"/>
      <c r="BT233" s="218"/>
      <c r="BU233" s="218"/>
      <c r="BV233" s="218"/>
      <c r="BW233" s="218"/>
      <c r="BX233" s="218"/>
      <c r="BY233" s="218"/>
      <c r="BZ233" s="218"/>
      <c r="CA233" s="218"/>
      <c r="CB233" s="218"/>
      <c r="CC233" s="218"/>
      <c r="CD233" s="218"/>
      <c r="CE233" s="218"/>
      <c r="CF233" s="218"/>
      <c r="CG233" s="218"/>
      <c r="CH233" s="218"/>
      <c r="CI233" s="218"/>
      <c r="CJ233" s="218"/>
      <c r="CK233" s="218"/>
      <c r="CL233" s="218"/>
      <c r="CM233" s="218"/>
      <c r="CN233" s="218"/>
      <c r="CO233" s="218"/>
      <c r="CP233" s="218"/>
      <c r="CQ233" s="218"/>
      <c r="CR233" s="218"/>
      <c r="CS233" s="218"/>
      <c r="CT233" s="218"/>
      <c r="CU233" s="218"/>
      <c r="CV233" s="218"/>
      <c r="CW233" s="218"/>
      <c r="CX233" s="218"/>
      <c r="CY233" s="218"/>
      <c r="CZ233" s="218"/>
      <c r="DA233" s="218"/>
      <c r="DB233" s="218"/>
      <c r="DC233" s="218"/>
      <c r="DD233" s="218"/>
      <c r="DE233" s="218"/>
      <c r="DF233" s="218"/>
      <c r="DG233" s="218"/>
      <c r="DH233" s="218"/>
      <c r="DI233" s="218"/>
      <c r="DJ233" s="218"/>
      <c r="DK233" s="218"/>
      <c r="DL233" s="218"/>
      <c r="DM233" s="218"/>
      <c r="DN233" s="218"/>
      <c r="DO233" s="218"/>
      <c r="DP233" s="218"/>
      <c r="DQ233" s="218"/>
      <c r="DR233" s="218"/>
      <c r="DS233" s="218"/>
      <c r="DT233" s="218"/>
      <c r="DU233" s="218"/>
      <c r="DV233" s="218"/>
      <c r="DW233" s="218"/>
      <c r="DX233" s="218"/>
      <c r="DY233" s="218"/>
      <c r="DZ233" s="218"/>
      <c r="EA233" s="218"/>
      <c r="EB233" s="218"/>
      <c r="EC233" s="218"/>
      <c r="ED233" s="218"/>
      <c r="EE233" s="218"/>
      <c r="EF233" s="218"/>
      <c r="EG233" s="218"/>
      <c r="EH233" s="218"/>
      <c r="EI233" s="218"/>
      <c r="EJ233" s="218"/>
      <c r="EK233" s="218"/>
      <c r="EL233" s="218"/>
      <c r="EM233" s="218"/>
      <c r="EN233" s="218"/>
      <c r="EO233" s="218"/>
      <c r="EP233" s="218"/>
      <c r="EQ233" s="218"/>
      <c r="ER233" s="218"/>
      <c r="ES233" s="218"/>
      <c r="ET233" s="218"/>
      <c r="EU233" s="218"/>
      <c r="EV233" s="218"/>
      <c r="EW233" s="218"/>
      <c r="EX233" s="218"/>
      <c r="EY233" s="218"/>
      <c r="EZ233" s="218"/>
      <c r="FA233" s="218"/>
      <c r="FB233" s="218"/>
      <c r="FC233" s="218"/>
      <c r="FD233" s="218"/>
      <c r="FE233" s="218"/>
      <c r="FF233" s="218"/>
      <c r="FG233" s="218"/>
      <c r="FH233" s="218"/>
      <c r="FI233" s="218"/>
      <c r="FJ233" s="218"/>
      <c r="FK233" s="218"/>
      <c r="FL233" s="218"/>
      <c r="FM233" s="218"/>
      <c r="FN233" s="218"/>
      <c r="FO233" s="218"/>
      <c r="FP233" s="218"/>
      <c r="FQ233" s="218"/>
      <c r="FR233" s="218"/>
      <c r="FS233" s="218"/>
      <c r="FT233" s="218"/>
      <c r="FU233" s="218"/>
      <c r="FV233" s="218"/>
      <c r="FW233" s="218"/>
      <c r="FX233" s="218"/>
      <c r="FY233" s="218"/>
      <c r="FZ233" s="218"/>
      <c r="GA233" s="218"/>
      <c r="GB233" s="218"/>
      <c r="GC233" s="218"/>
      <c r="GD233" s="218"/>
      <c r="GE233" s="218"/>
      <c r="GF233" s="218"/>
      <c r="GG233" s="218"/>
      <c r="GH233" s="218"/>
      <c r="GI233" s="218"/>
      <c r="GJ233" s="218"/>
      <c r="GK233" s="218"/>
      <c r="GL233" s="218"/>
      <c r="GM233" s="218"/>
      <c r="GN233" s="218"/>
      <c r="GO233" s="218"/>
      <c r="GP233" s="218"/>
      <c r="GQ233" s="218"/>
      <c r="GR233" s="218"/>
      <c r="GS233" s="218"/>
      <c r="GT233" s="218"/>
      <c r="GU233" s="218"/>
      <c r="GV233" s="218"/>
      <c r="GW233" s="218"/>
      <c r="GX233" s="218"/>
      <c r="GY233" s="218"/>
      <c r="GZ233" s="218"/>
      <c r="HA233" s="218"/>
      <c r="HB233" s="218"/>
      <c r="HC233" s="218"/>
      <c r="HD233" s="218"/>
    </row>
    <row r="234" s="107" customFormat="1" ht="33.75" spans="1:212">
      <c r="A234" s="47">
        <v>7</v>
      </c>
      <c r="B234" s="46" t="s">
        <v>819</v>
      </c>
      <c r="C234" s="47" t="s">
        <v>188</v>
      </c>
      <c r="D234" s="47" t="s">
        <v>104</v>
      </c>
      <c r="E234" s="48" t="s">
        <v>642</v>
      </c>
      <c r="F234" s="78" t="s">
        <v>820</v>
      </c>
      <c r="G234" s="49" t="s">
        <v>106</v>
      </c>
      <c r="H234" s="53">
        <v>4000</v>
      </c>
      <c r="I234" s="48">
        <v>0</v>
      </c>
      <c r="J234" s="78" t="s">
        <v>1799</v>
      </c>
      <c r="K234" s="47">
        <v>2000</v>
      </c>
      <c r="L234" s="46" t="s">
        <v>1750</v>
      </c>
      <c r="M234" s="52" t="s">
        <v>178</v>
      </c>
      <c r="N234" s="47"/>
      <c r="O234" s="46" t="s">
        <v>678</v>
      </c>
      <c r="P234" s="52" t="s">
        <v>656</v>
      </c>
      <c r="Q234" s="52" t="s">
        <v>648</v>
      </c>
      <c r="R234" s="52" t="s">
        <v>656</v>
      </c>
      <c r="S234" s="52"/>
      <c r="T234" s="47"/>
      <c r="U234" s="238"/>
      <c r="V234" s="125"/>
      <c r="W234" s="125"/>
      <c r="X234" s="125"/>
      <c r="Y234" s="125"/>
      <c r="Z234" s="125"/>
      <c r="AA234" s="125"/>
      <c r="AB234" s="125"/>
      <c r="AC234" s="125"/>
      <c r="AD234" s="125"/>
      <c r="AE234" s="125"/>
      <c r="AF234" s="125"/>
      <c r="AG234" s="125"/>
      <c r="AH234" s="125"/>
      <c r="AI234" s="125"/>
      <c r="AJ234" s="125"/>
      <c r="AK234" s="125"/>
      <c r="AL234" s="125"/>
      <c r="AM234" s="125"/>
      <c r="AN234" s="125"/>
      <c r="AO234" s="125"/>
      <c r="AP234" s="125"/>
      <c r="AQ234" s="125"/>
      <c r="AR234" s="125"/>
      <c r="AS234" s="125"/>
      <c r="AT234" s="125"/>
      <c r="AU234" s="125"/>
      <c r="AV234" s="125"/>
      <c r="AW234" s="125"/>
      <c r="AX234" s="125"/>
      <c r="AY234" s="125"/>
      <c r="AZ234" s="125"/>
      <c r="BA234" s="125"/>
      <c r="BB234" s="125"/>
      <c r="BC234" s="125"/>
      <c r="BD234" s="125"/>
      <c r="BE234" s="125"/>
      <c r="BF234" s="125"/>
      <c r="BG234" s="125"/>
      <c r="BH234" s="125"/>
      <c r="BI234" s="125"/>
      <c r="BJ234" s="125"/>
      <c r="BK234" s="125"/>
      <c r="BL234" s="125"/>
      <c r="BM234" s="125"/>
      <c r="BN234" s="125"/>
      <c r="BO234" s="125"/>
      <c r="BP234" s="125"/>
      <c r="BQ234" s="125"/>
      <c r="BR234" s="125"/>
      <c r="BS234" s="125"/>
      <c r="BT234" s="125"/>
      <c r="BU234" s="125"/>
      <c r="BV234" s="125"/>
      <c r="BW234" s="125"/>
      <c r="BX234" s="125"/>
      <c r="BY234" s="125"/>
      <c r="BZ234" s="125"/>
      <c r="CA234" s="125"/>
      <c r="CB234" s="125"/>
      <c r="CC234" s="125"/>
      <c r="CD234" s="125"/>
      <c r="CE234" s="125"/>
      <c r="CF234" s="125"/>
      <c r="CG234" s="125"/>
      <c r="CH234" s="125"/>
      <c r="CI234" s="125"/>
      <c r="CJ234" s="125"/>
      <c r="CK234" s="125"/>
      <c r="CL234" s="125"/>
      <c r="CM234" s="125"/>
      <c r="CN234" s="125"/>
      <c r="CO234" s="125"/>
      <c r="CP234" s="125"/>
      <c r="CQ234" s="125"/>
      <c r="CR234" s="125"/>
      <c r="CS234" s="125"/>
      <c r="CT234" s="125"/>
      <c r="CU234" s="125"/>
      <c r="CV234" s="125"/>
      <c r="CW234" s="125"/>
      <c r="CX234" s="125"/>
      <c r="CY234" s="125"/>
      <c r="CZ234" s="125"/>
      <c r="DA234" s="125"/>
      <c r="DB234" s="125"/>
      <c r="DC234" s="125"/>
      <c r="DD234" s="125"/>
      <c r="DE234" s="125"/>
      <c r="DF234" s="125"/>
      <c r="DG234" s="125"/>
      <c r="DH234" s="125"/>
      <c r="DI234" s="125"/>
      <c r="DJ234" s="125"/>
      <c r="DK234" s="125"/>
      <c r="DL234" s="125"/>
      <c r="DM234" s="125"/>
      <c r="DN234" s="125"/>
      <c r="DO234" s="125"/>
      <c r="DP234" s="125"/>
      <c r="DQ234" s="125"/>
      <c r="DR234" s="125"/>
      <c r="DS234" s="125"/>
      <c r="DT234" s="125"/>
      <c r="DU234" s="125"/>
      <c r="DV234" s="125"/>
      <c r="DW234" s="125"/>
      <c r="DX234" s="125"/>
      <c r="DY234" s="125"/>
      <c r="DZ234" s="125"/>
      <c r="EA234" s="125"/>
      <c r="EB234" s="125"/>
      <c r="EC234" s="125"/>
      <c r="ED234" s="125"/>
      <c r="EE234" s="125"/>
      <c r="EF234" s="125"/>
      <c r="EG234" s="125"/>
      <c r="EH234" s="125"/>
      <c r="EI234" s="125"/>
      <c r="EJ234" s="125"/>
      <c r="EK234" s="125"/>
      <c r="EL234" s="125"/>
      <c r="EM234" s="125"/>
      <c r="EN234" s="125"/>
      <c r="EO234" s="125"/>
      <c r="EP234" s="125"/>
      <c r="EQ234" s="125"/>
      <c r="ER234" s="125"/>
      <c r="ES234" s="125"/>
      <c r="ET234" s="125"/>
      <c r="EU234" s="125"/>
      <c r="EV234" s="125"/>
      <c r="EW234" s="125"/>
      <c r="EX234" s="125"/>
      <c r="EY234" s="125"/>
      <c r="EZ234" s="125"/>
      <c r="FA234" s="125"/>
      <c r="FB234" s="125"/>
      <c r="FC234" s="125"/>
      <c r="FD234" s="125"/>
      <c r="FE234" s="125"/>
      <c r="FF234" s="125"/>
      <c r="FG234" s="125"/>
      <c r="FH234" s="125"/>
      <c r="FI234" s="125"/>
      <c r="FJ234" s="125"/>
      <c r="FK234" s="125"/>
      <c r="FL234" s="125"/>
      <c r="FM234" s="125"/>
      <c r="FN234" s="125"/>
      <c r="FO234" s="125"/>
      <c r="FP234" s="125"/>
      <c r="FQ234" s="125"/>
      <c r="FR234" s="125"/>
      <c r="FS234" s="125"/>
      <c r="FT234" s="125"/>
      <c r="FU234" s="125"/>
      <c r="FV234" s="125"/>
      <c r="FW234" s="125"/>
      <c r="FX234" s="125"/>
      <c r="FY234" s="125"/>
      <c r="FZ234" s="125"/>
      <c r="GA234" s="125"/>
      <c r="GB234" s="125"/>
      <c r="GC234" s="125"/>
      <c r="GD234" s="125"/>
      <c r="GE234" s="125"/>
      <c r="GF234" s="125"/>
      <c r="GG234" s="125"/>
      <c r="GH234" s="125"/>
      <c r="GI234" s="125"/>
      <c r="GJ234" s="125"/>
      <c r="GK234" s="125"/>
      <c r="GL234" s="125"/>
      <c r="GM234" s="125"/>
      <c r="GN234" s="125"/>
      <c r="GO234" s="125"/>
      <c r="GP234" s="125"/>
      <c r="GQ234" s="125"/>
      <c r="GR234" s="125"/>
      <c r="GS234" s="125"/>
      <c r="GT234" s="125"/>
      <c r="GU234" s="125"/>
      <c r="GV234" s="125"/>
      <c r="GW234" s="125"/>
      <c r="GX234" s="125"/>
      <c r="GY234" s="125"/>
      <c r="GZ234" s="125"/>
      <c r="HA234" s="125"/>
      <c r="HB234" s="125"/>
      <c r="HC234" s="125"/>
      <c r="HD234" s="125"/>
    </row>
    <row r="235" s="123" customFormat="1" ht="22.5" spans="1:212">
      <c r="A235" s="47">
        <v>8</v>
      </c>
      <c r="B235" s="46" t="s">
        <v>815</v>
      </c>
      <c r="C235" s="47" t="s">
        <v>103</v>
      </c>
      <c r="D235" s="47" t="s">
        <v>51</v>
      </c>
      <c r="E235" s="47" t="s">
        <v>642</v>
      </c>
      <c r="F235" s="46" t="s">
        <v>1800</v>
      </c>
      <c r="G235" s="48" t="s">
        <v>89</v>
      </c>
      <c r="H235" s="53">
        <v>30000</v>
      </c>
      <c r="I235" s="47">
        <v>200</v>
      </c>
      <c r="J235" s="78" t="s">
        <v>1801</v>
      </c>
      <c r="K235" s="47">
        <v>15000</v>
      </c>
      <c r="L235" s="46" t="s">
        <v>1802</v>
      </c>
      <c r="M235" s="47" t="s">
        <v>70</v>
      </c>
      <c r="N235" s="119"/>
      <c r="O235" s="46" t="s">
        <v>646</v>
      </c>
      <c r="P235" s="52" t="s">
        <v>647</v>
      </c>
      <c r="Q235" s="52" t="s">
        <v>648</v>
      </c>
      <c r="R235" s="52" t="s">
        <v>647</v>
      </c>
      <c r="S235" s="52"/>
      <c r="T235" s="47"/>
      <c r="U235" s="114"/>
      <c r="V235" s="115"/>
      <c r="W235" s="115"/>
      <c r="X235" s="115"/>
      <c r="Y235" s="115"/>
      <c r="Z235" s="115"/>
      <c r="AA235" s="115"/>
      <c r="AB235" s="115"/>
      <c r="AC235" s="115"/>
      <c r="AD235" s="115"/>
      <c r="AE235" s="115"/>
      <c r="AF235" s="115"/>
      <c r="AG235" s="115"/>
      <c r="AH235" s="115"/>
      <c r="AI235" s="115"/>
      <c r="AJ235" s="115"/>
      <c r="AK235" s="115"/>
      <c r="AL235" s="115"/>
      <c r="AM235" s="115"/>
      <c r="AN235" s="115"/>
      <c r="AO235" s="115"/>
      <c r="AP235" s="115"/>
      <c r="AQ235" s="115"/>
      <c r="AR235" s="115"/>
      <c r="AS235" s="115"/>
      <c r="AT235" s="115"/>
      <c r="AU235" s="115"/>
      <c r="AV235" s="115"/>
      <c r="AW235" s="115"/>
      <c r="AX235" s="115"/>
      <c r="AY235" s="115"/>
      <c r="AZ235" s="115"/>
      <c r="BA235" s="115"/>
      <c r="BB235" s="115"/>
      <c r="BC235" s="115"/>
      <c r="BD235" s="115"/>
      <c r="BE235" s="115"/>
      <c r="BF235" s="115"/>
      <c r="BG235" s="115"/>
      <c r="BH235" s="115"/>
      <c r="BI235" s="115"/>
      <c r="BJ235" s="115"/>
      <c r="BK235" s="115"/>
      <c r="BL235" s="115"/>
      <c r="BM235" s="115"/>
      <c r="BN235" s="115"/>
      <c r="BO235" s="115"/>
      <c r="BP235" s="115"/>
      <c r="BQ235" s="115"/>
      <c r="BR235" s="115"/>
      <c r="BS235" s="115"/>
      <c r="BT235" s="115"/>
      <c r="BU235" s="115"/>
      <c r="BV235" s="115"/>
      <c r="BW235" s="115"/>
      <c r="BX235" s="115"/>
      <c r="BY235" s="115"/>
      <c r="BZ235" s="115"/>
      <c r="CA235" s="115"/>
      <c r="CB235" s="115"/>
      <c r="CC235" s="115"/>
      <c r="CD235" s="115"/>
      <c r="CE235" s="115"/>
      <c r="CF235" s="115"/>
      <c r="CG235" s="115"/>
      <c r="CH235" s="115"/>
      <c r="CI235" s="115"/>
      <c r="CJ235" s="115"/>
      <c r="CK235" s="115"/>
      <c r="CL235" s="115"/>
      <c r="CM235" s="115"/>
      <c r="CN235" s="115"/>
      <c r="CO235" s="115"/>
      <c r="CP235" s="115"/>
      <c r="CQ235" s="115"/>
      <c r="CR235" s="115"/>
      <c r="CS235" s="115"/>
      <c r="CT235" s="115"/>
      <c r="CU235" s="115"/>
      <c r="CV235" s="115"/>
      <c r="CW235" s="115"/>
      <c r="CX235" s="115"/>
      <c r="CY235" s="115"/>
      <c r="CZ235" s="115"/>
      <c r="DA235" s="115"/>
      <c r="DB235" s="115"/>
      <c r="DC235" s="115"/>
      <c r="DD235" s="115"/>
      <c r="DE235" s="115"/>
      <c r="DF235" s="115"/>
      <c r="DG235" s="115"/>
      <c r="DH235" s="115"/>
      <c r="DI235" s="115"/>
      <c r="DJ235" s="115"/>
      <c r="DK235" s="115"/>
      <c r="DL235" s="115"/>
      <c r="DM235" s="115"/>
      <c r="DN235" s="115"/>
      <c r="DO235" s="115"/>
      <c r="DP235" s="115"/>
      <c r="DQ235" s="115"/>
      <c r="DR235" s="115"/>
      <c r="DS235" s="115"/>
      <c r="DT235" s="115"/>
      <c r="DU235" s="115"/>
      <c r="DV235" s="115"/>
      <c r="DW235" s="115"/>
      <c r="DX235" s="115"/>
      <c r="DY235" s="115"/>
      <c r="DZ235" s="115"/>
      <c r="EA235" s="115"/>
      <c r="EB235" s="115"/>
      <c r="EC235" s="115"/>
      <c r="ED235" s="115"/>
      <c r="EE235" s="115"/>
      <c r="EF235" s="115"/>
      <c r="EG235" s="115"/>
      <c r="EH235" s="115"/>
      <c r="EI235" s="115"/>
      <c r="EJ235" s="115"/>
      <c r="EK235" s="115"/>
      <c r="EL235" s="115"/>
      <c r="EM235" s="115"/>
      <c r="EN235" s="115"/>
      <c r="EO235" s="115"/>
      <c r="EP235" s="115"/>
      <c r="EQ235" s="115"/>
      <c r="ER235" s="115"/>
      <c r="ES235" s="115"/>
      <c r="ET235" s="115"/>
      <c r="EU235" s="115"/>
      <c r="EV235" s="115"/>
      <c r="EW235" s="115"/>
      <c r="EX235" s="115"/>
      <c r="EY235" s="115"/>
      <c r="EZ235" s="115"/>
      <c r="FA235" s="115"/>
      <c r="FB235" s="115"/>
      <c r="FC235" s="115"/>
      <c r="FD235" s="115"/>
      <c r="FE235" s="115"/>
      <c r="FF235" s="115"/>
      <c r="FG235" s="115"/>
      <c r="FH235" s="115"/>
      <c r="FI235" s="115"/>
      <c r="FJ235" s="115"/>
      <c r="FK235" s="115"/>
      <c r="FL235" s="115"/>
      <c r="FM235" s="115"/>
      <c r="FN235" s="115"/>
      <c r="FO235" s="115"/>
      <c r="FP235" s="115"/>
      <c r="FQ235" s="115"/>
      <c r="FR235" s="115"/>
      <c r="FS235" s="115"/>
      <c r="FT235" s="115"/>
      <c r="FU235" s="115"/>
      <c r="FV235" s="115"/>
      <c r="FW235" s="115"/>
      <c r="FX235" s="115"/>
      <c r="FY235" s="115"/>
      <c r="FZ235" s="115"/>
      <c r="GA235" s="115"/>
      <c r="GB235" s="115"/>
      <c r="GC235" s="115"/>
      <c r="GD235" s="115"/>
      <c r="GE235" s="115"/>
      <c r="GF235" s="115"/>
      <c r="GG235" s="115"/>
      <c r="GH235" s="115"/>
      <c r="GI235" s="115"/>
      <c r="GJ235" s="115"/>
      <c r="GK235" s="115"/>
      <c r="GL235" s="115"/>
      <c r="GM235" s="115"/>
      <c r="GN235" s="115"/>
      <c r="GO235" s="115"/>
      <c r="GP235" s="115"/>
      <c r="GQ235" s="115"/>
      <c r="GR235" s="115"/>
      <c r="GS235" s="115"/>
      <c r="GT235" s="115"/>
      <c r="GU235" s="115"/>
      <c r="GV235" s="115"/>
      <c r="GW235" s="115"/>
      <c r="GX235" s="115"/>
      <c r="GY235" s="115"/>
      <c r="GZ235" s="115"/>
      <c r="HA235" s="115"/>
      <c r="HB235" s="115"/>
      <c r="HC235" s="115"/>
      <c r="HD235" s="115"/>
    </row>
    <row r="236" s="29" customFormat="1" ht="22.5" spans="1:20">
      <c r="A236" s="56">
        <v>1</v>
      </c>
      <c r="B236" s="55" t="s">
        <v>949</v>
      </c>
      <c r="C236" s="59" t="s">
        <v>103</v>
      </c>
      <c r="D236" s="56" t="s">
        <v>1607</v>
      </c>
      <c r="E236" s="56" t="s">
        <v>894</v>
      </c>
      <c r="F236" s="55" t="s">
        <v>1803</v>
      </c>
      <c r="G236" s="41" t="s">
        <v>106</v>
      </c>
      <c r="H236" s="57">
        <v>5000</v>
      </c>
      <c r="I236" s="59"/>
      <c r="J236" s="80" t="s">
        <v>1804</v>
      </c>
      <c r="K236" s="59">
        <v>2000</v>
      </c>
      <c r="L236" s="60" t="s">
        <v>1805</v>
      </c>
      <c r="M236" s="59" t="s">
        <v>337</v>
      </c>
      <c r="N236" s="59" t="s">
        <v>34</v>
      </c>
      <c r="O236" s="45" t="s">
        <v>900</v>
      </c>
      <c r="P236" s="45" t="s">
        <v>948</v>
      </c>
      <c r="Q236" s="45" t="s">
        <v>900</v>
      </c>
      <c r="R236" s="45"/>
      <c r="S236" s="45"/>
      <c r="T236" s="45"/>
    </row>
    <row r="237" s="127" customFormat="1" ht="33.75" spans="1:20">
      <c r="A237" s="65">
        <v>2</v>
      </c>
      <c r="B237" s="60" t="s">
        <v>1046</v>
      </c>
      <c r="C237" s="59" t="s">
        <v>103</v>
      </c>
      <c r="D237" s="59" t="s">
        <v>1480</v>
      </c>
      <c r="E237" s="45" t="s">
        <v>984</v>
      </c>
      <c r="F237" s="60" t="s">
        <v>1047</v>
      </c>
      <c r="G237" s="45" t="s">
        <v>83</v>
      </c>
      <c r="H237" s="61">
        <v>50000</v>
      </c>
      <c r="I237" s="59">
        <v>100</v>
      </c>
      <c r="J237" s="80" t="s">
        <v>1048</v>
      </c>
      <c r="K237" s="59">
        <v>10000</v>
      </c>
      <c r="L237" s="60" t="s">
        <v>1806</v>
      </c>
      <c r="M237" s="59" t="s">
        <v>337</v>
      </c>
      <c r="N237" s="59"/>
      <c r="O237" s="208" t="s">
        <v>942</v>
      </c>
      <c r="P237" s="208"/>
      <c r="Q237" s="208"/>
      <c r="R237" s="149"/>
      <c r="S237" s="149"/>
      <c r="T237" s="149"/>
    </row>
    <row r="238" s="127" customFormat="1" ht="22.5" spans="1:20">
      <c r="A238" s="65">
        <v>5</v>
      </c>
      <c r="B238" s="60" t="s">
        <v>1054</v>
      </c>
      <c r="C238" s="59" t="s">
        <v>103</v>
      </c>
      <c r="D238" s="59" t="s">
        <v>1480</v>
      </c>
      <c r="E238" s="45" t="s">
        <v>984</v>
      </c>
      <c r="F238" s="60" t="s">
        <v>1807</v>
      </c>
      <c r="G238" s="45" t="s">
        <v>89</v>
      </c>
      <c r="H238" s="61">
        <v>10000</v>
      </c>
      <c r="I238" s="59">
        <v>0</v>
      </c>
      <c r="J238" s="80" t="s">
        <v>1485</v>
      </c>
      <c r="K238" s="59">
        <v>2000</v>
      </c>
      <c r="L238" s="60" t="s">
        <v>1734</v>
      </c>
      <c r="M238" s="59" t="s">
        <v>70</v>
      </c>
      <c r="N238" s="59"/>
      <c r="O238" s="208"/>
      <c r="P238" s="208"/>
      <c r="Q238" s="208"/>
      <c r="R238" s="149"/>
      <c r="S238" s="149"/>
      <c r="T238" s="149"/>
    </row>
    <row r="239" s="107" customFormat="1" ht="32.25" customHeight="1" spans="1:212">
      <c r="A239" s="56" t="s">
        <v>1808</v>
      </c>
      <c r="B239" s="46" t="s">
        <v>1409</v>
      </c>
      <c r="C239" s="47" t="s">
        <v>103</v>
      </c>
      <c r="D239" s="56" t="s">
        <v>104</v>
      </c>
      <c r="E239" s="48" t="s">
        <v>1410</v>
      </c>
      <c r="F239" s="46" t="s">
        <v>1411</v>
      </c>
      <c r="G239" s="138" t="s">
        <v>135</v>
      </c>
      <c r="H239" s="139">
        <v>20000</v>
      </c>
      <c r="I239" s="48"/>
      <c r="J239" s="78"/>
      <c r="K239" s="47">
        <v>5000</v>
      </c>
      <c r="L239" s="46" t="s">
        <v>1750</v>
      </c>
      <c r="M239" s="52" t="s">
        <v>178</v>
      </c>
      <c r="N239" s="47"/>
      <c r="O239" s="46"/>
      <c r="P239" s="52"/>
      <c r="Q239" s="52"/>
      <c r="R239" s="52"/>
      <c r="S239" s="52"/>
      <c r="T239" s="47"/>
      <c r="U239" s="114"/>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5"/>
      <c r="AY239" s="125"/>
      <c r="AZ239" s="125"/>
      <c r="BA239" s="125"/>
      <c r="BB239" s="125"/>
      <c r="BC239" s="125"/>
      <c r="BD239" s="125"/>
      <c r="BE239" s="125"/>
      <c r="BF239" s="125"/>
      <c r="BG239" s="125"/>
      <c r="BH239" s="125"/>
      <c r="BI239" s="125"/>
      <c r="BJ239" s="125"/>
      <c r="BK239" s="125"/>
      <c r="BL239" s="125"/>
      <c r="BM239" s="125"/>
      <c r="BN239" s="125"/>
      <c r="BO239" s="125"/>
      <c r="BP239" s="125"/>
      <c r="BQ239" s="125"/>
      <c r="BR239" s="125"/>
      <c r="BS239" s="125"/>
      <c r="BT239" s="125"/>
      <c r="BU239" s="125"/>
      <c r="BV239" s="125"/>
      <c r="BW239" s="125"/>
      <c r="BX239" s="125"/>
      <c r="BY239" s="125"/>
      <c r="BZ239" s="125"/>
      <c r="CA239" s="125"/>
      <c r="CB239" s="125"/>
      <c r="CC239" s="125"/>
      <c r="CD239" s="125"/>
      <c r="CE239" s="125"/>
      <c r="CF239" s="125"/>
      <c r="CG239" s="125"/>
      <c r="CH239" s="125"/>
      <c r="CI239" s="125"/>
      <c r="CJ239" s="125"/>
      <c r="CK239" s="125"/>
      <c r="CL239" s="125"/>
      <c r="CM239" s="125"/>
      <c r="CN239" s="125"/>
      <c r="CO239" s="125"/>
      <c r="CP239" s="125"/>
      <c r="CQ239" s="125"/>
      <c r="CR239" s="125"/>
      <c r="CS239" s="125"/>
      <c r="CT239" s="125"/>
      <c r="CU239" s="125"/>
      <c r="CV239" s="125"/>
      <c r="CW239" s="125"/>
      <c r="CX239" s="125"/>
      <c r="CY239" s="125"/>
      <c r="CZ239" s="125"/>
      <c r="DA239" s="125"/>
      <c r="DB239" s="125"/>
      <c r="DC239" s="125"/>
      <c r="DD239" s="125"/>
      <c r="DE239" s="125"/>
      <c r="DF239" s="125"/>
      <c r="DG239" s="125"/>
      <c r="DH239" s="125"/>
      <c r="DI239" s="125"/>
      <c r="DJ239" s="125"/>
      <c r="DK239" s="125"/>
      <c r="DL239" s="125"/>
      <c r="DM239" s="125"/>
      <c r="DN239" s="125"/>
      <c r="DO239" s="125"/>
      <c r="DP239" s="125"/>
      <c r="DQ239" s="125"/>
      <c r="DR239" s="125"/>
      <c r="DS239" s="125"/>
      <c r="DT239" s="125"/>
      <c r="DU239" s="125"/>
      <c r="DV239" s="125"/>
      <c r="DW239" s="125"/>
      <c r="DX239" s="125"/>
      <c r="DY239" s="125"/>
      <c r="DZ239" s="125"/>
      <c r="EA239" s="125"/>
      <c r="EB239" s="125"/>
      <c r="EC239" s="125"/>
      <c r="ED239" s="125"/>
      <c r="EE239" s="125"/>
      <c r="EF239" s="125"/>
      <c r="EG239" s="125"/>
      <c r="EH239" s="125"/>
      <c r="EI239" s="125"/>
      <c r="EJ239" s="125"/>
      <c r="EK239" s="125"/>
      <c r="EL239" s="125"/>
      <c r="EM239" s="125"/>
      <c r="EN239" s="125"/>
      <c r="EO239" s="125"/>
      <c r="EP239" s="125"/>
      <c r="EQ239" s="125"/>
      <c r="ER239" s="125"/>
      <c r="ES239" s="125"/>
      <c r="ET239" s="125"/>
      <c r="EU239" s="125"/>
      <c r="EV239" s="125"/>
      <c r="EW239" s="125"/>
      <c r="EX239" s="125"/>
      <c r="EY239" s="125"/>
      <c r="EZ239" s="125"/>
      <c r="FA239" s="125"/>
      <c r="FB239" s="125"/>
      <c r="FC239" s="125"/>
      <c r="FD239" s="125"/>
      <c r="FE239" s="125"/>
      <c r="FF239" s="125"/>
      <c r="FG239" s="125"/>
      <c r="FH239" s="125"/>
      <c r="FI239" s="125"/>
      <c r="FJ239" s="125"/>
      <c r="FK239" s="125"/>
      <c r="FL239" s="125"/>
      <c r="FM239" s="125"/>
      <c r="FN239" s="125"/>
      <c r="FO239" s="125"/>
      <c r="FP239" s="125"/>
      <c r="FQ239" s="125"/>
      <c r="FR239" s="125"/>
      <c r="FS239" s="125"/>
      <c r="FT239" s="125"/>
      <c r="FU239" s="125"/>
      <c r="FV239" s="125"/>
      <c r="FW239" s="125"/>
      <c r="FX239" s="125"/>
      <c r="FY239" s="125"/>
      <c r="FZ239" s="125"/>
      <c r="GA239" s="125"/>
      <c r="GB239" s="125"/>
      <c r="GC239" s="125"/>
      <c r="GD239" s="125"/>
      <c r="GE239" s="125"/>
      <c r="GF239" s="125"/>
      <c r="GG239" s="125"/>
      <c r="GH239" s="125"/>
      <c r="GI239" s="125"/>
      <c r="GJ239" s="125"/>
      <c r="GK239" s="125"/>
      <c r="GL239" s="125"/>
      <c r="GM239" s="125"/>
      <c r="GN239" s="125"/>
      <c r="GO239" s="125"/>
      <c r="GP239" s="125"/>
      <c r="GQ239" s="125"/>
      <c r="GR239" s="125"/>
      <c r="GS239" s="125"/>
      <c r="GT239" s="125"/>
      <c r="GU239" s="125"/>
      <c r="GV239" s="125"/>
      <c r="GW239" s="125"/>
      <c r="GX239" s="125"/>
      <c r="GY239" s="125"/>
      <c r="GZ239" s="125"/>
      <c r="HA239" s="125"/>
      <c r="HB239" s="125"/>
      <c r="HC239" s="125"/>
      <c r="HD239" s="125"/>
    </row>
    <row r="240" s="175" customFormat="1" ht="18.95" customHeight="1" spans="1:21">
      <c r="A240" s="183"/>
      <c r="B240" s="183" t="str">
        <f>"社会事业类"&amp;SUBTOTAL(3,A240:A247)&amp;"个"</f>
        <v>社会事业类6个</v>
      </c>
      <c r="C240" s="184"/>
      <c r="D240" s="183"/>
      <c r="E240" s="185"/>
      <c r="F240" s="186"/>
      <c r="G240" s="187"/>
      <c r="H240" s="188">
        <f t="shared" ref="H240:I240" si="13">SUM(H241:H246)</f>
        <v>55800</v>
      </c>
      <c r="I240" s="188">
        <f t="shared" si="13"/>
        <v>0</v>
      </c>
      <c r="J240" s="210"/>
      <c r="K240" s="188">
        <f>SUM(K241:K246)</f>
        <v>15960</v>
      </c>
      <c r="L240" s="186"/>
      <c r="M240" s="184"/>
      <c r="N240" s="184"/>
      <c r="O240" s="184"/>
      <c r="P240" s="184"/>
      <c r="Q240" s="184"/>
      <c r="R240" s="219"/>
      <c r="S240" s="219"/>
      <c r="T240"/>
      <c r="U240"/>
    </row>
    <row r="241" s="29" customFormat="1" ht="22.5" spans="1:20">
      <c r="A241" s="41">
        <v>1</v>
      </c>
      <c r="B241" s="80" t="s">
        <v>187</v>
      </c>
      <c r="C241" s="59" t="s">
        <v>188</v>
      </c>
      <c r="D241" s="45" t="s">
        <v>1481</v>
      </c>
      <c r="E241" s="45" t="s">
        <v>28</v>
      </c>
      <c r="F241" s="80" t="s">
        <v>1809</v>
      </c>
      <c r="G241" s="45" t="s">
        <v>83</v>
      </c>
      <c r="H241" s="61">
        <v>30000</v>
      </c>
      <c r="I241" s="104"/>
      <c r="J241" s="80" t="s">
        <v>1604</v>
      </c>
      <c r="K241" s="45">
        <v>10000</v>
      </c>
      <c r="L241" s="60" t="s">
        <v>1760</v>
      </c>
      <c r="M241" s="59" t="s">
        <v>70</v>
      </c>
      <c r="N241" s="45"/>
      <c r="O241" s="45" t="s">
        <v>193</v>
      </c>
      <c r="P241" s="45" t="s">
        <v>194</v>
      </c>
      <c r="Q241" s="45" t="s">
        <v>37</v>
      </c>
      <c r="R241" s="45" t="s">
        <v>157</v>
      </c>
      <c r="S241" s="52"/>
      <c r="T241" s="45" t="s">
        <v>180</v>
      </c>
    </row>
    <row r="242" s="106" customFormat="1" ht="22.5" spans="1:21">
      <c r="A242" s="41">
        <v>2</v>
      </c>
      <c r="B242" s="80" t="s">
        <v>195</v>
      </c>
      <c r="C242" s="59" t="s">
        <v>103</v>
      </c>
      <c r="D242" s="59" t="s">
        <v>137</v>
      </c>
      <c r="E242" s="45" t="s">
        <v>28</v>
      </c>
      <c r="F242" s="80" t="s">
        <v>1810</v>
      </c>
      <c r="G242" s="41" t="s">
        <v>89</v>
      </c>
      <c r="H242" s="61">
        <v>8000</v>
      </c>
      <c r="I242" s="104"/>
      <c r="J242" s="80" t="s">
        <v>1604</v>
      </c>
      <c r="K242" s="45">
        <v>2000</v>
      </c>
      <c r="L242" s="60" t="s">
        <v>1727</v>
      </c>
      <c r="M242" s="59" t="s">
        <v>70</v>
      </c>
      <c r="N242" s="45"/>
      <c r="O242" s="45"/>
      <c r="P242" s="45"/>
      <c r="Q242" s="45" t="s">
        <v>37</v>
      </c>
      <c r="R242" s="45" t="s">
        <v>48</v>
      </c>
      <c r="S242" s="52"/>
      <c r="T242" s="45"/>
      <c r="U242" s="110"/>
    </row>
    <row r="243" s="106" customFormat="1" ht="56.25" spans="1:21">
      <c r="A243" s="41">
        <v>3</v>
      </c>
      <c r="B243" s="76" t="s">
        <v>1811</v>
      </c>
      <c r="C243" s="59" t="s">
        <v>103</v>
      </c>
      <c r="D243" s="59" t="s">
        <v>137</v>
      </c>
      <c r="E243" s="52" t="s">
        <v>28</v>
      </c>
      <c r="F243" s="80" t="s">
        <v>1812</v>
      </c>
      <c r="G243" s="45" t="s">
        <v>135</v>
      </c>
      <c r="H243" s="61">
        <v>6000</v>
      </c>
      <c r="I243" s="104"/>
      <c r="J243" s="80" t="s">
        <v>1813</v>
      </c>
      <c r="K243" s="45">
        <v>1000</v>
      </c>
      <c r="L243" s="60" t="s">
        <v>1727</v>
      </c>
      <c r="M243" s="59" t="s">
        <v>70</v>
      </c>
      <c r="N243" s="120"/>
      <c r="O243" s="120"/>
      <c r="P243" s="120"/>
      <c r="Q243" s="45" t="s">
        <v>37</v>
      </c>
      <c r="R243" s="45" t="s">
        <v>95</v>
      </c>
      <c r="S243" s="120"/>
      <c r="T243" s="120"/>
      <c r="U243" s="110"/>
    </row>
    <row r="244" s="126" customFormat="1" ht="24" customHeight="1" spans="1:17">
      <c r="A244" s="41">
        <v>4</v>
      </c>
      <c r="B244" s="42" t="s">
        <v>386</v>
      </c>
      <c r="C244" s="225"/>
      <c r="D244" s="221" t="s">
        <v>1481</v>
      </c>
      <c r="E244" s="45" t="s">
        <v>267</v>
      </c>
      <c r="F244" s="241" t="s">
        <v>1814</v>
      </c>
      <c r="G244" s="41" t="s">
        <v>89</v>
      </c>
      <c r="H244" s="43">
        <v>10000</v>
      </c>
      <c r="I244" s="43"/>
      <c r="J244" s="75"/>
      <c r="K244" s="43">
        <v>2000</v>
      </c>
      <c r="L244" s="237" t="s">
        <v>1532</v>
      </c>
      <c r="M244" s="77" t="s">
        <v>34</v>
      </c>
      <c r="N244" s="65"/>
      <c r="O244" s="43"/>
      <c r="P244" s="43"/>
      <c r="Q244" s="43"/>
    </row>
    <row r="245" s="124" customFormat="1" ht="22.5" spans="1:212">
      <c r="A245" s="41">
        <v>5</v>
      </c>
      <c r="B245" s="46" t="s">
        <v>828</v>
      </c>
      <c r="C245" s="47" t="s">
        <v>26</v>
      </c>
      <c r="D245" s="52" t="s">
        <v>137</v>
      </c>
      <c r="E245" s="47" t="s">
        <v>642</v>
      </c>
      <c r="F245" s="46" t="s">
        <v>1815</v>
      </c>
      <c r="G245" s="41" t="s">
        <v>89</v>
      </c>
      <c r="H245" s="53">
        <v>800</v>
      </c>
      <c r="I245" s="48">
        <v>0</v>
      </c>
      <c r="J245" s="78" t="s">
        <v>1813</v>
      </c>
      <c r="K245" s="47">
        <v>480</v>
      </c>
      <c r="L245" s="46" t="s">
        <v>1750</v>
      </c>
      <c r="M245" s="52" t="s">
        <v>178</v>
      </c>
      <c r="N245" s="52"/>
      <c r="O245" s="46" t="s">
        <v>830</v>
      </c>
      <c r="P245" s="47" t="s">
        <v>831</v>
      </c>
      <c r="Q245" s="52" t="s">
        <v>648</v>
      </c>
      <c r="R245" s="52" t="s">
        <v>709</v>
      </c>
      <c r="S245" s="52"/>
      <c r="T245" s="52"/>
      <c r="U245" s="118"/>
      <c r="V245" s="107"/>
      <c r="W245" s="107"/>
      <c r="X245" s="107"/>
      <c r="Y245" s="107"/>
      <c r="Z245" s="107"/>
      <c r="AA245" s="107"/>
      <c r="AB245" s="107"/>
      <c r="AC245" s="107"/>
      <c r="AD245" s="107"/>
      <c r="AE245" s="107"/>
      <c r="AF245" s="107"/>
      <c r="AG245" s="107"/>
      <c r="AH245" s="107"/>
      <c r="AI245" s="107"/>
      <c r="AJ245" s="107"/>
      <c r="AK245" s="107"/>
      <c r="AL245" s="107"/>
      <c r="AM245" s="107"/>
      <c r="AN245" s="107"/>
      <c r="AO245" s="107"/>
      <c r="AP245" s="107"/>
      <c r="AQ245" s="107"/>
      <c r="AR245" s="107"/>
      <c r="AS245" s="107"/>
      <c r="AT245" s="107"/>
      <c r="AU245" s="107"/>
      <c r="AV245" s="107"/>
      <c r="AW245" s="107"/>
      <c r="AX245" s="107"/>
      <c r="AY245" s="107"/>
      <c r="AZ245" s="107"/>
      <c r="BA245" s="107"/>
      <c r="BB245" s="107"/>
      <c r="BC245" s="107"/>
      <c r="BD245" s="107"/>
      <c r="BE245" s="107"/>
      <c r="BF245" s="107"/>
      <c r="BG245" s="107"/>
      <c r="BH245" s="107"/>
      <c r="BI245" s="107"/>
      <c r="BJ245" s="107"/>
      <c r="BK245" s="107"/>
      <c r="BL245" s="107"/>
      <c r="BM245" s="107"/>
      <c r="BN245" s="107"/>
      <c r="BO245" s="107"/>
      <c r="BP245" s="107"/>
      <c r="BQ245" s="107"/>
      <c r="BR245" s="107"/>
      <c r="BS245" s="107"/>
      <c r="BT245" s="107"/>
      <c r="BU245" s="107"/>
      <c r="BV245" s="107"/>
      <c r="BW245" s="107"/>
      <c r="BX245" s="107"/>
      <c r="BY245" s="107"/>
      <c r="BZ245" s="107"/>
      <c r="CA245" s="107"/>
      <c r="CB245" s="107"/>
      <c r="CC245" s="107"/>
      <c r="CD245" s="107"/>
      <c r="CE245" s="107"/>
      <c r="CF245" s="107"/>
      <c r="CG245" s="107"/>
      <c r="CH245" s="107"/>
      <c r="CI245" s="107"/>
      <c r="CJ245" s="107"/>
      <c r="CK245" s="107"/>
      <c r="CL245" s="107"/>
      <c r="CM245" s="107"/>
      <c r="CN245" s="107"/>
      <c r="CO245" s="107"/>
      <c r="CP245" s="107"/>
      <c r="CQ245" s="107"/>
      <c r="CR245" s="107"/>
      <c r="CS245" s="107"/>
      <c r="CT245" s="107"/>
      <c r="CU245" s="107"/>
      <c r="CV245" s="107"/>
      <c r="CW245" s="107"/>
      <c r="CX245" s="107"/>
      <c r="CY245" s="107"/>
      <c r="CZ245" s="107"/>
      <c r="DA245" s="107"/>
      <c r="DB245" s="107"/>
      <c r="DC245" s="107"/>
      <c r="DD245" s="107"/>
      <c r="DE245" s="107"/>
      <c r="DF245" s="107"/>
      <c r="DG245" s="107"/>
      <c r="DH245" s="107"/>
      <c r="DI245" s="107"/>
      <c r="DJ245" s="107"/>
      <c r="DK245" s="107"/>
      <c r="DL245" s="107"/>
      <c r="DM245" s="107"/>
      <c r="DN245" s="107"/>
      <c r="DO245" s="107"/>
      <c r="DP245" s="107"/>
      <c r="DQ245" s="107"/>
      <c r="DR245" s="107"/>
      <c r="DS245" s="107"/>
      <c r="DT245" s="107"/>
      <c r="DU245" s="107"/>
      <c r="DV245" s="107"/>
      <c r="DW245" s="107"/>
      <c r="DX245" s="107"/>
      <c r="DY245" s="107"/>
      <c r="DZ245" s="107"/>
      <c r="EA245" s="107"/>
      <c r="EB245" s="107"/>
      <c r="EC245" s="107"/>
      <c r="ED245" s="107"/>
      <c r="EE245" s="107"/>
      <c r="EF245" s="107"/>
      <c r="EG245" s="107"/>
      <c r="EH245" s="107"/>
      <c r="EI245" s="107"/>
      <c r="EJ245" s="107"/>
      <c r="EK245" s="107"/>
      <c r="EL245" s="107"/>
      <c r="EM245" s="107"/>
      <c r="EN245" s="107"/>
      <c r="EO245" s="107"/>
      <c r="EP245" s="107"/>
      <c r="EQ245" s="107"/>
      <c r="ER245" s="107"/>
      <c r="ES245" s="107"/>
      <c r="ET245" s="107"/>
      <c r="EU245" s="107"/>
      <c r="EV245" s="107"/>
      <c r="EW245" s="107"/>
      <c r="EX245" s="107"/>
      <c r="EY245" s="107"/>
      <c r="EZ245" s="107"/>
      <c r="FA245" s="107"/>
      <c r="FB245" s="107"/>
      <c r="FC245" s="107"/>
      <c r="FD245" s="107"/>
      <c r="FE245" s="107"/>
      <c r="FF245" s="107"/>
      <c r="FG245" s="107"/>
      <c r="FH245" s="107"/>
      <c r="FI245" s="107"/>
      <c r="FJ245" s="107"/>
      <c r="FK245" s="107"/>
      <c r="FL245" s="107"/>
      <c r="FM245" s="107"/>
      <c r="FN245" s="107"/>
      <c r="FO245" s="107"/>
      <c r="FP245" s="107"/>
      <c r="FQ245" s="107"/>
      <c r="FR245" s="107"/>
      <c r="FS245" s="107"/>
      <c r="FT245" s="107"/>
      <c r="FU245" s="107"/>
      <c r="FV245" s="107"/>
      <c r="FW245" s="107"/>
      <c r="FX245" s="107"/>
      <c r="FY245" s="107"/>
      <c r="FZ245" s="107"/>
      <c r="GA245" s="107"/>
      <c r="GB245" s="107"/>
      <c r="GC245" s="107"/>
      <c r="GD245" s="107"/>
      <c r="GE245" s="107"/>
      <c r="GF245" s="107"/>
      <c r="GG245" s="107"/>
      <c r="GH245" s="107"/>
      <c r="GI245" s="107"/>
      <c r="GJ245" s="107"/>
      <c r="GK245" s="107"/>
      <c r="GL245" s="107"/>
      <c r="GM245" s="107"/>
      <c r="GN245" s="107"/>
      <c r="GO245" s="107"/>
      <c r="GP245" s="107"/>
      <c r="GQ245" s="107"/>
      <c r="GR245" s="107"/>
      <c r="GS245" s="107"/>
      <c r="GT245" s="107"/>
      <c r="GU245" s="107"/>
      <c r="GV245" s="107"/>
      <c r="GW245" s="107"/>
      <c r="GX245" s="107"/>
      <c r="GY245" s="107"/>
      <c r="GZ245" s="107"/>
      <c r="HA245" s="107"/>
      <c r="HB245" s="107"/>
      <c r="HC245" s="107"/>
      <c r="HD245" s="107"/>
    </row>
    <row r="246" s="124" customFormat="1" ht="22.5" spans="1:212">
      <c r="A246" s="41">
        <v>6</v>
      </c>
      <c r="B246" s="46" t="s">
        <v>832</v>
      </c>
      <c r="C246" s="47" t="s">
        <v>103</v>
      </c>
      <c r="D246" s="52" t="s">
        <v>137</v>
      </c>
      <c r="E246" s="47" t="s">
        <v>642</v>
      </c>
      <c r="F246" s="46" t="s">
        <v>1816</v>
      </c>
      <c r="G246" s="41" t="s">
        <v>89</v>
      </c>
      <c r="H246" s="53">
        <v>1000</v>
      </c>
      <c r="I246" s="48">
        <v>0</v>
      </c>
      <c r="J246" s="78" t="s">
        <v>1562</v>
      </c>
      <c r="K246" s="47">
        <v>480</v>
      </c>
      <c r="L246" s="46" t="s">
        <v>1817</v>
      </c>
      <c r="M246" s="52" t="s">
        <v>178</v>
      </c>
      <c r="N246" s="52"/>
      <c r="O246" s="46" t="s">
        <v>835</v>
      </c>
      <c r="P246" s="47" t="s">
        <v>836</v>
      </c>
      <c r="Q246" s="52" t="s">
        <v>648</v>
      </c>
      <c r="R246" s="52" t="s">
        <v>709</v>
      </c>
      <c r="S246" s="52"/>
      <c r="T246" s="52"/>
      <c r="U246" s="118"/>
      <c r="V246" s="107"/>
      <c r="W246" s="107"/>
      <c r="X246" s="107"/>
      <c r="Y246" s="107"/>
      <c r="Z246" s="107"/>
      <c r="AA246" s="107"/>
      <c r="AB246" s="107"/>
      <c r="AC246" s="107"/>
      <c r="AD246" s="107"/>
      <c r="AE246" s="107"/>
      <c r="AF246" s="107"/>
      <c r="AG246" s="107"/>
      <c r="AH246" s="107"/>
      <c r="AI246" s="107"/>
      <c r="AJ246" s="107"/>
      <c r="AK246" s="107"/>
      <c r="AL246" s="107"/>
      <c r="AM246" s="107"/>
      <c r="AN246" s="107"/>
      <c r="AO246" s="107"/>
      <c r="AP246" s="107"/>
      <c r="AQ246" s="107"/>
      <c r="AR246" s="107"/>
      <c r="AS246" s="107"/>
      <c r="AT246" s="107"/>
      <c r="AU246" s="107"/>
      <c r="AV246" s="107"/>
      <c r="AW246" s="107"/>
      <c r="AX246" s="107"/>
      <c r="AY246" s="107"/>
      <c r="AZ246" s="107"/>
      <c r="BA246" s="107"/>
      <c r="BB246" s="107"/>
      <c r="BC246" s="107"/>
      <c r="BD246" s="107"/>
      <c r="BE246" s="107"/>
      <c r="BF246" s="107"/>
      <c r="BG246" s="107"/>
      <c r="BH246" s="107"/>
      <c r="BI246" s="107"/>
      <c r="BJ246" s="107"/>
      <c r="BK246" s="107"/>
      <c r="BL246" s="107"/>
      <c r="BM246" s="107"/>
      <c r="BN246" s="107"/>
      <c r="BO246" s="107"/>
      <c r="BP246" s="107"/>
      <c r="BQ246" s="107"/>
      <c r="BR246" s="107"/>
      <c r="BS246" s="107"/>
      <c r="BT246" s="107"/>
      <c r="BU246" s="107"/>
      <c r="BV246" s="107"/>
      <c r="BW246" s="107"/>
      <c r="BX246" s="107"/>
      <c r="BY246" s="107"/>
      <c r="BZ246" s="107"/>
      <c r="CA246" s="107"/>
      <c r="CB246" s="107"/>
      <c r="CC246" s="107"/>
      <c r="CD246" s="107"/>
      <c r="CE246" s="107"/>
      <c r="CF246" s="107"/>
      <c r="CG246" s="107"/>
      <c r="CH246" s="107"/>
      <c r="CI246" s="107"/>
      <c r="CJ246" s="107"/>
      <c r="CK246" s="107"/>
      <c r="CL246" s="107"/>
      <c r="CM246" s="107"/>
      <c r="CN246" s="107"/>
      <c r="CO246" s="107"/>
      <c r="CP246" s="107"/>
      <c r="CQ246" s="107"/>
      <c r="CR246" s="107"/>
      <c r="CS246" s="107"/>
      <c r="CT246" s="107"/>
      <c r="CU246" s="107"/>
      <c r="CV246" s="107"/>
      <c r="CW246" s="107"/>
      <c r="CX246" s="107"/>
      <c r="CY246" s="107"/>
      <c r="CZ246" s="107"/>
      <c r="DA246" s="107"/>
      <c r="DB246" s="107"/>
      <c r="DC246" s="107"/>
      <c r="DD246" s="107"/>
      <c r="DE246" s="107"/>
      <c r="DF246" s="107"/>
      <c r="DG246" s="107"/>
      <c r="DH246" s="107"/>
      <c r="DI246" s="107"/>
      <c r="DJ246" s="107"/>
      <c r="DK246" s="107"/>
      <c r="DL246" s="107"/>
      <c r="DM246" s="107"/>
      <c r="DN246" s="107"/>
      <c r="DO246" s="107"/>
      <c r="DP246" s="107"/>
      <c r="DQ246" s="107"/>
      <c r="DR246" s="107"/>
      <c r="DS246" s="107"/>
      <c r="DT246" s="107"/>
      <c r="DU246" s="107"/>
      <c r="DV246" s="107"/>
      <c r="DW246" s="107"/>
      <c r="DX246" s="107"/>
      <c r="DY246" s="107"/>
      <c r="DZ246" s="107"/>
      <c r="EA246" s="107"/>
      <c r="EB246" s="107"/>
      <c r="EC246" s="107"/>
      <c r="ED246" s="107"/>
      <c r="EE246" s="107"/>
      <c r="EF246" s="107"/>
      <c r="EG246" s="107"/>
      <c r="EH246" s="107"/>
      <c r="EI246" s="107"/>
      <c r="EJ246" s="107"/>
      <c r="EK246" s="107"/>
      <c r="EL246" s="107"/>
      <c r="EM246" s="107"/>
      <c r="EN246" s="107"/>
      <c r="EO246" s="107"/>
      <c r="EP246" s="107"/>
      <c r="EQ246" s="107"/>
      <c r="ER246" s="107"/>
      <c r="ES246" s="107"/>
      <c r="ET246" s="107"/>
      <c r="EU246" s="107"/>
      <c r="EV246" s="107"/>
      <c r="EW246" s="107"/>
      <c r="EX246" s="107"/>
      <c r="EY246" s="107"/>
      <c r="EZ246" s="107"/>
      <c r="FA246" s="107"/>
      <c r="FB246" s="107"/>
      <c r="FC246" s="107"/>
      <c r="FD246" s="107"/>
      <c r="FE246" s="107"/>
      <c r="FF246" s="107"/>
      <c r="FG246" s="107"/>
      <c r="FH246" s="107"/>
      <c r="FI246" s="107"/>
      <c r="FJ246" s="107"/>
      <c r="FK246" s="107"/>
      <c r="FL246" s="107"/>
      <c r="FM246" s="107"/>
      <c r="FN246" s="107"/>
      <c r="FO246" s="107"/>
      <c r="FP246" s="107"/>
      <c r="FQ246" s="107"/>
      <c r="FR246" s="107"/>
      <c r="FS246" s="107"/>
      <c r="FT246" s="107"/>
      <c r="FU246" s="107"/>
      <c r="FV246" s="107"/>
      <c r="FW246" s="107"/>
      <c r="FX246" s="107"/>
      <c r="FY246" s="107"/>
      <c r="FZ246" s="107"/>
      <c r="GA246" s="107"/>
      <c r="GB246" s="107"/>
      <c r="GC246" s="107"/>
      <c r="GD246" s="107"/>
      <c r="GE246" s="107"/>
      <c r="GF246" s="107"/>
      <c r="GG246" s="107"/>
      <c r="GH246" s="107"/>
      <c r="GI246" s="107"/>
      <c r="GJ246" s="107"/>
      <c r="GK246" s="107"/>
      <c r="GL246" s="107"/>
      <c r="GM246" s="107"/>
      <c r="GN246" s="107"/>
      <c r="GO246" s="107"/>
      <c r="GP246" s="107"/>
      <c r="GQ246" s="107"/>
      <c r="GR246" s="107"/>
      <c r="GS246" s="107"/>
      <c r="GT246" s="107"/>
      <c r="GU246" s="107"/>
      <c r="GV246" s="107"/>
      <c r="GW246" s="107"/>
      <c r="GX246" s="107"/>
      <c r="GY246" s="107"/>
      <c r="GZ246" s="107"/>
      <c r="HA246" s="107"/>
      <c r="HB246" s="107"/>
      <c r="HC246" s="107"/>
      <c r="HD246" s="107"/>
    </row>
    <row r="247" s="175" customFormat="1" ht="18.95" customHeight="1" spans="1:21">
      <c r="A247" s="183"/>
      <c r="B247" s="183" t="str">
        <f>"商贸服务类"&amp;SUBTOTAL(3,A247:A253)-1&amp;"个"</f>
        <v>商贸服务类5个</v>
      </c>
      <c r="C247" s="184"/>
      <c r="D247" s="183"/>
      <c r="E247" s="185"/>
      <c r="F247" s="186"/>
      <c r="G247" s="187"/>
      <c r="H247" s="188">
        <f>SUM(H248:H252)</f>
        <v>385000</v>
      </c>
      <c r="I247" s="188"/>
      <c r="J247" s="210"/>
      <c r="K247" s="188">
        <f>SUM(K248:K252)</f>
        <v>18000</v>
      </c>
      <c r="L247" s="186"/>
      <c r="M247" s="184"/>
      <c r="N247" s="184"/>
      <c r="O247" s="184"/>
      <c r="P247" s="184"/>
      <c r="Q247" s="184"/>
      <c r="R247" s="219"/>
      <c r="S247" s="219"/>
      <c r="T247"/>
      <c r="U247"/>
    </row>
    <row r="248" s="99" customFormat="1" ht="22.5" spans="1:17">
      <c r="A248" s="41">
        <v>1</v>
      </c>
      <c r="B248" s="42" t="s">
        <v>1818</v>
      </c>
      <c r="C248" s="193"/>
      <c r="D248" s="193" t="s">
        <v>41</v>
      </c>
      <c r="E248" s="45" t="s">
        <v>267</v>
      </c>
      <c r="F248" s="131" t="s">
        <v>1819</v>
      </c>
      <c r="G248" s="41" t="s">
        <v>89</v>
      </c>
      <c r="H248" s="222">
        <v>15000</v>
      </c>
      <c r="I248" s="201"/>
      <c r="J248" s="230"/>
      <c r="K248" s="224">
        <v>4000</v>
      </c>
      <c r="L248" s="204" t="s">
        <v>1533</v>
      </c>
      <c r="M248" s="205" t="s">
        <v>178</v>
      </c>
      <c r="N248" s="206"/>
      <c r="O248" s="193"/>
      <c r="P248" s="207"/>
      <c r="Q248" s="207"/>
    </row>
    <row r="249" s="99" customFormat="1" ht="26.1" customHeight="1" spans="1:17">
      <c r="A249" s="41">
        <v>2</v>
      </c>
      <c r="B249" s="42" t="s">
        <v>1820</v>
      </c>
      <c r="C249" s="193"/>
      <c r="D249" s="193" t="s">
        <v>41</v>
      </c>
      <c r="E249" s="45" t="s">
        <v>267</v>
      </c>
      <c r="F249" s="131" t="s">
        <v>1821</v>
      </c>
      <c r="G249" s="41" t="s">
        <v>89</v>
      </c>
      <c r="H249" s="222">
        <v>30000</v>
      </c>
      <c r="I249" s="201"/>
      <c r="J249" s="230"/>
      <c r="K249" s="224">
        <v>1000</v>
      </c>
      <c r="L249" s="204" t="s">
        <v>1533</v>
      </c>
      <c r="M249" s="205" t="s">
        <v>178</v>
      </c>
      <c r="N249" s="206"/>
      <c r="O249" s="193"/>
      <c r="P249" s="207"/>
      <c r="Q249" s="207"/>
    </row>
    <row r="250" s="99" customFormat="1" ht="27.95" customHeight="1" spans="1:17">
      <c r="A250" s="41">
        <v>3</v>
      </c>
      <c r="B250" s="42" t="s">
        <v>361</v>
      </c>
      <c r="C250" s="193"/>
      <c r="D250" s="193" t="s">
        <v>41</v>
      </c>
      <c r="E250" s="45" t="s">
        <v>267</v>
      </c>
      <c r="F250" s="131" t="s">
        <v>1822</v>
      </c>
      <c r="G250" s="41" t="s">
        <v>83</v>
      </c>
      <c r="H250" s="222">
        <v>30000</v>
      </c>
      <c r="I250" s="201"/>
      <c r="J250" s="230"/>
      <c r="K250" s="224">
        <v>1000</v>
      </c>
      <c r="L250" s="204" t="s">
        <v>1533</v>
      </c>
      <c r="M250" s="205" t="s">
        <v>178</v>
      </c>
      <c r="N250" s="206"/>
      <c r="O250" s="193"/>
      <c r="P250" s="207"/>
      <c r="Q250" s="207"/>
    </row>
    <row r="251" s="99" customFormat="1" ht="45" spans="1:17">
      <c r="A251" s="41">
        <v>4</v>
      </c>
      <c r="B251" s="42" t="s">
        <v>372</v>
      </c>
      <c r="C251" s="193"/>
      <c r="D251" s="193" t="s">
        <v>41</v>
      </c>
      <c r="E251" s="45" t="s">
        <v>267</v>
      </c>
      <c r="F251" s="131" t="s">
        <v>373</v>
      </c>
      <c r="G251" s="41" t="s">
        <v>1780</v>
      </c>
      <c r="H251" s="222">
        <v>300000</v>
      </c>
      <c r="I251" s="201"/>
      <c r="J251" s="240"/>
      <c r="K251" s="203">
        <v>10000</v>
      </c>
      <c r="L251" s="237" t="s">
        <v>1532</v>
      </c>
      <c r="M251" s="232" t="s">
        <v>70</v>
      </c>
      <c r="N251" s="206"/>
      <c r="O251" s="193"/>
      <c r="P251" s="207"/>
      <c r="Q251" s="207"/>
    </row>
    <row r="252" ht="33.75" spans="1:20">
      <c r="A252" s="41">
        <v>5</v>
      </c>
      <c r="B252" s="55" t="s">
        <v>634</v>
      </c>
      <c r="C252" s="56" t="s">
        <v>26</v>
      </c>
      <c r="D252" s="56" t="s">
        <v>41</v>
      </c>
      <c r="E252" s="41" t="s">
        <v>439</v>
      </c>
      <c r="F252" s="55" t="s">
        <v>1823</v>
      </c>
      <c r="G252" s="41" t="s">
        <v>89</v>
      </c>
      <c r="H252" s="57">
        <v>10000</v>
      </c>
      <c r="I252" s="59"/>
      <c r="J252" s="55" t="s">
        <v>579</v>
      </c>
      <c r="K252" s="59">
        <v>2000</v>
      </c>
      <c r="L252" s="80" t="s">
        <v>1824</v>
      </c>
      <c r="M252" s="59" t="s">
        <v>34</v>
      </c>
      <c r="N252" s="45"/>
      <c r="O252" s="45" t="s">
        <v>636</v>
      </c>
      <c r="P252" s="45" t="s">
        <v>637</v>
      </c>
      <c r="Q252" s="45" t="s">
        <v>444</v>
      </c>
      <c r="R252" s="45" t="s">
        <v>452</v>
      </c>
      <c r="S252" s="59"/>
      <c r="T252" s="45" t="s">
        <v>285</v>
      </c>
    </row>
    <row r="253" s="174" customFormat="1" ht="20.1" customHeight="1" spans="1:20">
      <c r="A253" s="37" t="s">
        <v>217</v>
      </c>
      <c r="B253" s="38" t="str">
        <f>"前期项目"&amp;SUBTOTAL(3,A253:A337)-1&amp;"个"</f>
        <v>前期项目78个</v>
      </c>
      <c r="C253" s="145"/>
      <c r="D253" s="37"/>
      <c r="E253" s="146"/>
      <c r="F253" s="38"/>
      <c r="G253" s="39"/>
      <c r="H253" s="40">
        <f>SUM(H254,H264,H269,H273,H311,H331)</f>
        <v>9804100</v>
      </c>
      <c r="I253" s="40">
        <f>SUM(I254:I308)</f>
        <v>0</v>
      </c>
      <c r="J253" s="38"/>
      <c r="K253" s="40">
        <f>SUM(K254:K308)</f>
        <v>0</v>
      </c>
      <c r="L253" s="38"/>
      <c r="M253" s="145"/>
      <c r="N253" s="145"/>
      <c r="O253" s="145"/>
      <c r="P253" s="145"/>
      <c r="Q253" s="145"/>
      <c r="R253" s="145"/>
      <c r="S253" s="145"/>
      <c r="T253" s="212"/>
    </row>
    <row r="254" s="175" customFormat="1" ht="18" customHeight="1" spans="1:21">
      <c r="A254" s="183"/>
      <c r="B254" s="183" t="str">
        <f>"工业类"&amp;SUBTOTAL(3,A254:A264)&amp;"个"</f>
        <v>工业类9个</v>
      </c>
      <c r="C254" s="184"/>
      <c r="D254" s="183"/>
      <c r="E254" s="185"/>
      <c r="F254" s="186"/>
      <c r="G254" s="187"/>
      <c r="H254" s="188">
        <f>SUM(H255:H263)</f>
        <v>210800</v>
      </c>
      <c r="I254" s="188"/>
      <c r="J254" s="210"/>
      <c r="K254" s="188"/>
      <c r="L254" s="186"/>
      <c r="M254" s="184"/>
      <c r="N254" s="184"/>
      <c r="O254" s="184"/>
      <c r="P254" s="184"/>
      <c r="Q254" s="184"/>
      <c r="R254" s="219"/>
      <c r="S254" s="219"/>
      <c r="T254"/>
      <c r="U254"/>
    </row>
    <row r="255" s="123" customFormat="1" ht="27.75" customHeight="1" spans="1:212">
      <c r="A255" s="52">
        <v>1</v>
      </c>
      <c r="B255" s="51" t="s">
        <v>851</v>
      </c>
      <c r="C255" s="47" t="s">
        <v>188</v>
      </c>
      <c r="D255" s="52" t="s">
        <v>852</v>
      </c>
      <c r="E255" s="48" t="s">
        <v>642</v>
      </c>
      <c r="F255" s="46" t="s">
        <v>1825</v>
      </c>
      <c r="G255" s="41" t="s">
        <v>229</v>
      </c>
      <c r="H255" s="53">
        <v>10000</v>
      </c>
      <c r="I255" s="48"/>
      <c r="J255" s="46" t="s">
        <v>1562</v>
      </c>
      <c r="K255" s="48"/>
      <c r="L255" s="46" t="s">
        <v>1562</v>
      </c>
      <c r="M255" s="119"/>
      <c r="N255" s="119"/>
      <c r="O255" s="46" t="s">
        <v>854</v>
      </c>
      <c r="P255" s="47" t="s">
        <v>855</v>
      </c>
      <c r="Q255" s="52" t="s">
        <v>648</v>
      </c>
      <c r="R255" s="47" t="s">
        <v>856</v>
      </c>
      <c r="S255" s="119"/>
      <c r="T255" s="52"/>
      <c r="U255" s="114"/>
      <c r="V255" s="115"/>
      <c r="W255" s="115"/>
      <c r="X255" s="115"/>
      <c r="Y255" s="115"/>
      <c r="Z255" s="115"/>
      <c r="AA255" s="115"/>
      <c r="AB255" s="115"/>
      <c r="AC255" s="115"/>
      <c r="AD255" s="115"/>
      <c r="AE255" s="115"/>
      <c r="AF255" s="115"/>
      <c r="AG255" s="115"/>
      <c r="AH255" s="115"/>
      <c r="AI255" s="115"/>
      <c r="AJ255" s="115"/>
      <c r="AK255" s="115"/>
      <c r="AL255" s="115"/>
      <c r="AM255" s="115"/>
      <c r="AN255" s="115"/>
      <c r="AO255" s="115"/>
      <c r="AP255" s="115"/>
      <c r="AQ255" s="115"/>
      <c r="AR255" s="115"/>
      <c r="AS255" s="115"/>
      <c r="AT255" s="115"/>
      <c r="AU255" s="115"/>
      <c r="AV255" s="115"/>
      <c r="AW255" s="115"/>
      <c r="AX255" s="115"/>
      <c r="AY255" s="115"/>
      <c r="AZ255" s="115"/>
      <c r="BA255" s="115"/>
      <c r="BB255" s="115"/>
      <c r="BC255" s="115"/>
      <c r="BD255" s="115"/>
      <c r="BE255" s="115"/>
      <c r="BF255" s="115"/>
      <c r="BG255" s="115"/>
      <c r="BH255" s="115"/>
      <c r="BI255" s="115"/>
      <c r="BJ255" s="115"/>
      <c r="BK255" s="115"/>
      <c r="BL255" s="115"/>
      <c r="BM255" s="115"/>
      <c r="BN255" s="115"/>
      <c r="BO255" s="115"/>
      <c r="BP255" s="115"/>
      <c r="BQ255" s="115"/>
      <c r="BR255" s="115"/>
      <c r="BS255" s="115"/>
      <c r="BT255" s="115"/>
      <c r="BU255" s="115"/>
      <c r="BV255" s="115"/>
      <c r="BW255" s="115"/>
      <c r="BX255" s="115"/>
      <c r="BY255" s="115"/>
      <c r="BZ255" s="115"/>
      <c r="CA255" s="115"/>
      <c r="CB255" s="115"/>
      <c r="CC255" s="115"/>
      <c r="CD255" s="115"/>
      <c r="CE255" s="115"/>
      <c r="CF255" s="115"/>
      <c r="CG255" s="115"/>
      <c r="CH255" s="115"/>
      <c r="CI255" s="115"/>
      <c r="CJ255" s="115"/>
      <c r="CK255" s="115"/>
      <c r="CL255" s="115"/>
      <c r="CM255" s="115"/>
      <c r="CN255" s="115"/>
      <c r="CO255" s="115"/>
      <c r="CP255" s="115"/>
      <c r="CQ255" s="115"/>
      <c r="CR255" s="115"/>
      <c r="CS255" s="115"/>
      <c r="CT255" s="115"/>
      <c r="CU255" s="115"/>
      <c r="CV255" s="115"/>
      <c r="CW255" s="115"/>
      <c r="CX255" s="115"/>
      <c r="CY255" s="115"/>
      <c r="CZ255" s="115"/>
      <c r="DA255" s="115"/>
      <c r="DB255" s="115"/>
      <c r="DC255" s="115"/>
      <c r="DD255" s="115"/>
      <c r="DE255" s="115"/>
      <c r="DF255" s="115"/>
      <c r="DG255" s="115"/>
      <c r="DH255" s="115"/>
      <c r="DI255" s="115"/>
      <c r="DJ255" s="115"/>
      <c r="DK255" s="115"/>
      <c r="DL255" s="115"/>
      <c r="DM255" s="115"/>
      <c r="DN255" s="115"/>
      <c r="DO255" s="115"/>
      <c r="DP255" s="115"/>
      <c r="DQ255" s="115"/>
      <c r="DR255" s="115"/>
      <c r="DS255" s="115"/>
      <c r="DT255" s="115"/>
      <c r="DU255" s="115"/>
      <c r="DV255" s="115"/>
      <c r="DW255" s="115"/>
      <c r="DX255" s="115"/>
      <c r="DY255" s="115"/>
      <c r="DZ255" s="115"/>
      <c r="EA255" s="115"/>
      <c r="EB255" s="115"/>
      <c r="EC255" s="115"/>
      <c r="ED255" s="115"/>
      <c r="EE255" s="115"/>
      <c r="EF255" s="115"/>
      <c r="EG255" s="115"/>
      <c r="EH255" s="115"/>
      <c r="EI255" s="115"/>
      <c r="EJ255" s="115"/>
      <c r="EK255" s="115"/>
      <c r="EL255" s="115"/>
      <c r="EM255" s="115"/>
      <c r="EN255" s="115"/>
      <c r="EO255" s="115"/>
      <c r="EP255" s="115"/>
      <c r="EQ255" s="115"/>
      <c r="ER255" s="115"/>
      <c r="ES255" s="115"/>
      <c r="ET255" s="115"/>
      <c r="EU255" s="115"/>
      <c r="EV255" s="115"/>
      <c r="EW255" s="115"/>
      <c r="EX255" s="115"/>
      <c r="EY255" s="115"/>
      <c r="EZ255" s="115"/>
      <c r="FA255" s="115"/>
      <c r="FB255" s="115"/>
      <c r="FC255" s="115"/>
      <c r="FD255" s="115"/>
      <c r="FE255" s="115"/>
      <c r="FF255" s="115"/>
      <c r="FG255" s="115"/>
      <c r="FH255" s="115"/>
      <c r="FI255" s="115"/>
      <c r="FJ255" s="115"/>
      <c r="FK255" s="115"/>
      <c r="FL255" s="115"/>
      <c r="FM255" s="115"/>
      <c r="FN255" s="115"/>
      <c r="FO255" s="115"/>
      <c r="FP255" s="115"/>
      <c r="FQ255" s="115"/>
      <c r="FR255" s="115"/>
      <c r="FS255" s="115"/>
      <c r="FT255" s="115"/>
      <c r="FU255" s="115"/>
      <c r="FV255" s="115"/>
      <c r="FW255" s="115"/>
      <c r="FX255" s="115"/>
      <c r="FY255" s="115"/>
      <c r="FZ255" s="115"/>
      <c r="GA255" s="115"/>
      <c r="GB255" s="115"/>
      <c r="GC255" s="115"/>
      <c r="GD255" s="115"/>
      <c r="GE255" s="115"/>
      <c r="GF255" s="115"/>
      <c r="GG255" s="115"/>
      <c r="GH255" s="115"/>
      <c r="GI255" s="115"/>
      <c r="GJ255" s="115"/>
      <c r="GK255" s="115"/>
      <c r="GL255" s="115"/>
      <c r="GM255" s="115"/>
      <c r="GN255" s="115"/>
      <c r="GO255" s="115"/>
      <c r="GP255" s="115"/>
      <c r="GQ255" s="115"/>
      <c r="GR255" s="115"/>
      <c r="GS255" s="115"/>
      <c r="GT255" s="115"/>
      <c r="GU255" s="115"/>
      <c r="GV255" s="115"/>
      <c r="GW255" s="115"/>
      <c r="GX255" s="115"/>
      <c r="GY255" s="115"/>
      <c r="GZ255" s="115"/>
      <c r="HA255" s="115"/>
      <c r="HB255" s="115"/>
      <c r="HC255" s="115"/>
      <c r="HD255" s="115"/>
    </row>
    <row r="256" s="125" customFormat="1" ht="56.25" spans="1:212">
      <c r="A256" s="52">
        <v>2</v>
      </c>
      <c r="B256" s="51" t="s">
        <v>857</v>
      </c>
      <c r="C256" s="47" t="s">
        <v>858</v>
      </c>
      <c r="D256" s="47" t="s">
        <v>433</v>
      </c>
      <c r="E256" s="47" t="s">
        <v>1446</v>
      </c>
      <c r="F256" s="55" t="s">
        <v>859</v>
      </c>
      <c r="G256" s="48" t="s">
        <v>251</v>
      </c>
      <c r="H256" s="57">
        <v>6000</v>
      </c>
      <c r="I256" s="48"/>
      <c r="J256" s="78"/>
      <c r="K256" s="96"/>
      <c r="L256" s="46" t="s">
        <v>1826</v>
      </c>
      <c r="M256" s="121"/>
      <c r="N256" s="51"/>
      <c r="O256" s="244" t="s">
        <v>861</v>
      </c>
      <c r="P256" s="245"/>
      <c r="Q256" s="245"/>
      <c r="R256" s="245"/>
      <c r="S256" s="47"/>
      <c r="T256" s="47"/>
      <c r="U256" s="107"/>
      <c r="V256" s="107"/>
      <c r="W256" s="107"/>
      <c r="X256" s="107"/>
      <c r="Y256" s="107"/>
      <c r="Z256" s="107"/>
      <c r="AA256" s="107"/>
      <c r="AB256" s="107"/>
      <c r="AC256" s="107"/>
      <c r="AD256" s="107"/>
      <c r="AE256" s="107"/>
      <c r="AF256" s="107"/>
      <c r="AG256" s="107"/>
      <c r="AH256" s="107"/>
      <c r="AI256" s="107"/>
      <c r="AJ256" s="107"/>
      <c r="AK256" s="107"/>
      <c r="AL256" s="107"/>
      <c r="AM256" s="107"/>
      <c r="AN256" s="107"/>
      <c r="AO256" s="107"/>
      <c r="AP256" s="107"/>
      <c r="AQ256" s="107"/>
      <c r="AR256" s="107"/>
      <c r="AS256" s="107"/>
      <c r="AT256" s="107"/>
      <c r="AU256" s="107"/>
      <c r="AV256" s="107"/>
      <c r="AW256" s="107"/>
      <c r="AX256" s="107"/>
      <c r="AY256" s="107"/>
      <c r="AZ256" s="107"/>
      <c r="BA256" s="107"/>
      <c r="BB256" s="107"/>
      <c r="BC256" s="107"/>
      <c r="BD256" s="107"/>
      <c r="BE256" s="107"/>
      <c r="BF256" s="107"/>
      <c r="BG256" s="107"/>
      <c r="BH256" s="107"/>
      <c r="BI256" s="107"/>
      <c r="BJ256" s="107"/>
      <c r="BK256" s="107"/>
      <c r="BL256" s="107"/>
      <c r="BM256" s="107"/>
      <c r="BN256" s="107"/>
      <c r="BO256" s="107"/>
      <c r="BP256" s="107"/>
      <c r="BQ256" s="107"/>
      <c r="BR256" s="107"/>
      <c r="BS256" s="107"/>
      <c r="BT256" s="107"/>
      <c r="BU256" s="107"/>
      <c r="BV256" s="107"/>
      <c r="BW256" s="107"/>
      <c r="BX256" s="107"/>
      <c r="BY256" s="107"/>
      <c r="BZ256" s="107"/>
      <c r="CA256" s="107"/>
      <c r="CB256" s="107"/>
      <c r="CC256" s="107"/>
      <c r="CD256" s="107"/>
      <c r="CE256" s="107"/>
      <c r="CF256" s="107"/>
      <c r="CG256" s="107"/>
      <c r="CH256" s="107"/>
      <c r="CI256" s="107"/>
      <c r="CJ256" s="107"/>
      <c r="CK256" s="107"/>
      <c r="CL256" s="107"/>
      <c r="CM256" s="107"/>
      <c r="CN256" s="107"/>
      <c r="CO256" s="107"/>
      <c r="CP256" s="107"/>
      <c r="CQ256" s="107"/>
      <c r="CR256" s="107"/>
      <c r="CS256" s="107"/>
      <c r="CT256" s="107"/>
      <c r="CU256" s="107"/>
      <c r="CV256" s="107"/>
      <c r="CW256" s="107"/>
      <c r="CX256" s="107"/>
      <c r="CY256" s="107"/>
      <c r="CZ256" s="107"/>
      <c r="DA256" s="107"/>
      <c r="DB256" s="107"/>
      <c r="DC256" s="107"/>
      <c r="DD256" s="107"/>
      <c r="DE256" s="107"/>
      <c r="DF256" s="107"/>
      <c r="DG256" s="107"/>
      <c r="DH256" s="107"/>
      <c r="DI256" s="107"/>
      <c r="DJ256" s="107"/>
      <c r="DK256" s="107"/>
      <c r="DL256" s="107"/>
      <c r="DM256" s="107"/>
      <c r="DN256" s="107"/>
      <c r="DO256" s="107"/>
      <c r="DP256" s="107"/>
      <c r="DQ256" s="107"/>
      <c r="DR256" s="107"/>
      <c r="DS256" s="107"/>
      <c r="DT256" s="107"/>
      <c r="DU256" s="107"/>
      <c r="DV256" s="107"/>
      <c r="DW256" s="107"/>
      <c r="DX256" s="107"/>
      <c r="DY256" s="107"/>
      <c r="DZ256" s="107"/>
      <c r="EA256" s="107"/>
      <c r="EB256" s="107"/>
      <c r="EC256" s="107"/>
      <c r="ED256" s="107"/>
      <c r="EE256" s="107"/>
      <c r="EF256" s="107"/>
      <c r="EG256" s="107"/>
      <c r="EH256" s="107"/>
      <c r="EI256" s="107"/>
      <c r="EJ256" s="107"/>
      <c r="EK256" s="107"/>
      <c r="EL256" s="107"/>
      <c r="EM256" s="107"/>
      <c r="EN256" s="107"/>
      <c r="EO256" s="107"/>
      <c r="EP256" s="107"/>
      <c r="EQ256" s="107"/>
      <c r="ER256" s="107"/>
      <c r="ES256" s="107"/>
      <c r="ET256" s="107"/>
      <c r="EU256" s="107"/>
      <c r="EV256" s="107"/>
      <c r="EW256" s="107"/>
      <c r="EX256" s="107"/>
      <c r="EY256" s="107"/>
      <c r="EZ256" s="107"/>
      <c r="FA256" s="107"/>
      <c r="FB256" s="107"/>
      <c r="FC256" s="107"/>
      <c r="FD256" s="107"/>
      <c r="FE256" s="107"/>
      <c r="FF256" s="107"/>
      <c r="FG256" s="107"/>
      <c r="FH256" s="107"/>
      <c r="FI256" s="107"/>
      <c r="FJ256" s="107"/>
      <c r="FK256" s="107"/>
      <c r="FL256" s="107"/>
      <c r="FM256" s="107"/>
      <c r="FN256" s="107"/>
      <c r="FO256" s="107"/>
      <c r="FP256" s="107"/>
      <c r="FQ256" s="107"/>
      <c r="FR256" s="107"/>
      <c r="FS256" s="107"/>
      <c r="FT256" s="107"/>
      <c r="FU256" s="107"/>
      <c r="FV256" s="107"/>
      <c r="FW256" s="107"/>
      <c r="FX256" s="107"/>
      <c r="FY256" s="107"/>
      <c r="FZ256" s="107"/>
      <c r="GA256" s="107"/>
      <c r="GB256" s="107"/>
      <c r="GC256" s="107"/>
      <c r="GD256" s="107"/>
      <c r="GE256" s="107"/>
      <c r="GF256" s="107"/>
      <c r="GG256" s="107"/>
      <c r="GH256" s="107"/>
      <c r="GI256" s="107"/>
      <c r="GJ256" s="107"/>
      <c r="GK256" s="107"/>
      <c r="GL256" s="107"/>
      <c r="GM256" s="107"/>
      <c r="GN256" s="107"/>
      <c r="GO256" s="107"/>
      <c r="GP256" s="107"/>
      <c r="GQ256" s="107"/>
      <c r="GR256" s="107"/>
      <c r="GS256" s="107"/>
      <c r="GT256" s="107"/>
      <c r="GU256" s="107"/>
      <c r="GV256" s="107"/>
      <c r="GW256" s="107"/>
      <c r="GX256" s="107"/>
      <c r="GY256" s="107"/>
      <c r="GZ256" s="107"/>
      <c r="HA256" s="107"/>
      <c r="HB256" s="107"/>
      <c r="HC256" s="107"/>
      <c r="HD256" s="107"/>
    </row>
    <row r="257" s="125" customFormat="1" ht="30" customHeight="1" spans="1:212">
      <c r="A257" s="52">
        <v>3</v>
      </c>
      <c r="B257" s="51" t="s">
        <v>862</v>
      </c>
      <c r="C257" s="47" t="s">
        <v>858</v>
      </c>
      <c r="D257" s="47" t="s">
        <v>433</v>
      </c>
      <c r="E257" s="47" t="s">
        <v>1446</v>
      </c>
      <c r="F257" s="55" t="s">
        <v>1827</v>
      </c>
      <c r="G257" s="48" t="s">
        <v>251</v>
      </c>
      <c r="H257" s="57">
        <v>4000</v>
      </c>
      <c r="I257" s="48"/>
      <c r="J257" s="78"/>
      <c r="K257" s="96"/>
      <c r="L257" s="46" t="s">
        <v>1826</v>
      </c>
      <c r="M257" s="121"/>
      <c r="N257" s="51"/>
      <c r="O257" s="244" t="s">
        <v>864</v>
      </c>
      <c r="P257" s="245"/>
      <c r="Q257" s="245"/>
      <c r="R257" s="245"/>
      <c r="S257" s="47"/>
      <c r="T257" s="47"/>
      <c r="U257" s="107"/>
      <c r="V257" s="107"/>
      <c r="W257" s="107"/>
      <c r="X257" s="107"/>
      <c r="Y257" s="107"/>
      <c r="Z257" s="107"/>
      <c r="AA257" s="107"/>
      <c r="AB257" s="107"/>
      <c r="AC257" s="107"/>
      <c r="AD257" s="107"/>
      <c r="AE257" s="107"/>
      <c r="AF257" s="107"/>
      <c r="AG257" s="107"/>
      <c r="AH257" s="107"/>
      <c r="AI257" s="107"/>
      <c r="AJ257" s="107"/>
      <c r="AK257" s="107"/>
      <c r="AL257" s="107"/>
      <c r="AM257" s="107"/>
      <c r="AN257" s="107"/>
      <c r="AO257" s="107"/>
      <c r="AP257" s="107"/>
      <c r="AQ257" s="107"/>
      <c r="AR257" s="107"/>
      <c r="AS257" s="107"/>
      <c r="AT257" s="107"/>
      <c r="AU257" s="107"/>
      <c r="AV257" s="107"/>
      <c r="AW257" s="107"/>
      <c r="AX257" s="107"/>
      <c r="AY257" s="107"/>
      <c r="AZ257" s="107"/>
      <c r="BA257" s="107"/>
      <c r="BB257" s="107"/>
      <c r="BC257" s="107"/>
      <c r="BD257" s="107"/>
      <c r="BE257" s="107"/>
      <c r="BF257" s="107"/>
      <c r="BG257" s="107"/>
      <c r="BH257" s="107"/>
      <c r="BI257" s="107"/>
      <c r="BJ257" s="107"/>
      <c r="BK257" s="107"/>
      <c r="BL257" s="107"/>
      <c r="BM257" s="107"/>
      <c r="BN257" s="107"/>
      <c r="BO257" s="107"/>
      <c r="BP257" s="107"/>
      <c r="BQ257" s="107"/>
      <c r="BR257" s="107"/>
      <c r="BS257" s="107"/>
      <c r="BT257" s="107"/>
      <c r="BU257" s="107"/>
      <c r="BV257" s="107"/>
      <c r="BW257" s="107"/>
      <c r="BX257" s="107"/>
      <c r="BY257" s="107"/>
      <c r="BZ257" s="107"/>
      <c r="CA257" s="107"/>
      <c r="CB257" s="107"/>
      <c r="CC257" s="107"/>
      <c r="CD257" s="107"/>
      <c r="CE257" s="107"/>
      <c r="CF257" s="107"/>
      <c r="CG257" s="107"/>
      <c r="CH257" s="107"/>
      <c r="CI257" s="107"/>
      <c r="CJ257" s="107"/>
      <c r="CK257" s="107"/>
      <c r="CL257" s="107"/>
      <c r="CM257" s="107"/>
      <c r="CN257" s="107"/>
      <c r="CO257" s="107"/>
      <c r="CP257" s="107"/>
      <c r="CQ257" s="107"/>
      <c r="CR257" s="107"/>
      <c r="CS257" s="107"/>
      <c r="CT257" s="107"/>
      <c r="CU257" s="107"/>
      <c r="CV257" s="107"/>
      <c r="CW257" s="107"/>
      <c r="CX257" s="107"/>
      <c r="CY257" s="107"/>
      <c r="CZ257" s="107"/>
      <c r="DA257" s="107"/>
      <c r="DB257" s="107"/>
      <c r="DC257" s="107"/>
      <c r="DD257" s="107"/>
      <c r="DE257" s="107"/>
      <c r="DF257" s="107"/>
      <c r="DG257" s="107"/>
      <c r="DH257" s="107"/>
      <c r="DI257" s="107"/>
      <c r="DJ257" s="107"/>
      <c r="DK257" s="107"/>
      <c r="DL257" s="107"/>
      <c r="DM257" s="107"/>
      <c r="DN257" s="107"/>
      <c r="DO257" s="107"/>
      <c r="DP257" s="107"/>
      <c r="DQ257" s="107"/>
      <c r="DR257" s="107"/>
      <c r="DS257" s="107"/>
      <c r="DT257" s="107"/>
      <c r="DU257" s="107"/>
      <c r="DV257" s="107"/>
      <c r="DW257" s="107"/>
      <c r="DX257" s="107"/>
      <c r="DY257" s="107"/>
      <c r="DZ257" s="107"/>
      <c r="EA257" s="107"/>
      <c r="EB257" s="107"/>
      <c r="EC257" s="107"/>
      <c r="ED257" s="107"/>
      <c r="EE257" s="107"/>
      <c r="EF257" s="107"/>
      <c r="EG257" s="107"/>
      <c r="EH257" s="107"/>
      <c r="EI257" s="107"/>
      <c r="EJ257" s="107"/>
      <c r="EK257" s="107"/>
      <c r="EL257" s="107"/>
      <c r="EM257" s="107"/>
      <c r="EN257" s="107"/>
      <c r="EO257" s="107"/>
      <c r="EP257" s="107"/>
      <c r="EQ257" s="107"/>
      <c r="ER257" s="107"/>
      <c r="ES257" s="107"/>
      <c r="ET257" s="107"/>
      <c r="EU257" s="107"/>
      <c r="EV257" s="107"/>
      <c r="EW257" s="107"/>
      <c r="EX257" s="107"/>
      <c r="EY257" s="107"/>
      <c r="EZ257" s="107"/>
      <c r="FA257" s="107"/>
      <c r="FB257" s="107"/>
      <c r="FC257" s="107"/>
      <c r="FD257" s="107"/>
      <c r="FE257" s="107"/>
      <c r="FF257" s="107"/>
      <c r="FG257" s="107"/>
      <c r="FH257" s="107"/>
      <c r="FI257" s="107"/>
      <c r="FJ257" s="107"/>
      <c r="FK257" s="107"/>
      <c r="FL257" s="107"/>
      <c r="FM257" s="107"/>
      <c r="FN257" s="107"/>
      <c r="FO257" s="107"/>
      <c r="FP257" s="107"/>
      <c r="FQ257" s="107"/>
      <c r="FR257" s="107"/>
      <c r="FS257" s="107"/>
      <c r="FT257" s="107"/>
      <c r="FU257" s="107"/>
      <c r="FV257" s="107"/>
      <c r="FW257" s="107"/>
      <c r="FX257" s="107"/>
      <c r="FY257" s="107"/>
      <c r="FZ257" s="107"/>
      <c r="GA257" s="107"/>
      <c r="GB257" s="107"/>
      <c r="GC257" s="107"/>
      <c r="GD257" s="107"/>
      <c r="GE257" s="107"/>
      <c r="GF257" s="107"/>
      <c r="GG257" s="107"/>
      <c r="GH257" s="107"/>
      <c r="GI257" s="107"/>
      <c r="GJ257" s="107"/>
      <c r="GK257" s="107"/>
      <c r="GL257" s="107"/>
      <c r="GM257" s="107"/>
      <c r="GN257" s="107"/>
      <c r="GO257" s="107"/>
      <c r="GP257" s="107"/>
      <c r="GQ257" s="107"/>
      <c r="GR257" s="107"/>
      <c r="GS257" s="107"/>
      <c r="GT257" s="107"/>
      <c r="GU257" s="107"/>
      <c r="GV257" s="107"/>
      <c r="GW257" s="107"/>
      <c r="GX257" s="107"/>
      <c r="GY257" s="107"/>
      <c r="GZ257" s="107"/>
      <c r="HA257" s="107"/>
      <c r="HB257" s="107"/>
      <c r="HC257" s="107"/>
      <c r="HD257" s="107"/>
    </row>
    <row r="258" s="125" customFormat="1" ht="40.5" spans="1:212">
      <c r="A258" s="52">
        <v>4</v>
      </c>
      <c r="B258" s="51" t="s">
        <v>865</v>
      </c>
      <c r="C258" s="47" t="s">
        <v>858</v>
      </c>
      <c r="D258" s="47" t="s">
        <v>433</v>
      </c>
      <c r="E258" s="47" t="s">
        <v>1446</v>
      </c>
      <c r="F258" s="55" t="s">
        <v>866</v>
      </c>
      <c r="G258" s="48" t="s">
        <v>251</v>
      </c>
      <c r="H258" s="57">
        <v>3000</v>
      </c>
      <c r="I258" s="48"/>
      <c r="J258" s="78"/>
      <c r="K258" s="96"/>
      <c r="L258" s="46" t="s">
        <v>1826</v>
      </c>
      <c r="M258" s="121"/>
      <c r="N258" s="51"/>
      <c r="O258" s="244" t="s">
        <v>867</v>
      </c>
      <c r="P258" s="245"/>
      <c r="Q258" s="245"/>
      <c r="R258" s="245"/>
      <c r="S258" s="47"/>
      <c r="T258" s="47"/>
      <c r="U258" s="107"/>
      <c r="V258" s="107"/>
      <c r="W258" s="107"/>
      <c r="X258" s="107"/>
      <c r="Y258" s="107"/>
      <c r="Z258" s="107"/>
      <c r="AA258" s="107"/>
      <c r="AB258" s="107"/>
      <c r="AC258" s="107"/>
      <c r="AD258" s="107"/>
      <c r="AE258" s="107"/>
      <c r="AF258" s="107"/>
      <c r="AG258" s="107"/>
      <c r="AH258" s="107"/>
      <c r="AI258" s="107"/>
      <c r="AJ258" s="107"/>
      <c r="AK258" s="107"/>
      <c r="AL258" s="107"/>
      <c r="AM258" s="107"/>
      <c r="AN258" s="107"/>
      <c r="AO258" s="107"/>
      <c r="AP258" s="107"/>
      <c r="AQ258" s="107"/>
      <c r="AR258" s="107"/>
      <c r="AS258" s="107"/>
      <c r="AT258" s="107"/>
      <c r="AU258" s="107"/>
      <c r="AV258" s="107"/>
      <c r="AW258" s="107"/>
      <c r="AX258" s="107"/>
      <c r="AY258" s="107"/>
      <c r="AZ258" s="107"/>
      <c r="BA258" s="107"/>
      <c r="BB258" s="107"/>
      <c r="BC258" s="107"/>
      <c r="BD258" s="107"/>
      <c r="BE258" s="107"/>
      <c r="BF258" s="107"/>
      <c r="BG258" s="107"/>
      <c r="BH258" s="107"/>
      <c r="BI258" s="107"/>
      <c r="BJ258" s="107"/>
      <c r="BK258" s="107"/>
      <c r="BL258" s="107"/>
      <c r="BM258" s="107"/>
      <c r="BN258" s="107"/>
      <c r="BO258" s="107"/>
      <c r="BP258" s="107"/>
      <c r="BQ258" s="107"/>
      <c r="BR258" s="107"/>
      <c r="BS258" s="107"/>
      <c r="BT258" s="107"/>
      <c r="BU258" s="107"/>
      <c r="BV258" s="107"/>
      <c r="BW258" s="107"/>
      <c r="BX258" s="107"/>
      <c r="BY258" s="107"/>
      <c r="BZ258" s="107"/>
      <c r="CA258" s="107"/>
      <c r="CB258" s="107"/>
      <c r="CC258" s="107"/>
      <c r="CD258" s="107"/>
      <c r="CE258" s="107"/>
      <c r="CF258" s="107"/>
      <c r="CG258" s="107"/>
      <c r="CH258" s="107"/>
      <c r="CI258" s="107"/>
      <c r="CJ258" s="107"/>
      <c r="CK258" s="107"/>
      <c r="CL258" s="107"/>
      <c r="CM258" s="107"/>
      <c r="CN258" s="107"/>
      <c r="CO258" s="107"/>
      <c r="CP258" s="107"/>
      <c r="CQ258" s="107"/>
      <c r="CR258" s="107"/>
      <c r="CS258" s="107"/>
      <c r="CT258" s="107"/>
      <c r="CU258" s="107"/>
      <c r="CV258" s="107"/>
      <c r="CW258" s="107"/>
      <c r="CX258" s="107"/>
      <c r="CY258" s="107"/>
      <c r="CZ258" s="107"/>
      <c r="DA258" s="107"/>
      <c r="DB258" s="107"/>
      <c r="DC258" s="107"/>
      <c r="DD258" s="107"/>
      <c r="DE258" s="107"/>
      <c r="DF258" s="107"/>
      <c r="DG258" s="107"/>
      <c r="DH258" s="107"/>
      <c r="DI258" s="107"/>
      <c r="DJ258" s="107"/>
      <c r="DK258" s="107"/>
      <c r="DL258" s="107"/>
      <c r="DM258" s="107"/>
      <c r="DN258" s="107"/>
      <c r="DO258" s="107"/>
      <c r="DP258" s="107"/>
      <c r="DQ258" s="107"/>
      <c r="DR258" s="107"/>
      <c r="DS258" s="107"/>
      <c r="DT258" s="107"/>
      <c r="DU258" s="107"/>
      <c r="DV258" s="107"/>
      <c r="DW258" s="107"/>
      <c r="DX258" s="107"/>
      <c r="DY258" s="107"/>
      <c r="DZ258" s="107"/>
      <c r="EA258" s="107"/>
      <c r="EB258" s="107"/>
      <c r="EC258" s="107"/>
      <c r="ED258" s="107"/>
      <c r="EE258" s="107"/>
      <c r="EF258" s="107"/>
      <c r="EG258" s="107"/>
      <c r="EH258" s="107"/>
      <c r="EI258" s="107"/>
      <c r="EJ258" s="107"/>
      <c r="EK258" s="107"/>
      <c r="EL258" s="107"/>
      <c r="EM258" s="107"/>
      <c r="EN258" s="107"/>
      <c r="EO258" s="107"/>
      <c r="EP258" s="107"/>
      <c r="EQ258" s="107"/>
      <c r="ER258" s="107"/>
      <c r="ES258" s="107"/>
      <c r="ET258" s="107"/>
      <c r="EU258" s="107"/>
      <c r="EV258" s="107"/>
      <c r="EW258" s="107"/>
      <c r="EX258" s="107"/>
      <c r="EY258" s="107"/>
      <c r="EZ258" s="107"/>
      <c r="FA258" s="107"/>
      <c r="FB258" s="107"/>
      <c r="FC258" s="107"/>
      <c r="FD258" s="107"/>
      <c r="FE258" s="107"/>
      <c r="FF258" s="107"/>
      <c r="FG258" s="107"/>
      <c r="FH258" s="107"/>
      <c r="FI258" s="107"/>
      <c r="FJ258" s="107"/>
      <c r="FK258" s="107"/>
      <c r="FL258" s="107"/>
      <c r="FM258" s="107"/>
      <c r="FN258" s="107"/>
      <c r="FO258" s="107"/>
      <c r="FP258" s="107"/>
      <c r="FQ258" s="107"/>
      <c r="FR258" s="107"/>
      <c r="FS258" s="107"/>
      <c r="FT258" s="107"/>
      <c r="FU258" s="107"/>
      <c r="FV258" s="107"/>
      <c r="FW258" s="107"/>
      <c r="FX258" s="107"/>
      <c r="FY258" s="107"/>
      <c r="FZ258" s="107"/>
      <c r="GA258" s="107"/>
      <c r="GB258" s="107"/>
      <c r="GC258" s="107"/>
      <c r="GD258" s="107"/>
      <c r="GE258" s="107"/>
      <c r="GF258" s="107"/>
      <c r="GG258" s="107"/>
      <c r="GH258" s="107"/>
      <c r="GI258" s="107"/>
      <c r="GJ258" s="107"/>
      <c r="GK258" s="107"/>
      <c r="GL258" s="107"/>
      <c r="GM258" s="107"/>
      <c r="GN258" s="107"/>
      <c r="GO258" s="107"/>
      <c r="GP258" s="107"/>
      <c r="GQ258" s="107"/>
      <c r="GR258" s="107"/>
      <c r="GS258" s="107"/>
      <c r="GT258" s="107"/>
      <c r="GU258" s="107"/>
      <c r="GV258" s="107"/>
      <c r="GW258" s="107"/>
      <c r="GX258" s="107"/>
      <c r="GY258" s="107"/>
      <c r="GZ258" s="107"/>
      <c r="HA258" s="107"/>
      <c r="HB258" s="107"/>
      <c r="HC258" s="107"/>
      <c r="HD258" s="107"/>
    </row>
    <row r="259" s="125" customFormat="1" ht="42.95" customHeight="1" spans="1:212">
      <c r="A259" s="52">
        <v>5</v>
      </c>
      <c r="B259" s="51" t="s">
        <v>868</v>
      </c>
      <c r="C259" s="47" t="s">
        <v>858</v>
      </c>
      <c r="D259" s="47" t="s">
        <v>433</v>
      </c>
      <c r="E259" s="47" t="s">
        <v>1446</v>
      </c>
      <c r="F259" s="55" t="s">
        <v>869</v>
      </c>
      <c r="G259" s="48" t="s">
        <v>251</v>
      </c>
      <c r="H259" s="57">
        <v>10000</v>
      </c>
      <c r="I259" s="48"/>
      <c r="J259" s="78"/>
      <c r="K259" s="96"/>
      <c r="L259" s="46" t="s">
        <v>1826</v>
      </c>
      <c r="M259" s="121"/>
      <c r="N259" s="51"/>
      <c r="O259" s="244" t="s">
        <v>870</v>
      </c>
      <c r="P259" s="245"/>
      <c r="Q259" s="245"/>
      <c r="R259" s="245"/>
      <c r="S259" s="47"/>
      <c r="T259" s="47"/>
      <c r="U259" s="107"/>
      <c r="V259" s="107"/>
      <c r="W259" s="107"/>
      <c r="X259" s="107"/>
      <c r="Y259" s="107"/>
      <c r="Z259" s="107"/>
      <c r="AA259" s="107"/>
      <c r="AB259" s="107"/>
      <c r="AC259" s="107"/>
      <c r="AD259" s="107"/>
      <c r="AE259" s="107"/>
      <c r="AF259" s="107"/>
      <c r="AG259" s="107"/>
      <c r="AH259" s="107"/>
      <c r="AI259" s="107"/>
      <c r="AJ259" s="107"/>
      <c r="AK259" s="107"/>
      <c r="AL259" s="107"/>
      <c r="AM259" s="107"/>
      <c r="AN259" s="107"/>
      <c r="AO259" s="107"/>
      <c r="AP259" s="107"/>
      <c r="AQ259" s="107"/>
      <c r="AR259" s="107"/>
      <c r="AS259" s="107"/>
      <c r="AT259" s="107"/>
      <c r="AU259" s="107"/>
      <c r="AV259" s="107"/>
      <c r="AW259" s="107"/>
      <c r="AX259" s="107"/>
      <c r="AY259" s="107"/>
      <c r="AZ259" s="107"/>
      <c r="BA259" s="107"/>
      <c r="BB259" s="107"/>
      <c r="BC259" s="107"/>
      <c r="BD259" s="107"/>
      <c r="BE259" s="107"/>
      <c r="BF259" s="107"/>
      <c r="BG259" s="107"/>
      <c r="BH259" s="107"/>
      <c r="BI259" s="107"/>
      <c r="BJ259" s="107"/>
      <c r="BK259" s="107"/>
      <c r="BL259" s="107"/>
      <c r="BM259" s="107"/>
      <c r="BN259" s="107"/>
      <c r="BO259" s="107"/>
      <c r="BP259" s="107"/>
      <c r="BQ259" s="107"/>
      <c r="BR259" s="107"/>
      <c r="BS259" s="107"/>
      <c r="BT259" s="107"/>
      <c r="BU259" s="107"/>
      <c r="BV259" s="107"/>
      <c r="BW259" s="107"/>
      <c r="BX259" s="107"/>
      <c r="BY259" s="107"/>
      <c r="BZ259" s="107"/>
      <c r="CA259" s="107"/>
      <c r="CB259" s="107"/>
      <c r="CC259" s="107"/>
      <c r="CD259" s="107"/>
      <c r="CE259" s="107"/>
      <c r="CF259" s="107"/>
      <c r="CG259" s="107"/>
      <c r="CH259" s="107"/>
      <c r="CI259" s="107"/>
      <c r="CJ259" s="107"/>
      <c r="CK259" s="107"/>
      <c r="CL259" s="107"/>
      <c r="CM259" s="107"/>
      <c r="CN259" s="107"/>
      <c r="CO259" s="107"/>
      <c r="CP259" s="107"/>
      <c r="CQ259" s="107"/>
      <c r="CR259" s="107"/>
      <c r="CS259" s="107"/>
      <c r="CT259" s="107"/>
      <c r="CU259" s="107"/>
      <c r="CV259" s="107"/>
      <c r="CW259" s="107"/>
      <c r="CX259" s="107"/>
      <c r="CY259" s="107"/>
      <c r="CZ259" s="107"/>
      <c r="DA259" s="107"/>
      <c r="DB259" s="107"/>
      <c r="DC259" s="107"/>
      <c r="DD259" s="107"/>
      <c r="DE259" s="107"/>
      <c r="DF259" s="107"/>
      <c r="DG259" s="107"/>
      <c r="DH259" s="107"/>
      <c r="DI259" s="107"/>
      <c r="DJ259" s="107"/>
      <c r="DK259" s="107"/>
      <c r="DL259" s="107"/>
      <c r="DM259" s="107"/>
      <c r="DN259" s="107"/>
      <c r="DO259" s="107"/>
      <c r="DP259" s="107"/>
      <c r="DQ259" s="107"/>
      <c r="DR259" s="107"/>
      <c r="DS259" s="107"/>
      <c r="DT259" s="107"/>
      <c r="DU259" s="107"/>
      <c r="DV259" s="107"/>
      <c r="DW259" s="107"/>
      <c r="DX259" s="107"/>
      <c r="DY259" s="107"/>
      <c r="DZ259" s="107"/>
      <c r="EA259" s="107"/>
      <c r="EB259" s="107"/>
      <c r="EC259" s="107"/>
      <c r="ED259" s="107"/>
      <c r="EE259" s="107"/>
      <c r="EF259" s="107"/>
      <c r="EG259" s="107"/>
      <c r="EH259" s="107"/>
      <c r="EI259" s="107"/>
      <c r="EJ259" s="107"/>
      <c r="EK259" s="107"/>
      <c r="EL259" s="107"/>
      <c r="EM259" s="107"/>
      <c r="EN259" s="107"/>
      <c r="EO259" s="107"/>
      <c r="EP259" s="107"/>
      <c r="EQ259" s="107"/>
      <c r="ER259" s="107"/>
      <c r="ES259" s="107"/>
      <c r="ET259" s="107"/>
      <c r="EU259" s="107"/>
      <c r="EV259" s="107"/>
      <c r="EW259" s="107"/>
      <c r="EX259" s="107"/>
      <c r="EY259" s="107"/>
      <c r="EZ259" s="107"/>
      <c r="FA259" s="107"/>
      <c r="FB259" s="107"/>
      <c r="FC259" s="107"/>
      <c r="FD259" s="107"/>
      <c r="FE259" s="107"/>
      <c r="FF259" s="107"/>
      <c r="FG259" s="107"/>
      <c r="FH259" s="107"/>
      <c r="FI259" s="107"/>
      <c r="FJ259" s="107"/>
      <c r="FK259" s="107"/>
      <c r="FL259" s="107"/>
      <c r="FM259" s="107"/>
      <c r="FN259" s="107"/>
      <c r="FO259" s="107"/>
      <c r="FP259" s="107"/>
      <c r="FQ259" s="107"/>
      <c r="FR259" s="107"/>
      <c r="FS259" s="107"/>
      <c r="FT259" s="107"/>
      <c r="FU259" s="107"/>
      <c r="FV259" s="107"/>
      <c r="FW259" s="107"/>
      <c r="FX259" s="107"/>
      <c r="FY259" s="107"/>
      <c r="FZ259" s="107"/>
      <c r="GA259" s="107"/>
      <c r="GB259" s="107"/>
      <c r="GC259" s="107"/>
      <c r="GD259" s="107"/>
      <c r="GE259" s="107"/>
      <c r="GF259" s="107"/>
      <c r="GG259" s="107"/>
      <c r="GH259" s="107"/>
      <c r="GI259" s="107"/>
      <c r="GJ259" s="107"/>
      <c r="GK259" s="107"/>
      <c r="GL259" s="107"/>
      <c r="GM259" s="107"/>
      <c r="GN259" s="107"/>
      <c r="GO259" s="107"/>
      <c r="GP259" s="107"/>
      <c r="GQ259" s="107"/>
      <c r="GR259" s="107"/>
      <c r="GS259" s="107"/>
      <c r="GT259" s="107"/>
      <c r="GU259" s="107"/>
      <c r="GV259" s="107"/>
      <c r="GW259" s="107"/>
      <c r="GX259" s="107"/>
      <c r="GY259" s="107"/>
      <c r="GZ259" s="107"/>
      <c r="HA259" s="107"/>
      <c r="HB259" s="107"/>
      <c r="HC259" s="107"/>
      <c r="HD259" s="107"/>
    </row>
    <row r="260" s="29" customFormat="1" ht="56.25" spans="1:20">
      <c r="A260" s="52">
        <v>6</v>
      </c>
      <c r="B260" s="55" t="s">
        <v>1379</v>
      </c>
      <c r="C260" s="56" t="s">
        <v>103</v>
      </c>
      <c r="D260" s="56" t="s">
        <v>433</v>
      </c>
      <c r="E260" s="41" t="s">
        <v>1144</v>
      </c>
      <c r="F260" s="55" t="s">
        <v>1828</v>
      </c>
      <c r="G260" s="41" t="s">
        <v>229</v>
      </c>
      <c r="H260" s="57">
        <v>12800</v>
      </c>
      <c r="I260" s="59"/>
      <c r="J260" s="55"/>
      <c r="K260" s="59"/>
      <c r="L260" s="80" t="s">
        <v>1562</v>
      </c>
      <c r="M260" s="59"/>
      <c r="N260" s="45"/>
      <c r="O260" s="45" t="s">
        <v>1150</v>
      </c>
      <c r="P260" s="45" t="s">
        <v>1249</v>
      </c>
      <c r="Q260" s="45" t="s">
        <v>1150</v>
      </c>
      <c r="R260" s="45" t="s">
        <v>1249</v>
      </c>
      <c r="S260" s="59"/>
      <c r="T260" s="45"/>
    </row>
    <row r="261" s="29" customFormat="1" ht="33.75" spans="1:20">
      <c r="A261" s="52">
        <v>7</v>
      </c>
      <c r="B261" s="55" t="s">
        <v>1381</v>
      </c>
      <c r="C261" s="56" t="s">
        <v>103</v>
      </c>
      <c r="D261" s="56" t="s">
        <v>433</v>
      </c>
      <c r="E261" s="41" t="s">
        <v>1144</v>
      </c>
      <c r="F261" s="55" t="s">
        <v>1382</v>
      </c>
      <c r="G261" s="41" t="s">
        <v>229</v>
      </c>
      <c r="H261" s="57">
        <v>15000</v>
      </c>
      <c r="I261" s="59"/>
      <c r="J261" s="55"/>
      <c r="K261" s="59"/>
      <c r="L261" s="80" t="s">
        <v>1562</v>
      </c>
      <c r="M261" s="59"/>
      <c r="N261" s="45"/>
      <c r="O261" s="45" t="s">
        <v>1150</v>
      </c>
      <c r="P261" s="45" t="s">
        <v>1249</v>
      </c>
      <c r="Q261" s="45" t="s">
        <v>1150</v>
      </c>
      <c r="R261" s="45" t="s">
        <v>1249</v>
      </c>
      <c r="S261" s="59"/>
      <c r="T261" s="45"/>
    </row>
    <row r="262" s="29" customFormat="1" ht="33" customHeight="1" spans="1:20">
      <c r="A262" s="52">
        <v>8</v>
      </c>
      <c r="B262" s="55" t="s">
        <v>960</v>
      </c>
      <c r="C262" s="56" t="s">
        <v>188</v>
      </c>
      <c r="D262" s="56" t="s">
        <v>433</v>
      </c>
      <c r="E262" s="41" t="s">
        <v>1265</v>
      </c>
      <c r="F262" s="55" t="s">
        <v>1829</v>
      </c>
      <c r="G262" s="41" t="s">
        <v>229</v>
      </c>
      <c r="H262" s="57">
        <v>100000</v>
      </c>
      <c r="I262" s="59"/>
      <c r="J262" s="55"/>
      <c r="K262" s="59"/>
      <c r="L262" s="80" t="s">
        <v>1830</v>
      </c>
      <c r="M262" s="59"/>
      <c r="N262" s="45"/>
      <c r="O262" s="45" t="s">
        <v>965</v>
      </c>
      <c r="P262" s="45"/>
      <c r="Q262" s="45" t="s">
        <v>966</v>
      </c>
      <c r="R262" s="45" t="s">
        <v>967</v>
      </c>
      <c r="S262" s="59"/>
      <c r="T262" s="45"/>
    </row>
    <row r="263" s="29" customFormat="1" ht="33.75" spans="1:20">
      <c r="A263" s="52">
        <v>9</v>
      </c>
      <c r="B263" s="55" t="s">
        <v>1831</v>
      </c>
      <c r="C263" s="56" t="s">
        <v>103</v>
      </c>
      <c r="D263" s="56" t="s">
        <v>433</v>
      </c>
      <c r="E263" s="56" t="s">
        <v>1265</v>
      </c>
      <c r="F263" s="55" t="s">
        <v>1832</v>
      </c>
      <c r="G263" s="41" t="s">
        <v>223</v>
      </c>
      <c r="H263" s="57">
        <v>50000</v>
      </c>
      <c r="I263" s="59"/>
      <c r="J263" s="55"/>
      <c r="K263" s="59"/>
      <c r="L263" s="80" t="s">
        <v>1833</v>
      </c>
      <c r="M263" s="59"/>
      <c r="N263" s="45"/>
      <c r="O263" s="45" t="s">
        <v>1834</v>
      </c>
      <c r="P263" s="45" t="s">
        <v>1835</v>
      </c>
      <c r="Q263" s="45" t="s">
        <v>966</v>
      </c>
      <c r="R263" s="45" t="s">
        <v>967</v>
      </c>
      <c r="S263" s="59"/>
      <c r="T263" s="45"/>
    </row>
    <row r="264" s="175" customFormat="1" ht="18" customHeight="1" spans="1:21">
      <c r="A264" s="183"/>
      <c r="B264" s="183" t="str">
        <f>"交通类"&amp;SUBTOTAL(3,A264:A269)&amp;"个"</f>
        <v>交通类4个</v>
      </c>
      <c r="C264" s="184"/>
      <c r="D264" s="183"/>
      <c r="E264" s="185"/>
      <c r="F264" s="186"/>
      <c r="G264" s="187"/>
      <c r="H264" s="188">
        <f>SUM(H265:H268)</f>
        <v>80000</v>
      </c>
      <c r="I264" s="188"/>
      <c r="J264" s="210"/>
      <c r="K264" s="188"/>
      <c r="L264" s="186"/>
      <c r="M264" s="184"/>
      <c r="N264" s="184"/>
      <c r="O264" s="184"/>
      <c r="P264" s="184"/>
      <c r="Q264" s="184"/>
      <c r="R264" s="219"/>
      <c r="S264" s="219"/>
      <c r="T264"/>
      <c r="U264"/>
    </row>
    <row r="265" ht="36" spans="1:20">
      <c r="A265" s="41">
        <v>1</v>
      </c>
      <c r="B265" s="46" t="s">
        <v>1423</v>
      </c>
      <c r="C265" s="59" t="s">
        <v>103</v>
      </c>
      <c r="D265" s="59" t="s">
        <v>124</v>
      </c>
      <c r="E265" s="45" t="s">
        <v>1424</v>
      </c>
      <c r="F265" s="92" t="s">
        <v>1425</v>
      </c>
      <c r="G265" s="45" t="s">
        <v>229</v>
      </c>
      <c r="H265" s="61">
        <v>25000</v>
      </c>
      <c r="I265" s="65"/>
      <c r="J265" s="134"/>
      <c r="K265" s="65"/>
      <c r="L265" s="46" t="s">
        <v>1604</v>
      </c>
      <c r="M265" s="59"/>
      <c r="N265" s="59"/>
      <c r="O265" s="68" t="s">
        <v>1032</v>
      </c>
      <c r="P265" s="68" t="s">
        <v>1033</v>
      </c>
      <c r="Q265" s="68" t="s">
        <v>700</v>
      </c>
      <c r="R265" s="68" t="s">
        <v>1034</v>
      </c>
      <c r="S265" s="68" t="s">
        <v>1489</v>
      </c>
      <c r="T265" s="68" t="s">
        <v>905</v>
      </c>
    </row>
    <row r="266" s="111" customFormat="1" ht="36" spans="1:17">
      <c r="A266" s="41">
        <v>2</v>
      </c>
      <c r="B266" s="42" t="s">
        <v>394</v>
      </c>
      <c r="C266" s="193"/>
      <c r="D266" s="193" t="s">
        <v>124</v>
      </c>
      <c r="E266" s="45" t="s">
        <v>267</v>
      </c>
      <c r="F266" s="194" t="s">
        <v>1836</v>
      </c>
      <c r="G266" s="41" t="s">
        <v>1837</v>
      </c>
      <c r="H266" s="193">
        <v>50000</v>
      </c>
      <c r="I266" s="223"/>
      <c r="J266" s="251"/>
      <c r="K266" s="203"/>
      <c r="L266" s="237" t="s">
        <v>1604</v>
      </c>
      <c r="M266" s="232"/>
      <c r="N266" s="234"/>
      <c r="O266" s="193" t="s">
        <v>397</v>
      </c>
      <c r="P266" s="207" t="s">
        <v>352</v>
      </c>
      <c r="Q266" s="207" t="s">
        <v>309</v>
      </c>
    </row>
    <row r="267" s="100" customFormat="1" ht="22.5" spans="1:17">
      <c r="A267" s="41">
        <v>3</v>
      </c>
      <c r="B267" s="42" t="s">
        <v>424</v>
      </c>
      <c r="C267" s="221"/>
      <c r="D267" s="207" t="s">
        <v>124</v>
      </c>
      <c r="E267" s="45" t="s">
        <v>267</v>
      </c>
      <c r="F267" s="194" t="s">
        <v>1838</v>
      </c>
      <c r="G267" s="41" t="s">
        <v>251</v>
      </c>
      <c r="H267" s="68">
        <v>2000</v>
      </c>
      <c r="I267" s="68"/>
      <c r="J267" s="94"/>
      <c r="K267" s="68"/>
      <c r="L267" s="237" t="s">
        <v>1532</v>
      </c>
      <c r="M267" s="45"/>
      <c r="N267" s="59"/>
      <c r="O267" s="68"/>
      <c r="P267" s="68"/>
      <c r="Q267" s="68"/>
    </row>
    <row r="268" s="29" customFormat="1" ht="22.5" spans="1:20">
      <c r="A268" s="41">
        <v>4</v>
      </c>
      <c r="B268" s="55" t="s">
        <v>972</v>
      </c>
      <c r="C268" s="56" t="s">
        <v>188</v>
      </c>
      <c r="D268" s="56" t="s">
        <v>124</v>
      </c>
      <c r="E268" s="56" t="s">
        <v>894</v>
      </c>
      <c r="F268" s="55" t="s">
        <v>1839</v>
      </c>
      <c r="G268" s="41" t="s">
        <v>223</v>
      </c>
      <c r="H268" s="57">
        <v>3000</v>
      </c>
      <c r="I268" s="59"/>
      <c r="J268" s="55" t="s">
        <v>1532</v>
      </c>
      <c r="K268" s="59"/>
      <c r="L268" s="80" t="s">
        <v>1562</v>
      </c>
      <c r="M268" s="59"/>
      <c r="N268" s="45"/>
      <c r="O268" s="45" t="s">
        <v>900</v>
      </c>
      <c r="P268" s="45" t="s">
        <v>974</v>
      </c>
      <c r="Q268" s="45" t="s">
        <v>900</v>
      </c>
      <c r="R268" s="45"/>
      <c r="S268" s="59"/>
      <c r="T268" s="45"/>
    </row>
    <row r="269" s="175" customFormat="1" ht="18" customHeight="1" spans="1:21">
      <c r="A269" s="183"/>
      <c r="B269" s="183" t="str">
        <f>"农林水利类"&amp;SUBTOTAL(3,A269:A273)&amp;"个"</f>
        <v>农林水利类3个</v>
      </c>
      <c r="C269" s="184"/>
      <c r="D269" s="183"/>
      <c r="E269" s="185"/>
      <c r="F269" s="186"/>
      <c r="G269" s="187"/>
      <c r="H269" s="188">
        <f>SUM(H270:H272)</f>
        <v>46800</v>
      </c>
      <c r="I269" s="188"/>
      <c r="J269" s="210"/>
      <c r="K269" s="188"/>
      <c r="L269" s="186"/>
      <c r="M269" s="184"/>
      <c r="N269" s="184"/>
      <c r="O269" s="184"/>
      <c r="P269" s="184"/>
      <c r="Q269" s="184"/>
      <c r="R269" s="219"/>
      <c r="S269" s="219"/>
      <c r="T269"/>
      <c r="U269"/>
    </row>
    <row r="270" s="99" customFormat="1" ht="22.5" spans="1:17">
      <c r="A270" s="41">
        <v>1</v>
      </c>
      <c r="B270" s="42" t="s">
        <v>414</v>
      </c>
      <c r="C270" s="193"/>
      <c r="D270" s="193" t="s">
        <v>840</v>
      </c>
      <c r="E270" s="45" t="s">
        <v>267</v>
      </c>
      <c r="F270" s="131" t="s">
        <v>1840</v>
      </c>
      <c r="G270" s="41" t="s">
        <v>223</v>
      </c>
      <c r="H270" s="222">
        <v>30000</v>
      </c>
      <c r="I270" s="201"/>
      <c r="J270" s="240"/>
      <c r="K270" s="203"/>
      <c r="L270" s="237" t="s">
        <v>1532</v>
      </c>
      <c r="M270" s="232"/>
      <c r="N270" s="206"/>
      <c r="O270" s="193"/>
      <c r="P270" s="207"/>
      <c r="Q270" s="207"/>
    </row>
    <row r="271" s="132" customFormat="1" ht="27.75" customHeight="1" spans="1:21">
      <c r="A271" s="41">
        <v>2</v>
      </c>
      <c r="B271" s="51" t="s">
        <v>846</v>
      </c>
      <c r="C271" s="47" t="s">
        <v>103</v>
      </c>
      <c r="D271" s="52" t="s">
        <v>117</v>
      </c>
      <c r="E271" s="48" t="s">
        <v>642</v>
      </c>
      <c r="F271" s="46" t="s">
        <v>1841</v>
      </c>
      <c r="G271" s="48" t="s">
        <v>251</v>
      </c>
      <c r="H271" s="53">
        <v>1800</v>
      </c>
      <c r="I271" s="48"/>
      <c r="J271" s="46" t="s">
        <v>1562</v>
      </c>
      <c r="K271" s="46"/>
      <c r="L271" s="46" t="s">
        <v>1562</v>
      </c>
      <c r="M271" s="47"/>
      <c r="N271" s="47"/>
      <c r="O271" s="46" t="s">
        <v>646</v>
      </c>
      <c r="P271" s="52" t="s">
        <v>662</v>
      </c>
      <c r="Q271" s="52" t="s">
        <v>648</v>
      </c>
      <c r="R271" s="52" t="s">
        <v>662</v>
      </c>
      <c r="S271" s="52"/>
      <c r="T271" s="47"/>
      <c r="U271" s="101"/>
    </row>
    <row r="272" s="29" customFormat="1" ht="22.5" spans="1:20">
      <c r="A272" s="41">
        <v>3</v>
      </c>
      <c r="B272" s="55" t="s">
        <v>981</v>
      </c>
      <c r="C272" s="56" t="s">
        <v>103</v>
      </c>
      <c r="D272" s="56" t="s">
        <v>840</v>
      </c>
      <c r="E272" s="56" t="s">
        <v>894</v>
      </c>
      <c r="F272" s="55" t="s">
        <v>1842</v>
      </c>
      <c r="G272" s="41" t="s">
        <v>246</v>
      </c>
      <c r="H272" s="57">
        <v>15000</v>
      </c>
      <c r="I272" s="59"/>
      <c r="J272" s="55" t="s">
        <v>1804</v>
      </c>
      <c r="K272" s="59"/>
      <c r="L272" s="80" t="s">
        <v>1562</v>
      </c>
      <c r="M272" s="59"/>
      <c r="N272" s="45"/>
      <c r="O272" s="45" t="s">
        <v>900</v>
      </c>
      <c r="P272" s="45" t="s">
        <v>974</v>
      </c>
      <c r="Q272" s="45" t="s">
        <v>900</v>
      </c>
      <c r="R272" s="45"/>
      <c r="S272" s="59"/>
      <c r="T272" s="45"/>
    </row>
    <row r="273" s="175" customFormat="1" ht="18" customHeight="1" spans="1:21">
      <c r="A273" s="183"/>
      <c r="B273" s="183" t="str">
        <f>"城建环保类"&amp;SUBTOTAL(3,A273:A311)&amp;"个"</f>
        <v>城建环保类37个</v>
      </c>
      <c r="C273" s="184"/>
      <c r="D273" s="183"/>
      <c r="E273" s="185"/>
      <c r="F273" s="186"/>
      <c r="G273" s="187"/>
      <c r="H273" s="188">
        <f>SUM(H274:H310)</f>
        <v>6804000</v>
      </c>
      <c r="I273" s="188"/>
      <c r="J273" s="210"/>
      <c r="K273" s="188"/>
      <c r="L273" s="186"/>
      <c r="M273" s="184"/>
      <c r="N273" s="184"/>
      <c r="O273" s="184"/>
      <c r="P273" s="184"/>
      <c r="Q273" s="184"/>
      <c r="R273" s="219"/>
      <c r="S273" s="219"/>
      <c r="T273"/>
      <c r="U273"/>
    </row>
    <row r="274" s="29" customFormat="1" ht="22.5" spans="1:20">
      <c r="A274" s="41">
        <v>1</v>
      </c>
      <c r="B274" s="42" t="s">
        <v>218</v>
      </c>
      <c r="C274" s="45" t="s">
        <v>188</v>
      </c>
      <c r="D274" s="45" t="s">
        <v>1480</v>
      </c>
      <c r="E274" s="45" t="s">
        <v>28</v>
      </c>
      <c r="F274" s="42" t="s">
        <v>219</v>
      </c>
      <c r="G274" s="41" t="s">
        <v>220</v>
      </c>
      <c r="H274" s="57">
        <v>450000</v>
      </c>
      <c r="I274" s="104"/>
      <c r="J274" s="76" t="s">
        <v>1532</v>
      </c>
      <c r="K274" s="45"/>
      <c r="L274" s="46" t="s">
        <v>1604</v>
      </c>
      <c r="M274" s="120"/>
      <c r="N274" s="45"/>
      <c r="O274" s="45"/>
      <c r="P274" s="45"/>
      <c r="Q274" s="45" t="s">
        <v>37</v>
      </c>
      <c r="R274" s="45" t="s">
        <v>65</v>
      </c>
      <c r="S274" s="52"/>
      <c r="T274" s="45"/>
    </row>
    <row r="275" s="21" customFormat="1" ht="22.5" spans="1:20">
      <c r="A275" s="41">
        <v>2</v>
      </c>
      <c r="B275" s="42" t="s">
        <v>1843</v>
      </c>
      <c r="C275" s="59"/>
      <c r="D275" s="59" t="s">
        <v>104</v>
      </c>
      <c r="E275" s="45" t="s">
        <v>1429</v>
      </c>
      <c r="F275" s="78" t="s">
        <v>1844</v>
      </c>
      <c r="G275" s="48" t="s">
        <v>251</v>
      </c>
      <c r="H275" s="53">
        <v>15000</v>
      </c>
      <c r="I275" s="59"/>
      <c r="J275" s="78"/>
      <c r="K275" s="59"/>
      <c r="L275" s="46" t="s">
        <v>1604</v>
      </c>
      <c r="M275" s="59"/>
      <c r="N275" s="59"/>
      <c r="O275" s="45"/>
      <c r="P275" s="59"/>
      <c r="Q275" s="45"/>
      <c r="R275" s="45"/>
      <c r="S275" s="59"/>
      <c r="T275" s="59"/>
    </row>
    <row r="276" s="29" customFormat="1" ht="45" spans="1:20">
      <c r="A276" s="41">
        <v>3</v>
      </c>
      <c r="B276" s="42" t="s">
        <v>224</v>
      </c>
      <c r="C276" s="59" t="s">
        <v>26</v>
      </c>
      <c r="D276" s="45" t="s">
        <v>1480</v>
      </c>
      <c r="E276" s="48" t="s">
        <v>28</v>
      </c>
      <c r="F276" s="42" t="s">
        <v>225</v>
      </c>
      <c r="G276" s="41" t="s">
        <v>226</v>
      </c>
      <c r="H276" s="57">
        <v>600000</v>
      </c>
      <c r="I276" s="104"/>
      <c r="J276" s="76" t="s">
        <v>1532</v>
      </c>
      <c r="K276" s="45"/>
      <c r="L276" s="46" t="s">
        <v>1604</v>
      </c>
      <c r="M276" s="120"/>
      <c r="N276" s="45"/>
      <c r="O276" s="45"/>
      <c r="P276" s="45"/>
      <c r="Q276" s="45" t="s">
        <v>37</v>
      </c>
      <c r="R276" s="45" t="s">
        <v>48</v>
      </c>
      <c r="S276" s="52"/>
      <c r="T276" s="45"/>
    </row>
    <row r="277" s="29" customFormat="1" ht="24" customHeight="1" spans="1:20">
      <c r="A277" s="41">
        <v>4</v>
      </c>
      <c r="B277" s="55" t="s">
        <v>227</v>
      </c>
      <c r="C277" s="56" t="s">
        <v>103</v>
      </c>
      <c r="D277" s="56" t="s">
        <v>104</v>
      </c>
      <c r="E277" s="41" t="s">
        <v>28</v>
      </c>
      <c r="F277" s="55" t="s">
        <v>1845</v>
      </c>
      <c r="G277" s="45" t="s">
        <v>229</v>
      </c>
      <c r="H277" s="61">
        <v>5000</v>
      </c>
      <c r="I277" s="59"/>
      <c r="J277" s="55"/>
      <c r="K277" s="59"/>
      <c r="L277" s="46" t="s">
        <v>1604</v>
      </c>
      <c r="M277" s="59"/>
      <c r="N277" s="45"/>
      <c r="O277" s="45"/>
      <c r="P277" s="45"/>
      <c r="Q277" s="45"/>
      <c r="R277" s="45"/>
      <c r="S277" s="59"/>
      <c r="T277" s="45"/>
    </row>
    <row r="278" s="29" customFormat="1" ht="22.5" spans="1:20">
      <c r="A278" s="41">
        <v>5</v>
      </c>
      <c r="B278" s="143" t="s">
        <v>230</v>
      </c>
      <c r="C278" s="45" t="s">
        <v>103</v>
      </c>
      <c r="D278" s="45" t="s">
        <v>104</v>
      </c>
      <c r="E278" s="48" t="s">
        <v>28</v>
      </c>
      <c r="F278" s="143" t="s">
        <v>231</v>
      </c>
      <c r="G278" s="49" t="s">
        <v>229</v>
      </c>
      <c r="H278" s="50">
        <v>1200</v>
      </c>
      <c r="I278" s="104"/>
      <c r="J278" s="76" t="s">
        <v>1532</v>
      </c>
      <c r="K278" s="45"/>
      <c r="L278" s="46" t="s">
        <v>1604</v>
      </c>
      <c r="M278" s="120"/>
      <c r="N278" s="45"/>
      <c r="O278" s="45"/>
      <c r="P278" s="45"/>
      <c r="Q278" s="45" t="s">
        <v>37</v>
      </c>
      <c r="R278" s="45" t="s">
        <v>73</v>
      </c>
      <c r="S278" s="52"/>
      <c r="T278" s="45"/>
    </row>
    <row r="279" s="29" customFormat="1" ht="22.5" spans="1:20">
      <c r="A279" s="41">
        <v>6</v>
      </c>
      <c r="B279" s="55" t="s">
        <v>232</v>
      </c>
      <c r="C279" s="59" t="s">
        <v>26</v>
      </c>
      <c r="D279" s="56" t="s">
        <v>1480</v>
      </c>
      <c r="E279" s="41" t="s">
        <v>28</v>
      </c>
      <c r="F279" s="55" t="s">
        <v>1846</v>
      </c>
      <c r="G279" s="41" t="s">
        <v>223</v>
      </c>
      <c r="H279" s="57">
        <v>250000</v>
      </c>
      <c r="I279" s="59"/>
      <c r="J279" s="80" t="s">
        <v>1532</v>
      </c>
      <c r="K279" s="59"/>
      <c r="L279" s="46" t="s">
        <v>1604</v>
      </c>
      <c r="M279" s="59"/>
      <c r="N279" s="59"/>
      <c r="O279" s="45" t="s">
        <v>85</v>
      </c>
      <c r="P279" s="45" t="s">
        <v>179</v>
      </c>
      <c r="Q279" s="45" t="s">
        <v>37</v>
      </c>
      <c r="R279" s="45" t="s">
        <v>157</v>
      </c>
      <c r="S279" s="45"/>
      <c r="T279" s="45" t="s">
        <v>180</v>
      </c>
    </row>
    <row r="280" s="29" customFormat="1" ht="22.5" spans="1:20">
      <c r="A280" s="41">
        <v>7</v>
      </c>
      <c r="B280" s="80" t="s">
        <v>234</v>
      </c>
      <c r="C280" s="45" t="s">
        <v>188</v>
      </c>
      <c r="D280" s="45" t="s">
        <v>51</v>
      </c>
      <c r="E280" s="45" t="s">
        <v>28</v>
      </c>
      <c r="F280" s="80" t="s">
        <v>1847</v>
      </c>
      <c r="G280" s="45" t="s">
        <v>223</v>
      </c>
      <c r="H280" s="61">
        <v>170000</v>
      </c>
      <c r="I280" s="104"/>
      <c r="J280" s="80" t="s">
        <v>1604</v>
      </c>
      <c r="K280" s="45"/>
      <c r="L280" s="46" t="s">
        <v>1604</v>
      </c>
      <c r="M280" s="120"/>
      <c r="N280" s="45"/>
      <c r="O280" s="45" t="s">
        <v>85</v>
      </c>
      <c r="P280" s="45" t="s">
        <v>86</v>
      </c>
      <c r="Q280" s="45" t="s">
        <v>37</v>
      </c>
      <c r="R280" s="45" t="s">
        <v>73</v>
      </c>
      <c r="S280" s="45"/>
      <c r="T280" s="45" t="s">
        <v>180</v>
      </c>
    </row>
    <row r="281" s="29" customFormat="1" ht="22.5" spans="1:20">
      <c r="A281" s="41">
        <v>8</v>
      </c>
      <c r="B281" s="80" t="s">
        <v>236</v>
      </c>
      <c r="C281" s="45" t="s">
        <v>188</v>
      </c>
      <c r="D281" s="45" t="s">
        <v>27</v>
      </c>
      <c r="E281" s="45" t="s">
        <v>28</v>
      </c>
      <c r="F281" s="80" t="s">
        <v>1848</v>
      </c>
      <c r="G281" s="45" t="s">
        <v>229</v>
      </c>
      <c r="H281" s="61">
        <v>30000</v>
      </c>
      <c r="I281" s="45"/>
      <c r="J281" s="80" t="s">
        <v>1485</v>
      </c>
      <c r="K281" s="45"/>
      <c r="L281" s="46" t="s">
        <v>1604</v>
      </c>
      <c r="M281" s="45"/>
      <c r="N281" s="45"/>
      <c r="O281" s="45" t="s">
        <v>238</v>
      </c>
      <c r="P281" s="45" t="s">
        <v>239</v>
      </c>
      <c r="Q281" s="45" t="s">
        <v>37</v>
      </c>
      <c r="R281" s="45" t="s">
        <v>38</v>
      </c>
      <c r="S281" s="120"/>
      <c r="T281" s="45" t="s">
        <v>39</v>
      </c>
    </row>
    <row r="282" s="29" customFormat="1" ht="22.5" spans="1:20">
      <c r="A282" s="41">
        <v>9</v>
      </c>
      <c r="B282" s="80" t="s">
        <v>240</v>
      </c>
      <c r="C282" s="45" t="s">
        <v>188</v>
      </c>
      <c r="D282" s="45" t="s">
        <v>51</v>
      </c>
      <c r="E282" s="45" t="s">
        <v>28</v>
      </c>
      <c r="F282" s="80" t="s">
        <v>1849</v>
      </c>
      <c r="G282" s="45" t="s">
        <v>242</v>
      </c>
      <c r="H282" s="61">
        <v>500000</v>
      </c>
      <c r="I282" s="104"/>
      <c r="J282" s="80" t="s">
        <v>1604</v>
      </c>
      <c r="K282" s="45"/>
      <c r="L282" s="46" t="s">
        <v>1604</v>
      </c>
      <c r="M282" s="120"/>
      <c r="N282" s="120"/>
      <c r="O282" s="45" t="s">
        <v>85</v>
      </c>
      <c r="P282" s="45" t="s">
        <v>243</v>
      </c>
      <c r="Q282" s="45" t="s">
        <v>37</v>
      </c>
      <c r="R282" s="45" t="s">
        <v>95</v>
      </c>
      <c r="S282" s="120"/>
      <c r="T282" s="45" t="s">
        <v>39</v>
      </c>
    </row>
    <row r="283" s="29" customFormat="1" ht="45" spans="1:20">
      <c r="A283" s="41">
        <v>10</v>
      </c>
      <c r="B283" s="42" t="s">
        <v>1428</v>
      </c>
      <c r="C283" s="45" t="s">
        <v>103</v>
      </c>
      <c r="D283" s="45" t="s">
        <v>51</v>
      </c>
      <c r="E283" s="48" t="s">
        <v>1429</v>
      </c>
      <c r="F283" s="42" t="s">
        <v>1430</v>
      </c>
      <c r="G283" s="41" t="s">
        <v>220</v>
      </c>
      <c r="H283" s="57">
        <v>950000</v>
      </c>
      <c r="I283" s="104"/>
      <c r="J283" s="76" t="s">
        <v>1774</v>
      </c>
      <c r="K283" s="45"/>
      <c r="L283" s="46" t="s">
        <v>1604</v>
      </c>
      <c r="M283" s="120"/>
      <c r="N283" s="45"/>
      <c r="O283" s="45"/>
      <c r="P283" s="45"/>
      <c r="Q283" s="45" t="s">
        <v>37</v>
      </c>
      <c r="R283" s="45" t="s">
        <v>1431</v>
      </c>
      <c r="S283" s="52"/>
      <c r="T283" s="45"/>
    </row>
    <row r="284" s="29" customFormat="1" ht="35.25" customHeight="1" spans="1:20">
      <c r="A284" s="41">
        <v>11</v>
      </c>
      <c r="B284" s="42" t="s">
        <v>244</v>
      </c>
      <c r="C284" s="45" t="s">
        <v>103</v>
      </c>
      <c r="D284" s="45" t="s">
        <v>51</v>
      </c>
      <c r="E284" s="45" t="s">
        <v>28</v>
      </c>
      <c r="F284" s="42" t="s">
        <v>245</v>
      </c>
      <c r="G284" s="41" t="s">
        <v>246</v>
      </c>
      <c r="H284" s="57">
        <v>550000</v>
      </c>
      <c r="I284" s="104"/>
      <c r="J284" s="76"/>
      <c r="K284" s="45"/>
      <c r="L284" s="46" t="s">
        <v>1604</v>
      </c>
      <c r="M284" s="120"/>
      <c r="N284" s="45"/>
      <c r="O284" s="45"/>
      <c r="P284" s="45"/>
      <c r="Q284" s="45"/>
      <c r="R284" s="45"/>
      <c r="S284" s="52"/>
      <c r="T284" s="45"/>
    </row>
    <row r="285" s="29" customFormat="1" ht="22.5" spans="1:20">
      <c r="A285" s="41">
        <v>12</v>
      </c>
      <c r="B285" s="42" t="s">
        <v>1850</v>
      </c>
      <c r="C285" s="45" t="s">
        <v>103</v>
      </c>
      <c r="D285" s="45" t="s">
        <v>51</v>
      </c>
      <c r="E285" s="48" t="s">
        <v>28</v>
      </c>
      <c r="F285" s="42" t="s">
        <v>1851</v>
      </c>
      <c r="G285" s="41" t="s">
        <v>223</v>
      </c>
      <c r="H285" s="57">
        <v>150000</v>
      </c>
      <c r="I285" s="104"/>
      <c r="J285" s="76" t="s">
        <v>1532</v>
      </c>
      <c r="K285" s="45"/>
      <c r="L285" s="46" t="s">
        <v>1604</v>
      </c>
      <c r="M285" s="120"/>
      <c r="N285" s="45"/>
      <c r="O285" s="45"/>
      <c r="P285" s="45"/>
      <c r="Q285" s="45" t="s">
        <v>37</v>
      </c>
      <c r="R285" s="45" t="s">
        <v>38</v>
      </c>
      <c r="S285" s="52"/>
      <c r="T285" s="45"/>
    </row>
    <row r="286" s="29" customFormat="1" ht="33.75" spans="1:20">
      <c r="A286" s="41">
        <v>13</v>
      </c>
      <c r="B286" s="42" t="s">
        <v>247</v>
      </c>
      <c r="C286" s="45" t="s">
        <v>103</v>
      </c>
      <c r="D286" s="45" t="s">
        <v>1480</v>
      </c>
      <c r="E286" s="48" t="s">
        <v>28</v>
      </c>
      <c r="F286" s="76" t="s">
        <v>1852</v>
      </c>
      <c r="G286" s="49" t="s">
        <v>223</v>
      </c>
      <c r="H286" s="50">
        <v>30000</v>
      </c>
      <c r="I286" s="104"/>
      <c r="J286" s="76" t="s">
        <v>1532</v>
      </c>
      <c r="K286" s="45"/>
      <c r="L286" s="46" t="s">
        <v>1604</v>
      </c>
      <c r="M286" s="120"/>
      <c r="N286" s="45"/>
      <c r="O286" s="45"/>
      <c r="P286" s="45"/>
      <c r="Q286" s="45" t="s">
        <v>37</v>
      </c>
      <c r="R286" s="45" t="s">
        <v>157</v>
      </c>
      <c r="S286" s="52"/>
      <c r="T286" s="45"/>
    </row>
    <row r="287" s="29" customFormat="1" ht="22.5" spans="1:20">
      <c r="A287" s="41">
        <v>14</v>
      </c>
      <c r="B287" s="80" t="s">
        <v>262</v>
      </c>
      <c r="C287" s="45" t="s">
        <v>188</v>
      </c>
      <c r="D287" s="45" t="s">
        <v>27</v>
      </c>
      <c r="E287" s="45" t="s">
        <v>28</v>
      </c>
      <c r="F287" s="80" t="s">
        <v>1853</v>
      </c>
      <c r="G287" s="45" t="s">
        <v>226</v>
      </c>
      <c r="H287" s="61">
        <v>500000</v>
      </c>
      <c r="I287" s="104"/>
      <c r="J287" s="80" t="s">
        <v>1604</v>
      </c>
      <c r="K287" s="45"/>
      <c r="L287" s="46" t="s">
        <v>1604</v>
      </c>
      <c r="M287" s="120"/>
      <c r="N287" s="45"/>
      <c r="O287" s="45" t="s">
        <v>85</v>
      </c>
      <c r="P287" s="45" t="s">
        <v>86</v>
      </c>
      <c r="Q287" s="45" t="s">
        <v>37</v>
      </c>
      <c r="R287" s="45" t="s">
        <v>157</v>
      </c>
      <c r="S287" s="45"/>
      <c r="T287" s="45" t="s">
        <v>180</v>
      </c>
    </row>
    <row r="288" s="99" customFormat="1" ht="22.5" spans="1:17">
      <c r="A288" s="41">
        <v>15</v>
      </c>
      <c r="B288" s="42" t="s">
        <v>398</v>
      </c>
      <c r="C288" s="193"/>
      <c r="D288" s="45" t="s">
        <v>104</v>
      </c>
      <c r="E288" s="45" t="s">
        <v>267</v>
      </c>
      <c r="F288" s="131" t="s">
        <v>1854</v>
      </c>
      <c r="G288" s="41" t="s">
        <v>1855</v>
      </c>
      <c r="H288" s="222">
        <v>40000</v>
      </c>
      <c r="I288" s="201"/>
      <c r="J288" s="240"/>
      <c r="K288" s="203"/>
      <c r="L288" s="237" t="s">
        <v>1606</v>
      </c>
      <c r="M288" s="232"/>
      <c r="N288" s="206"/>
      <c r="O288" s="193"/>
      <c r="P288" s="207"/>
      <c r="Q288" s="207"/>
    </row>
    <row r="289" s="99" customFormat="1" ht="12" spans="1:17">
      <c r="A289" s="41">
        <v>16</v>
      </c>
      <c r="B289" s="42" t="s">
        <v>400</v>
      </c>
      <c r="C289" s="193"/>
      <c r="D289" s="45" t="s">
        <v>1480</v>
      </c>
      <c r="E289" s="45" t="s">
        <v>267</v>
      </c>
      <c r="F289" s="131" t="s">
        <v>1856</v>
      </c>
      <c r="G289" s="41" t="s">
        <v>223</v>
      </c>
      <c r="H289" s="222">
        <v>60000</v>
      </c>
      <c r="I289" s="201"/>
      <c r="J289" s="240"/>
      <c r="K289" s="224"/>
      <c r="L289" s="237" t="s">
        <v>1532</v>
      </c>
      <c r="M289" s="232"/>
      <c r="N289" s="206"/>
      <c r="O289" s="193"/>
      <c r="P289" s="207"/>
      <c r="Q289" s="207"/>
    </row>
    <row r="290" s="99" customFormat="1" ht="12" spans="1:17">
      <c r="A290" s="41">
        <v>17</v>
      </c>
      <c r="B290" s="42" t="s">
        <v>401</v>
      </c>
      <c r="C290" s="193"/>
      <c r="D290" s="45" t="s">
        <v>1480</v>
      </c>
      <c r="E290" s="45" t="s">
        <v>267</v>
      </c>
      <c r="F290" s="131" t="s">
        <v>1857</v>
      </c>
      <c r="G290" s="41" t="s">
        <v>226</v>
      </c>
      <c r="H290" s="222">
        <v>80000</v>
      </c>
      <c r="I290" s="201"/>
      <c r="J290" s="240"/>
      <c r="K290" s="224"/>
      <c r="L290" s="237" t="s">
        <v>1532</v>
      </c>
      <c r="M290" s="232"/>
      <c r="N290" s="206"/>
      <c r="O290" s="193"/>
      <c r="P290" s="207"/>
      <c r="Q290" s="207"/>
    </row>
    <row r="291" s="99" customFormat="1" ht="33.75" spans="1:17">
      <c r="A291" s="41">
        <v>18</v>
      </c>
      <c r="B291" s="42" t="s">
        <v>403</v>
      </c>
      <c r="C291" s="193"/>
      <c r="D291" s="45" t="s">
        <v>1480</v>
      </c>
      <c r="E291" s="45" t="s">
        <v>267</v>
      </c>
      <c r="F291" s="131" t="s">
        <v>1858</v>
      </c>
      <c r="G291" s="41" t="s">
        <v>405</v>
      </c>
      <c r="H291" s="222">
        <v>100000</v>
      </c>
      <c r="I291" s="201"/>
      <c r="J291" s="240"/>
      <c r="K291" s="224"/>
      <c r="L291" s="237" t="s">
        <v>1532</v>
      </c>
      <c r="M291" s="232"/>
      <c r="N291" s="206"/>
      <c r="O291" s="193"/>
      <c r="P291" s="207"/>
      <c r="Q291" s="207"/>
    </row>
    <row r="292" s="99" customFormat="1" ht="22.5" spans="1:17">
      <c r="A292" s="41">
        <v>19</v>
      </c>
      <c r="B292" s="42" t="s">
        <v>406</v>
      </c>
      <c r="C292" s="193"/>
      <c r="D292" s="45" t="s">
        <v>1480</v>
      </c>
      <c r="E292" s="45" t="s">
        <v>267</v>
      </c>
      <c r="F292" s="131" t="s">
        <v>1859</v>
      </c>
      <c r="G292" s="41" t="s">
        <v>223</v>
      </c>
      <c r="H292" s="222">
        <v>50000</v>
      </c>
      <c r="I292" s="201"/>
      <c r="J292" s="240"/>
      <c r="K292" s="224"/>
      <c r="L292" s="237" t="s">
        <v>1532</v>
      </c>
      <c r="M292" s="232"/>
      <c r="N292" s="206"/>
      <c r="O292" s="193"/>
      <c r="P292" s="207"/>
      <c r="Q292" s="207"/>
    </row>
    <row r="293" s="99" customFormat="1" ht="22.5" spans="1:17">
      <c r="A293" s="41">
        <v>20</v>
      </c>
      <c r="B293" s="42" t="s">
        <v>408</v>
      </c>
      <c r="C293" s="193"/>
      <c r="D293" s="45" t="s">
        <v>1480</v>
      </c>
      <c r="E293" s="45" t="s">
        <v>267</v>
      </c>
      <c r="F293" s="131" t="s">
        <v>1860</v>
      </c>
      <c r="G293" s="41" t="s">
        <v>410</v>
      </c>
      <c r="H293" s="222">
        <v>80000</v>
      </c>
      <c r="I293" s="201"/>
      <c r="J293" s="240"/>
      <c r="K293" s="224"/>
      <c r="L293" s="237" t="s">
        <v>1532</v>
      </c>
      <c r="M293" s="232"/>
      <c r="N293" s="206"/>
      <c r="O293" s="193"/>
      <c r="P293" s="207"/>
      <c r="Q293" s="207"/>
    </row>
    <row r="294" s="99" customFormat="1" ht="22.5" spans="1:17">
      <c r="A294" s="41">
        <v>21</v>
      </c>
      <c r="B294" s="42" t="s">
        <v>411</v>
      </c>
      <c r="C294" s="193"/>
      <c r="D294" s="45" t="s">
        <v>1480</v>
      </c>
      <c r="E294" s="45" t="s">
        <v>267</v>
      </c>
      <c r="F294" s="131" t="s">
        <v>412</v>
      </c>
      <c r="G294" s="41" t="s">
        <v>413</v>
      </c>
      <c r="H294" s="222">
        <v>200000</v>
      </c>
      <c r="I294" s="201"/>
      <c r="J294" s="240"/>
      <c r="K294" s="224"/>
      <c r="L294" s="237" t="s">
        <v>1532</v>
      </c>
      <c r="M294" s="232"/>
      <c r="N294" s="206"/>
      <c r="O294" s="193"/>
      <c r="P294" s="207"/>
      <c r="Q294" s="207"/>
    </row>
    <row r="295" s="100" customFormat="1" ht="22.5" spans="1:17">
      <c r="A295" s="41">
        <v>22</v>
      </c>
      <c r="B295" s="42" t="s">
        <v>428</v>
      </c>
      <c r="C295" s="221"/>
      <c r="D295" s="45" t="s">
        <v>1480</v>
      </c>
      <c r="E295" s="45" t="s">
        <v>267</v>
      </c>
      <c r="F295" s="194" t="s">
        <v>1861</v>
      </c>
      <c r="G295" s="41" t="s">
        <v>223</v>
      </c>
      <c r="H295" s="68">
        <v>30000</v>
      </c>
      <c r="I295" s="68"/>
      <c r="J295" s="94"/>
      <c r="K295" s="68"/>
      <c r="L295" s="237" t="s">
        <v>1532</v>
      </c>
      <c r="M295" s="45"/>
      <c r="N295" s="59"/>
      <c r="O295" s="68"/>
      <c r="P295" s="68"/>
      <c r="Q295" s="68"/>
    </row>
    <row r="296" s="100" customFormat="1" ht="22.5" spans="1:17">
      <c r="A296" s="41">
        <v>23</v>
      </c>
      <c r="B296" s="42" t="s">
        <v>432</v>
      </c>
      <c r="C296" s="221"/>
      <c r="D296" s="45" t="s">
        <v>1480</v>
      </c>
      <c r="E296" s="45" t="s">
        <v>267</v>
      </c>
      <c r="F296" s="194" t="s">
        <v>1862</v>
      </c>
      <c r="G296" s="41" t="s">
        <v>410</v>
      </c>
      <c r="H296" s="68">
        <v>20000</v>
      </c>
      <c r="I296" s="68"/>
      <c r="J296" s="94"/>
      <c r="K296" s="68"/>
      <c r="L296" s="237" t="s">
        <v>1532</v>
      </c>
      <c r="M296" s="45"/>
      <c r="N296" s="59"/>
      <c r="O296" s="68"/>
      <c r="P296" s="68"/>
      <c r="Q296" s="68"/>
    </row>
    <row r="297" ht="22.5" spans="1:20">
      <c r="A297" s="41">
        <v>24</v>
      </c>
      <c r="B297" s="55" t="s">
        <v>603</v>
      </c>
      <c r="C297" s="56" t="s">
        <v>26</v>
      </c>
      <c r="D297" s="56" t="s">
        <v>51</v>
      </c>
      <c r="E297" s="41" t="s">
        <v>439</v>
      </c>
      <c r="F297" s="55" t="s">
        <v>1863</v>
      </c>
      <c r="G297" s="41" t="s">
        <v>229</v>
      </c>
      <c r="H297" s="57">
        <v>25000</v>
      </c>
      <c r="I297" s="59"/>
      <c r="J297" s="55" t="s">
        <v>579</v>
      </c>
      <c r="K297" s="59"/>
      <c r="L297" s="80" t="s">
        <v>1824</v>
      </c>
      <c r="M297" s="59"/>
      <c r="N297" s="45"/>
      <c r="O297" s="45" t="s">
        <v>85</v>
      </c>
      <c r="P297" s="45" t="s">
        <v>179</v>
      </c>
      <c r="Q297" s="45" t="s">
        <v>444</v>
      </c>
      <c r="R297" s="45" t="s">
        <v>452</v>
      </c>
      <c r="S297" s="59"/>
      <c r="T297" s="45" t="s">
        <v>285</v>
      </c>
    </row>
    <row r="298" ht="45" spans="1:20">
      <c r="A298" s="41">
        <v>25</v>
      </c>
      <c r="B298" s="55" t="s">
        <v>605</v>
      </c>
      <c r="C298" s="56" t="s">
        <v>188</v>
      </c>
      <c r="D298" s="56" t="s">
        <v>51</v>
      </c>
      <c r="E298" s="41" t="s">
        <v>439</v>
      </c>
      <c r="F298" s="55" t="s">
        <v>1864</v>
      </c>
      <c r="G298" s="41" t="s">
        <v>223</v>
      </c>
      <c r="H298" s="57">
        <v>300000</v>
      </c>
      <c r="I298" s="59"/>
      <c r="J298" s="55" t="s">
        <v>1865</v>
      </c>
      <c r="K298" s="59"/>
      <c r="L298" s="80" t="s">
        <v>1562</v>
      </c>
      <c r="M298" s="59"/>
      <c r="N298" s="45"/>
      <c r="O298" s="45" t="s">
        <v>85</v>
      </c>
      <c r="P298" s="45" t="s">
        <v>352</v>
      </c>
      <c r="Q298" s="45" t="s">
        <v>572</v>
      </c>
      <c r="R298" s="45" t="s">
        <v>608</v>
      </c>
      <c r="S298" s="59"/>
      <c r="T298" s="45" t="s">
        <v>285</v>
      </c>
    </row>
    <row r="299" ht="56.25" spans="1:20">
      <c r="A299" s="41">
        <v>26</v>
      </c>
      <c r="B299" s="55" t="s">
        <v>609</v>
      </c>
      <c r="C299" s="56" t="s">
        <v>188</v>
      </c>
      <c r="D299" s="56" t="s">
        <v>51</v>
      </c>
      <c r="E299" s="41" t="s">
        <v>439</v>
      </c>
      <c r="F299" s="55" t="s">
        <v>610</v>
      </c>
      <c r="G299" s="41" t="s">
        <v>220</v>
      </c>
      <c r="H299" s="57">
        <v>1000000</v>
      </c>
      <c r="I299" s="59"/>
      <c r="J299" s="55" t="s">
        <v>1866</v>
      </c>
      <c r="K299" s="59"/>
      <c r="L299" s="80" t="s">
        <v>1866</v>
      </c>
      <c r="M299" s="59"/>
      <c r="N299" s="45"/>
      <c r="O299" s="45" t="s">
        <v>612</v>
      </c>
      <c r="P299" s="45" t="s">
        <v>352</v>
      </c>
      <c r="Q299" s="45" t="s">
        <v>572</v>
      </c>
      <c r="R299" s="45" t="s">
        <v>613</v>
      </c>
      <c r="S299" s="59"/>
      <c r="T299" s="45" t="s">
        <v>1704</v>
      </c>
    </row>
    <row r="300" ht="22.5" spans="1:20">
      <c r="A300" s="41">
        <v>27</v>
      </c>
      <c r="B300" s="55" t="s">
        <v>614</v>
      </c>
      <c r="C300" s="56" t="s">
        <v>188</v>
      </c>
      <c r="D300" s="56" t="s">
        <v>51</v>
      </c>
      <c r="E300" s="41" t="s">
        <v>439</v>
      </c>
      <c r="F300" s="55" t="s">
        <v>1867</v>
      </c>
      <c r="G300" s="41" t="s">
        <v>223</v>
      </c>
      <c r="H300" s="57">
        <v>100000</v>
      </c>
      <c r="I300" s="59"/>
      <c r="J300" s="55" t="s">
        <v>1562</v>
      </c>
      <c r="K300" s="59"/>
      <c r="L300" s="80" t="s">
        <v>1562</v>
      </c>
      <c r="M300" s="59"/>
      <c r="N300" s="45"/>
      <c r="O300" s="45" t="s">
        <v>85</v>
      </c>
      <c r="P300" s="45" t="s">
        <v>352</v>
      </c>
      <c r="Q300" s="45" t="s">
        <v>444</v>
      </c>
      <c r="R300" s="45" t="s">
        <v>457</v>
      </c>
      <c r="S300" s="59"/>
      <c r="T300" s="45" t="s">
        <v>446</v>
      </c>
    </row>
    <row r="301" ht="45" spans="1:20">
      <c r="A301" s="41">
        <v>28</v>
      </c>
      <c r="B301" s="55" t="s">
        <v>616</v>
      </c>
      <c r="C301" s="56" t="s">
        <v>188</v>
      </c>
      <c r="D301" s="56" t="s">
        <v>51</v>
      </c>
      <c r="E301" s="41" t="s">
        <v>439</v>
      </c>
      <c r="F301" s="55" t="s">
        <v>1868</v>
      </c>
      <c r="G301" s="41" t="s">
        <v>405</v>
      </c>
      <c r="H301" s="57">
        <v>300000</v>
      </c>
      <c r="I301" s="59"/>
      <c r="J301" s="55" t="s">
        <v>618</v>
      </c>
      <c r="K301" s="59"/>
      <c r="L301" s="80" t="s">
        <v>1562</v>
      </c>
      <c r="M301" s="59"/>
      <c r="N301" s="45"/>
      <c r="O301" s="45" t="s">
        <v>85</v>
      </c>
      <c r="P301" s="45" t="s">
        <v>352</v>
      </c>
      <c r="Q301" s="45" t="s">
        <v>572</v>
      </c>
      <c r="R301" s="45" t="s">
        <v>619</v>
      </c>
      <c r="S301" s="59"/>
      <c r="T301" s="45" t="s">
        <v>446</v>
      </c>
    </row>
    <row r="302" ht="22.5" spans="1:20">
      <c r="A302" s="41">
        <v>29</v>
      </c>
      <c r="B302" s="81" t="s">
        <v>620</v>
      </c>
      <c r="C302" s="56" t="s">
        <v>103</v>
      </c>
      <c r="D302" s="48" t="s">
        <v>104</v>
      </c>
      <c r="E302" s="56" t="s">
        <v>439</v>
      </c>
      <c r="F302" s="76" t="s">
        <v>1869</v>
      </c>
      <c r="G302" s="49" t="s">
        <v>229</v>
      </c>
      <c r="H302" s="57">
        <v>5000</v>
      </c>
      <c r="I302" s="59"/>
      <c r="J302" s="76" t="s">
        <v>1870</v>
      </c>
      <c r="K302" s="59"/>
      <c r="L302" s="76" t="s">
        <v>1870</v>
      </c>
      <c r="M302" s="59"/>
      <c r="N302" s="45"/>
      <c r="O302" s="45"/>
      <c r="P302" s="45"/>
      <c r="Q302" s="45"/>
      <c r="R302" s="45"/>
      <c r="S302" s="59"/>
      <c r="T302" s="45"/>
    </row>
    <row r="303" ht="33.75" spans="1:20">
      <c r="A303" s="41">
        <v>30</v>
      </c>
      <c r="B303" s="55" t="s">
        <v>638</v>
      </c>
      <c r="C303" s="56" t="s">
        <v>103</v>
      </c>
      <c r="D303" s="48" t="s">
        <v>104</v>
      </c>
      <c r="E303" s="41" t="s">
        <v>439</v>
      </c>
      <c r="F303" s="55" t="s">
        <v>1871</v>
      </c>
      <c r="G303" s="41" t="s">
        <v>427</v>
      </c>
      <c r="H303" s="57">
        <v>15000</v>
      </c>
      <c r="I303" s="59"/>
      <c r="J303" s="55" t="s">
        <v>1872</v>
      </c>
      <c r="K303" s="59"/>
      <c r="L303" s="80" t="s">
        <v>1824</v>
      </c>
      <c r="M303" s="59"/>
      <c r="N303" s="45"/>
      <c r="O303" s="45"/>
      <c r="P303" s="45"/>
      <c r="Q303" s="45"/>
      <c r="R303" s="45"/>
      <c r="S303" s="59"/>
      <c r="T303" s="45"/>
    </row>
    <row r="304" s="180" customFormat="1" ht="31.5" customHeight="1" spans="1:20">
      <c r="A304" s="41">
        <v>31</v>
      </c>
      <c r="B304" s="55" t="s">
        <v>601</v>
      </c>
      <c r="C304" s="247"/>
      <c r="D304" s="48" t="s">
        <v>104</v>
      </c>
      <c r="E304" s="41" t="s">
        <v>439</v>
      </c>
      <c r="F304" s="55"/>
      <c r="G304" s="248"/>
      <c r="H304" s="57">
        <v>7000</v>
      </c>
      <c r="I304" s="252"/>
      <c r="J304" s="253"/>
      <c r="K304" s="247"/>
      <c r="L304" s="46" t="s">
        <v>1562</v>
      </c>
      <c r="M304" s="119"/>
      <c r="N304" s="119"/>
      <c r="O304" s="247"/>
      <c r="P304" s="247"/>
      <c r="Q304" s="247"/>
      <c r="R304" s="247"/>
      <c r="S304" s="247"/>
      <c r="T304" s="247"/>
    </row>
    <row r="305" s="123" customFormat="1" ht="28.5" customHeight="1" spans="1:212">
      <c r="A305" s="41">
        <v>32</v>
      </c>
      <c r="B305" s="51" t="s">
        <v>873</v>
      </c>
      <c r="C305" s="47" t="s">
        <v>188</v>
      </c>
      <c r="D305" s="52" t="s">
        <v>104</v>
      </c>
      <c r="E305" s="48" t="s">
        <v>642</v>
      </c>
      <c r="F305" s="46" t="s">
        <v>1873</v>
      </c>
      <c r="G305" s="41" t="s">
        <v>229</v>
      </c>
      <c r="H305" s="53">
        <v>800</v>
      </c>
      <c r="I305" s="48"/>
      <c r="J305" s="46" t="s">
        <v>1562</v>
      </c>
      <c r="K305" s="53"/>
      <c r="L305" s="79" t="s">
        <v>1874</v>
      </c>
      <c r="M305" s="119"/>
      <c r="N305" s="119"/>
      <c r="O305" s="46" t="s">
        <v>646</v>
      </c>
      <c r="P305" s="52" t="s">
        <v>662</v>
      </c>
      <c r="Q305" s="52" t="s">
        <v>648</v>
      </c>
      <c r="R305" s="52" t="s">
        <v>662</v>
      </c>
      <c r="S305" s="119"/>
      <c r="T305" s="47"/>
      <c r="U305" s="114"/>
      <c r="V305" s="115"/>
      <c r="W305" s="115"/>
      <c r="X305" s="115"/>
      <c r="Y305" s="115"/>
      <c r="Z305" s="115"/>
      <c r="AA305" s="115"/>
      <c r="AB305" s="115"/>
      <c r="AC305" s="115"/>
      <c r="AD305" s="115"/>
      <c r="AE305" s="115"/>
      <c r="AF305" s="115"/>
      <c r="AG305" s="115"/>
      <c r="AH305" s="115"/>
      <c r="AI305" s="115"/>
      <c r="AJ305" s="115"/>
      <c r="AK305" s="115"/>
      <c r="AL305" s="115"/>
      <c r="AM305" s="115"/>
      <c r="AN305" s="115"/>
      <c r="AO305" s="115"/>
      <c r="AP305" s="115"/>
      <c r="AQ305" s="115"/>
      <c r="AR305" s="115"/>
      <c r="AS305" s="115"/>
      <c r="AT305" s="115"/>
      <c r="AU305" s="115"/>
      <c r="AV305" s="115"/>
      <c r="AW305" s="115"/>
      <c r="AX305" s="115"/>
      <c r="AY305" s="115"/>
      <c r="AZ305" s="115"/>
      <c r="BA305" s="115"/>
      <c r="BB305" s="115"/>
      <c r="BC305" s="115"/>
      <c r="BD305" s="115"/>
      <c r="BE305" s="115"/>
      <c r="BF305" s="115"/>
      <c r="BG305" s="115"/>
      <c r="BH305" s="115"/>
      <c r="BI305" s="115"/>
      <c r="BJ305" s="115"/>
      <c r="BK305" s="115"/>
      <c r="BL305" s="115"/>
      <c r="BM305" s="115"/>
      <c r="BN305" s="115"/>
      <c r="BO305" s="115"/>
      <c r="BP305" s="115"/>
      <c r="BQ305" s="115"/>
      <c r="BR305" s="115"/>
      <c r="BS305" s="115"/>
      <c r="BT305" s="115"/>
      <c r="BU305" s="115"/>
      <c r="BV305" s="115"/>
      <c r="BW305" s="115"/>
      <c r="BX305" s="115"/>
      <c r="BY305" s="115"/>
      <c r="BZ305" s="115"/>
      <c r="CA305" s="115"/>
      <c r="CB305" s="115"/>
      <c r="CC305" s="115"/>
      <c r="CD305" s="115"/>
      <c r="CE305" s="115"/>
      <c r="CF305" s="115"/>
      <c r="CG305" s="115"/>
      <c r="CH305" s="115"/>
      <c r="CI305" s="115"/>
      <c r="CJ305" s="115"/>
      <c r="CK305" s="115"/>
      <c r="CL305" s="115"/>
      <c r="CM305" s="115"/>
      <c r="CN305" s="115"/>
      <c r="CO305" s="115"/>
      <c r="CP305" s="115"/>
      <c r="CQ305" s="115"/>
      <c r="CR305" s="115"/>
      <c r="CS305" s="115"/>
      <c r="CT305" s="115"/>
      <c r="CU305" s="115"/>
      <c r="CV305" s="115"/>
      <c r="CW305" s="115"/>
      <c r="CX305" s="115"/>
      <c r="CY305" s="115"/>
      <c r="CZ305" s="115"/>
      <c r="DA305" s="115"/>
      <c r="DB305" s="115"/>
      <c r="DC305" s="115"/>
      <c r="DD305" s="115"/>
      <c r="DE305" s="115"/>
      <c r="DF305" s="115"/>
      <c r="DG305" s="115"/>
      <c r="DH305" s="115"/>
      <c r="DI305" s="115"/>
      <c r="DJ305" s="115"/>
      <c r="DK305" s="115"/>
      <c r="DL305" s="115"/>
      <c r="DM305" s="115"/>
      <c r="DN305" s="115"/>
      <c r="DO305" s="115"/>
      <c r="DP305" s="115"/>
      <c r="DQ305" s="115"/>
      <c r="DR305" s="115"/>
      <c r="DS305" s="115"/>
      <c r="DT305" s="115"/>
      <c r="DU305" s="115"/>
      <c r="DV305" s="115"/>
      <c r="DW305" s="115"/>
      <c r="DX305" s="115"/>
      <c r="DY305" s="115"/>
      <c r="DZ305" s="115"/>
      <c r="EA305" s="115"/>
      <c r="EB305" s="115"/>
      <c r="EC305" s="115"/>
      <c r="ED305" s="115"/>
      <c r="EE305" s="115"/>
      <c r="EF305" s="115"/>
      <c r="EG305" s="115"/>
      <c r="EH305" s="115"/>
      <c r="EI305" s="115"/>
      <c r="EJ305" s="115"/>
      <c r="EK305" s="115"/>
      <c r="EL305" s="115"/>
      <c r="EM305" s="115"/>
      <c r="EN305" s="115"/>
      <c r="EO305" s="115"/>
      <c r="EP305" s="115"/>
      <c r="EQ305" s="115"/>
      <c r="ER305" s="115"/>
      <c r="ES305" s="115"/>
      <c r="ET305" s="115"/>
      <c r="EU305" s="115"/>
      <c r="EV305" s="115"/>
      <c r="EW305" s="115"/>
      <c r="EX305" s="115"/>
      <c r="EY305" s="115"/>
      <c r="EZ305" s="115"/>
      <c r="FA305" s="115"/>
      <c r="FB305" s="115"/>
      <c r="FC305" s="115"/>
      <c r="FD305" s="115"/>
      <c r="FE305" s="115"/>
      <c r="FF305" s="115"/>
      <c r="FG305" s="115"/>
      <c r="FH305" s="115"/>
      <c r="FI305" s="115"/>
      <c r="FJ305" s="115"/>
      <c r="FK305" s="115"/>
      <c r="FL305" s="115"/>
      <c r="FM305" s="115"/>
      <c r="FN305" s="115"/>
      <c r="FO305" s="115"/>
      <c r="FP305" s="115"/>
      <c r="FQ305" s="115"/>
      <c r="FR305" s="115"/>
      <c r="FS305" s="115"/>
      <c r="FT305" s="115"/>
      <c r="FU305" s="115"/>
      <c r="FV305" s="115"/>
      <c r="FW305" s="115"/>
      <c r="FX305" s="115"/>
      <c r="FY305" s="115"/>
      <c r="FZ305" s="115"/>
      <c r="GA305" s="115"/>
      <c r="GB305" s="115"/>
      <c r="GC305" s="115"/>
      <c r="GD305" s="115"/>
      <c r="GE305" s="115"/>
      <c r="GF305" s="115"/>
      <c r="GG305" s="115"/>
      <c r="GH305" s="115"/>
      <c r="GI305" s="115"/>
      <c r="GJ305" s="115"/>
      <c r="GK305" s="115"/>
      <c r="GL305" s="115"/>
      <c r="GM305" s="115"/>
      <c r="GN305" s="115"/>
      <c r="GO305" s="115"/>
      <c r="GP305" s="115"/>
      <c r="GQ305" s="115"/>
      <c r="GR305" s="115"/>
      <c r="GS305" s="115"/>
      <c r="GT305" s="115"/>
      <c r="GU305" s="115"/>
      <c r="GV305" s="115"/>
      <c r="GW305" s="115"/>
      <c r="GX305" s="115"/>
      <c r="GY305" s="115"/>
      <c r="GZ305" s="115"/>
      <c r="HA305" s="115"/>
      <c r="HB305" s="115"/>
      <c r="HC305" s="115"/>
      <c r="HD305" s="115"/>
    </row>
    <row r="306" s="107" customFormat="1" ht="33.75" spans="1:212">
      <c r="A306" s="41">
        <v>33</v>
      </c>
      <c r="B306" s="51" t="s">
        <v>875</v>
      </c>
      <c r="C306" s="47" t="s">
        <v>188</v>
      </c>
      <c r="D306" s="52" t="s">
        <v>27</v>
      </c>
      <c r="E306" s="48" t="s">
        <v>642</v>
      </c>
      <c r="F306" s="46" t="s">
        <v>876</v>
      </c>
      <c r="G306" s="41" t="s">
        <v>229</v>
      </c>
      <c r="H306" s="53">
        <v>50000</v>
      </c>
      <c r="I306" s="48"/>
      <c r="J306" s="46" t="s">
        <v>1562</v>
      </c>
      <c r="K306" s="53"/>
      <c r="L306" s="79" t="s">
        <v>1874</v>
      </c>
      <c r="M306" s="119"/>
      <c r="N306" s="119"/>
      <c r="O306" s="88" t="s">
        <v>877</v>
      </c>
      <c r="P306" s="47" t="s">
        <v>878</v>
      </c>
      <c r="Q306" s="52" t="s">
        <v>648</v>
      </c>
      <c r="R306" s="47" t="s">
        <v>685</v>
      </c>
      <c r="S306" s="52"/>
      <c r="T306" s="47"/>
      <c r="U306" s="114"/>
      <c r="V306" s="125"/>
      <c r="W306" s="125"/>
      <c r="X306" s="125"/>
      <c r="Y306" s="125"/>
      <c r="Z306" s="125"/>
      <c r="AA306" s="125"/>
      <c r="AB306" s="125"/>
      <c r="AC306" s="125"/>
      <c r="AD306" s="125"/>
      <c r="AE306" s="125"/>
      <c r="AF306" s="125"/>
      <c r="AG306" s="125"/>
      <c r="AH306" s="125"/>
      <c r="AI306" s="125"/>
      <c r="AJ306" s="125"/>
      <c r="AK306" s="125"/>
      <c r="AL306" s="125"/>
      <c r="AM306" s="125"/>
      <c r="AN306" s="125"/>
      <c r="AO306" s="125"/>
      <c r="AP306" s="125"/>
      <c r="AQ306" s="125"/>
      <c r="AR306" s="125"/>
      <c r="AS306" s="125"/>
      <c r="AT306" s="125"/>
      <c r="AU306" s="125"/>
      <c r="AV306" s="125"/>
      <c r="AW306" s="125"/>
      <c r="AX306" s="125"/>
      <c r="AY306" s="125"/>
      <c r="AZ306" s="125"/>
      <c r="BA306" s="125"/>
      <c r="BB306" s="125"/>
      <c r="BC306" s="125"/>
      <c r="BD306" s="125"/>
      <c r="BE306" s="125"/>
      <c r="BF306" s="125"/>
      <c r="BG306" s="125"/>
      <c r="BH306" s="125"/>
      <c r="BI306" s="125"/>
      <c r="BJ306" s="125"/>
      <c r="BK306" s="125"/>
      <c r="BL306" s="125"/>
      <c r="BM306" s="125"/>
      <c r="BN306" s="125"/>
      <c r="BO306" s="125"/>
      <c r="BP306" s="125"/>
      <c r="BQ306" s="125"/>
      <c r="BR306" s="125"/>
      <c r="BS306" s="125"/>
      <c r="BT306" s="125"/>
      <c r="BU306" s="125"/>
      <c r="BV306" s="125"/>
      <c r="BW306" s="125"/>
      <c r="BX306" s="125"/>
      <c r="BY306" s="125"/>
      <c r="BZ306" s="125"/>
      <c r="CA306" s="125"/>
      <c r="CB306" s="125"/>
      <c r="CC306" s="125"/>
      <c r="CD306" s="125"/>
      <c r="CE306" s="125"/>
      <c r="CF306" s="125"/>
      <c r="CG306" s="125"/>
      <c r="CH306" s="125"/>
      <c r="CI306" s="125"/>
      <c r="CJ306" s="125"/>
      <c r="CK306" s="125"/>
      <c r="CL306" s="125"/>
      <c r="CM306" s="125"/>
      <c r="CN306" s="125"/>
      <c r="CO306" s="125"/>
      <c r="CP306" s="125"/>
      <c r="CQ306" s="125"/>
      <c r="CR306" s="125"/>
      <c r="CS306" s="125"/>
      <c r="CT306" s="125"/>
      <c r="CU306" s="125"/>
      <c r="CV306" s="125"/>
      <c r="CW306" s="125"/>
      <c r="CX306" s="125"/>
      <c r="CY306" s="125"/>
      <c r="CZ306" s="125"/>
      <c r="DA306" s="125"/>
      <c r="DB306" s="125"/>
      <c r="DC306" s="125"/>
      <c r="DD306" s="125"/>
      <c r="DE306" s="125"/>
      <c r="DF306" s="125"/>
      <c r="DG306" s="125"/>
      <c r="DH306" s="125"/>
      <c r="DI306" s="125"/>
      <c r="DJ306" s="125"/>
      <c r="DK306" s="125"/>
      <c r="DL306" s="125"/>
      <c r="DM306" s="125"/>
      <c r="DN306" s="125"/>
      <c r="DO306" s="125"/>
      <c r="DP306" s="125"/>
      <c r="DQ306" s="125"/>
      <c r="DR306" s="125"/>
      <c r="DS306" s="125"/>
      <c r="DT306" s="125"/>
      <c r="DU306" s="125"/>
      <c r="DV306" s="125"/>
      <c r="DW306" s="125"/>
      <c r="DX306" s="125"/>
      <c r="DY306" s="125"/>
      <c r="DZ306" s="125"/>
      <c r="EA306" s="125"/>
      <c r="EB306" s="125"/>
      <c r="EC306" s="125"/>
      <c r="ED306" s="125"/>
      <c r="EE306" s="125"/>
      <c r="EF306" s="125"/>
      <c r="EG306" s="125"/>
      <c r="EH306" s="125"/>
      <c r="EI306" s="125"/>
      <c r="EJ306" s="125"/>
      <c r="EK306" s="125"/>
      <c r="EL306" s="125"/>
      <c r="EM306" s="125"/>
      <c r="EN306" s="125"/>
      <c r="EO306" s="125"/>
      <c r="EP306" s="125"/>
      <c r="EQ306" s="125"/>
      <c r="ER306" s="125"/>
      <c r="ES306" s="125"/>
      <c r="ET306" s="125"/>
      <c r="EU306" s="125"/>
      <c r="EV306" s="125"/>
      <c r="EW306" s="125"/>
      <c r="EX306" s="125"/>
      <c r="EY306" s="125"/>
      <c r="EZ306" s="125"/>
      <c r="FA306" s="125"/>
      <c r="FB306" s="125"/>
      <c r="FC306" s="125"/>
      <c r="FD306" s="125"/>
      <c r="FE306" s="125"/>
      <c r="FF306" s="125"/>
      <c r="FG306" s="125"/>
      <c r="FH306" s="125"/>
      <c r="FI306" s="125"/>
      <c r="FJ306" s="125"/>
      <c r="FK306" s="125"/>
      <c r="FL306" s="125"/>
      <c r="FM306" s="125"/>
      <c r="FN306" s="125"/>
      <c r="FO306" s="125"/>
      <c r="FP306" s="125"/>
      <c r="FQ306" s="125"/>
      <c r="FR306" s="125"/>
      <c r="FS306" s="125"/>
      <c r="FT306" s="125"/>
      <c r="FU306" s="125"/>
      <c r="FV306" s="125"/>
      <c r="FW306" s="125"/>
      <c r="FX306" s="125"/>
      <c r="FY306" s="125"/>
      <c r="FZ306" s="125"/>
      <c r="GA306" s="125"/>
      <c r="GB306" s="125"/>
      <c r="GC306" s="125"/>
      <c r="GD306" s="125"/>
      <c r="GE306" s="125"/>
      <c r="GF306" s="125"/>
      <c r="GG306" s="125"/>
      <c r="GH306" s="125"/>
      <c r="GI306" s="125"/>
      <c r="GJ306" s="125"/>
      <c r="GK306" s="125"/>
      <c r="GL306" s="125"/>
      <c r="GM306" s="125"/>
      <c r="GN306" s="125"/>
      <c r="GO306" s="125"/>
      <c r="GP306" s="125"/>
      <c r="GQ306" s="125"/>
      <c r="GR306" s="125"/>
      <c r="GS306" s="125"/>
      <c r="GT306" s="125"/>
      <c r="GU306" s="125"/>
      <c r="GV306" s="125"/>
      <c r="GW306" s="125"/>
      <c r="GX306" s="125"/>
      <c r="GY306" s="125"/>
      <c r="GZ306" s="125"/>
      <c r="HA306" s="125"/>
      <c r="HB306" s="125"/>
      <c r="HC306" s="125"/>
      <c r="HD306" s="125"/>
    </row>
    <row r="307" s="106" customFormat="1" ht="22.5" spans="1:20">
      <c r="A307" s="41">
        <v>34</v>
      </c>
      <c r="B307" s="55" t="s">
        <v>975</v>
      </c>
      <c r="C307" s="59"/>
      <c r="D307" s="56" t="s">
        <v>51</v>
      </c>
      <c r="E307" s="56" t="s">
        <v>894</v>
      </c>
      <c r="F307" s="144" t="s">
        <v>1875</v>
      </c>
      <c r="G307" s="138" t="s">
        <v>229</v>
      </c>
      <c r="H307" s="57">
        <v>25000</v>
      </c>
      <c r="I307" s="59"/>
      <c r="J307" s="80"/>
      <c r="K307" s="59"/>
      <c r="L307" s="60" t="s">
        <v>1876</v>
      </c>
      <c r="M307" s="59"/>
      <c r="N307" s="59"/>
      <c r="O307" s="45"/>
      <c r="P307" s="45"/>
      <c r="Q307" s="45"/>
      <c r="R307" s="45"/>
      <c r="S307" s="45"/>
      <c r="T307" s="45"/>
    </row>
    <row r="308" s="181" customFormat="1" ht="22.5" spans="1:20">
      <c r="A308" s="41">
        <v>35</v>
      </c>
      <c r="B308" s="69" t="s">
        <v>1067</v>
      </c>
      <c r="C308" s="59" t="s">
        <v>103</v>
      </c>
      <c r="D308" s="68" t="s">
        <v>1480</v>
      </c>
      <c r="E308" s="45" t="s">
        <v>984</v>
      </c>
      <c r="F308" s="60" t="s">
        <v>1068</v>
      </c>
      <c r="G308" s="45" t="s">
        <v>229</v>
      </c>
      <c r="H308" s="61">
        <v>25000</v>
      </c>
      <c r="I308" s="59"/>
      <c r="J308" s="80"/>
      <c r="K308" s="59"/>
      <c r="L308" s="60" t="s">
        <v>1485</v>
      </c>
      <c r="M308" s="59"/>
      <c r="N308" s="59"/>
      <c r="O308" s="208"/>
      <c r="P308" s="208"/>
      <c r="Q308" s="208"/>
      <c r="R308" s="149"/>
      <c r="S308" s="149"/>
      <c r="T308" s="149"/>
    </row>
    <row r="309" s="181" customFormat="1" ht="24" spans="1:20">
      <c r="A309" s="41">
        <v>36</v>
      </c>
      <c r="B309" s="69" t="s">
        <v>1069</v>
      </c>
      <c r="C309" s="59" t="s">
        <v>103</v>
      </c>
      <c r="D309" s="68" t="s">
        <v>1480</v>
      </c>
      <c r="E309" s="45" t="s">
        <v>984</v>
      </c>
      <c r="F309" s="60" t="s">
        <v>1070</v>
      </c>
      <c r="G309" s="45" t="s">
        <v>229</v>
      </c>
      <c r="H309" s="61">
        <v>60000</v>
      </c>
      <c r="I309" s="59"/>
      <c r="J309" s="80"/>
      <c r="K309" s="59"/>
      <c r="L309" s="60" t="s">
        <v>1485</v>
      </c>
      <c r="M309" s="59"/>
      <c r="N309" s="59"/>
      <c r="O309" s="208"/>
      <c r="P309" s="208"/>
      <c r="Q309" s="208"/>
      <c r="R309" s="149"/>
      <c r="S309" s="149"/>
      <c r="T309" s="149"/>
    </row>
    <row r="310" s="29" customFormat="1" ht="30" customHeight="1" spans="1:20">
      <c r="A310" s="41">
        <v>37</v>
      </c>
      <c r="B310" s="55" t="s">
        <v>1390</v>
      </c>
      <c r="C310" s="56" t="s">
        <v>103</v>
      </c>
      <c r="D310" s="56" t="s">
        <v>1480</v>
      </c>
      <c r="E310" s="41" t="s">
        <v>1265</v>
      </c>
      <c r="F310" s="55" t="s">
        <v>1877</v>
      </c>
      <c r="G310" s="41" t="s">
        <v>229</v>
      </c>
      <c r="H310" s="57">
        <v>30000</v>
      </c>
      <c r="I310" s="59"/>
      <c r="J310" s="55"/>
      <c r="K310" s="59"/>
      <c r="L310" s="80" t="s">
        <v>1878</v>
      </c>
      <c r="M310" s="59"/>
      <c r="N310" s="45"/>
      <c r="O310" s="45" t="s">
        <v>966</v>
      </c>
      <c r="P310" s="45" t="s">
        <v>1272</v>
      </c>
      <c r="Q310" s="45" t="s">
        <v>966</v>
      </c>
      <c r="R310" s="45" t="s">
        <v>1066</v>
      </c>
      <c r="S310" s="59"/>
      <c r="T310" s="45"/>
    </row>
    <row r="311" s="175" customFormat="1" ht="18" customHeight="1" spans="1:21">
      <c r="A311" s="183"/>
      <c r="B311" s="183" t="str">
        <f>"社会事业类"&amp;SUBTOTAL(3,A311:A331)&amp;"个"</f>
        <v>社会事业类19个</v>
      </c>
      <c r="C311" s="184"/>
      <c r="D311" s="183"/>
      <c r="E311" s="185"/>
      <c r="F311" s="186"/>
      <c r="G311" s="187"/>
      <c r="H311" s="188">
        <f>SUM(H312:H330)</f>
        <v>486500</v>
      </c>
      <c r="I311" s="188"/>
      <c r="J311" s="210"/>
      <c r="K311" s="188"/>
      <c r="L311" s="186"/>
      <c r="M311" s="184"/>
      <c r="N311" s="184"/>
      <c r="O311" s="184"/>
      <c r="P311" s="184"/>
      <c r="Q311" s="184"/>
      <c r="R311" s="219"/>
      <c r="S311" s="219"/>
      <c r="T311"/>
      <c r="U311"/>
    </row>
    <row r="312" s="182" customFormat="1" ht="23.25" customHeight="1" spans="1:20">
      <c r="A312" s="41">
        <v>1</v>
      </c>
      <c r="B312" s="46" t="s">
        <v>1879</v>
      </c>
      <c r="C312" s="249"/>
      <c r="D312" s="249" t="s">
        <v>1481</v>
      </c>
      <c r="E312" s="45" t="s">
        <v>28</v>
      </c>
      <c r="F312" s="92"/>
      <c r="G312" s="250"/>
      <c r="H312" s="250"/>
      <c r="I312" s="93"/>
      <c r="J312" s="92"/>
      <c r="K312" s="250"/>
      <c r="L312" s="92"/>
      <c r="M312" s="250"/>
      <c r="N312" s="250"/>
      <c r="O312" s="254"/>
      <c r="P312" s="249"/>
      <c r="Q312" s="254"/>
      <c r="R312" s="254"/>
      <c r="S312" s="249"/>
      <c r="T312" s="249"/>
    </row>
    <row r="313" s="182" customFormat="1" ht="23.25" customHeight="1" spans="1:20">
      <c r="A313" s="41">
        <v>2</v>
      </c>
      <c r="B313" s="46" t="s">
        <v>1880</v>
      </c>
      <c r="C313" s="249"/>
      <c r="D313" s="249" t="s">
        <v>137</v>
      </c>
      <c r="E313" s="45" t="s">
        <v>28</v>
      </c>
      <c r="F313" s="92"/>
      <c r="G313" s="250"/>
      <c r="H313" s="250"/>
      <c r="I313" s="93"/>
      <c r="J313" s="92"/>
      <c r="K313" s="250"/>
      <c r="L313" s="92"/>
      <c r="M313" s="250"/>
      <c r="N313" s="250"/>
      <c r="O313" s="254"/>
      <c r="P313" s="249"/>
      <c r="Q313" s="254"/>
      <c r="R313" s="254"/>
      <c r="S313" s="249"/>
      <c r="T313" s="249"/>
    </row>
    <row r="314" s="182" customFormat="1" ht="23.25" customHeight="1" spans="1:20">
      <c r="A314" s="41">
        <v>3</v>
      </c>
      <c r="B314" s="46" t="s">
        <v>258</v>
      </c>
      <c r="C314" s="249"/>
      <c r="D314" s="249" t="s">
        <v>1481</v>
      </c>
      <c r="E314" s="45" t="s">
        <v>28</v>
      </c>
      <c r="F314" s="92"/>
      <c r="G314" s="250"/>
      <c r="H314" s="250"/>
      <c r="I314" s="93"/>
      <c r="J314" s="92"/>
      <c r="K314" s="250"/>
      <c r="L314" s="92"/>
      <c r="M314" s="250"/>
      <c r="N314" s="250"/>
      <c r="O314" s="254"/>
      <c r="P314" s="249"/>
      <c r="Q314" s="254"/>
      <c r="R314" s="254"/>
      <c r="S314" s="249"/>
      <c r="T314" s="249"/>
    </row>
    <row r="315" s="29" customFormat="1" ht="22.5" spans="1:20">
      <c r="A315" s="41">
        <v>4</v>
      </c>
      <c r="B315" s="42" t="s">
        <v>1881</v>
      </c>
      <c r="C315" s="45" t="s">
        <v>188</v>
      </c>
      <c r="D315" s="45" t="s">
        <v>133</v>
      </c>
      <c r="E315" s="45" t="s">
        <v>28</v>
      </c>
      <c r="F315" s="42" t="s">
        <v>1882</v>
      </c>
      <c r="G315" s="41" t="s">
        <v>223</v>
      </c>
      <c r="H315" s="57">
        <v>150000</v>
      </c>
      <c r="I315" s="104"/>
      <c r="J315" s="76" t="s">
        <v>1532</v>
      </c>
      <c r="K315" s="45"/>
      <c r="L315" s="46" t="s">
        <v>1604</v>
      </c>
      <c r="M315" s="120"/>
      <c r="N315" s="45"/>
      <c r="O315" s="45" t="s">
        <v>1883</v>
      </c>
      <c r="P315" s="45"/>
      <c r="Q315" s="45" t="s">
        <v>37</v>
      </c>
      <c r="R315" s="45" t="s">
        <v>65</v>
      </c>
      <c r="S315" s="120"/>
      <c r="T315" s="45" t="s">
        <v>180</v>
      </c>
    </row>
    <row r="316" s="111" customFormat="1" ht="22.5" spans="1:17">
      <c r="A316" s="41">
        <v>5</v>
      </c>
      <c r="B316" s="42" t="s">
        <v>416</v>
      </c>
      <c r="C316" s="223"/>
      <c r="D316" s="221" t="s">
        <v>1481</v>
      </c>
      <c r="E316" s="45" t="s">
        <v>267</v>
      </c>
      <c r="F316" s="131" t="s">
        <v>1884</v>
      </c>
      <c r="G316" s="41" t="s">
        <v>1837</v>
      </c>
      <c r="H316" s="87">
        <v>3000</v>
      </c>
      <c r="I316" s="223"/>
      <c r="J316" s="251"/>
      <c r="K316" s="236"/>
      <c r="L316" s="237" t="s">
        <v>1532</v>
      </c>
      <c r="M316" s="234"/>
      <c r="N316" s="232"/>
      <c r="O316" s="193"/>
      <c r="P316" s="223"/>
      <c r="Q316" s="193"/>
    </row>
    <row r="317" s="100" customFormat="1" ht="22.5" spans="1:17">
      <c r="A317" s="41">
        <v>6</v>
      </c>
      <c r="B317" s="42" t="s">
        <v>418</v>
      </c>
      <c r="C317" s="221"/>
      <c r="D317" s="221" t="s">
        <v>1481</v>
      </c>
      <c r="E317" s="45" t="s">
        <v>267</v>
      </c>
      <c r="F317" s="204" t="s">
        <v>1885</v>
      </c>
      <c r="G317" s="41" t="s">
        <v>251</v>
      </c>
      <c r="H317" s="68">
        <v>50000</v>
      </c>
      <c r="I317" s="68"/>
      <c r="J317" s="94"/>
      <c r="K317" s="68"/>
      <c r="L317" s="237" t="s">
        <v>1532</v>
      </c>
      <c r="M317" s="45"/>
      <c r="N317" s="59"/>
      <c r="O317" s="68"/>
      <c r="P317" s="68"/>
      <c r="Q317" s="68"/>
    </row>
    <row r="318" s="99" customFormat="1" ht="12" spans="1:17">
      <c r="A318" s="41">
        <v>7</v>
      </c>
      <c r="B318" s="42" t="s">
        <v>420</v>
      </c>
      <c r="C318" s="225"/>
      <c r="D318" s="221" t="s">
        <v>1481</v>
      </c>
      <c r="E318" s="45" t="s">
        <v>267</v>
      </c>
      <c r="F318" s="131" t="s">
        <v>1886</v>
      </c>
      <c r="G318" s="41" t="s">
        <v>229</v>
      </c>
      <c r="H318" s="43">
        <v>10000</v>
      </c>
      <c r="I318" s="201"/>
      <c r="J318" s="230"/>
      <c r="K318" s="203"/>
      <c r="L318" s="237" t="s">
        <v>1532</v>
      </c>
      <c r="M318" s="232"/>
      <c r="N318" s="206"/>
      <c r="O318" s="193"/>
      <c r="P318" s="207"/>
      <c r="Q318" s="207"/>
    </row>
    <row r="319" s="99" customFormat="1" ht="12" spans="1:17">
      <c r="A319" s="41">
        <v>8</v>
      </c>
      <c r="B319" s="42" t="s">
        <v>422</v>
      </c>
      <c r="C319" s="225"/>
      <c r="D319" s="221" t="s">
        <v>1481</v>
      </c>
      <c r="E319" s="45" t="s">
        <v>267</v>
      </c>
      <c r="F319" s="131" t="s">
        <v>1887</v>
      </c>
      <c r="G319" s="41" t="s">
        <v>229</v>
      </c>
      <c r="H319" s="43">
        <v>10000</v>
      </c>
      <c r="I319" s="201"/>
      <c r="J319" s="230"/>
      <c r="K319" s="203"/>
      <c r="L319" s="237" t="s">
        <v>1532</v>
      </c>
      <c r="M319" s="232"/>
      <c r="N319" s="206"/>
      <c r="O319" s="193"/>
      <c r="P319" s="207"/>
      <c r="Q319" s="207"/>
    </row>
    <row r="320" s="100" customFormat="1" ht="22.5" spans="1:17">
      <c r="A320" s="41">
        <v>9</v>
      </c>
      <c r="B320" s="42" t="s">
        <v>425</v>
      </c>
      <c r="C320" s="221"/>
      <c r="D320" s="221" t="s">
        <v>1481</v>
      </c>
      <c r="E320" s="45" t="s">
        <v>267</v>
      </c>
      <c r="F320" s="194" t="s">
        <v>1888</v>
      </c>
      <c r="G320" s="41" t="s">
        <v>427</v>
      </c>
      <c r="H320" s="68">
        <v>20000</v>
      </c>
      <c r="I320" s="68"/>
      <c r="J320" s="94"/>
      <c r="K320" s="68"/>
      <c r="L320" s="237" t="s">
        <v>1532</v>
      </c>
      <c r="M320" s="45"/>
      <c r="N320" s="59"/>
      <c r="O320" s="68"/>
      <c r="P320" s="68"/>
      <c r="Q320" s="68"/>
    </row>
    <row r="321" s="100" customFormat="1" ht="22.5" spans="1:17">
      <c r="A321" s="41">
        <v>10</v>
      </c>
      <c r="B321" s="42" t="s">
        <v>430</v>
      </c>
      <c r="C321" s="221"/>
      <c r="D321" s="221" t="s">
        <v>1481</v>
      </c>
      <c r="E321" s="45" t="s">
        <v>267</v>
      </c>
      <c r="F321" s="194" t="s">
        <v>1889</v>
      </c>
      <c r="G321" s="41" t="s">
        <v>410</v>
      </c>
      <c r="H321" s="68">
        <v>30000</v>
      </c>
      <c r="I321" s="68"/>
      <c r="J321" s="94"/>
      <c r="K321" s="68"/>
      <c r="L321" s="237" t="s">
        <v>1532</v>
      </c>
      <c r="M321" s="45"/>
      <c r="N321" s="59"/>
      <c r="O321" s="68"/>
      <c r="P321" s="68"/>
      <c r="Q321" s="68"/>
    </row>
    <row r="322" s="109" customFormat="1" ht="11.25" spans="1:20">
      <c r="A322" s="41">
        <v>11</v>
      </c>
      <c r="B322" s="42" t="s">
        <v>1879</v>
      </c>
      <c r="C322" s="103"/>
      <c r="D322" s="47" t="s">
        <v>189</v>
      </c>
      <c r="E322" s="45" t="s">
        <v>267</v>
      </c>
      <c r="F322" s="46"/>
      <c r="G322" s="41" t="s">
        <v>251</v>
      </c>
      <c r="H322" s="48">
        <v>10000</v>
      </c>
      <c r="I322" s="47"/>
      <c r="J322" s="46"/>
      <c r="K322" s="46"/>
      <c r="L322" s="79" t="s">
        <v>1532</v>
      </c>
      <c r="M322" s="46"/>
      <c r="N322" s="46"/>
      <c r="O322" s="255"/>
      <c r="P322" s="255"/>
      <c r="Q322" s="255"/>
      <c r="R322" s="255"/>
      <c r="S322" s="255"/>
      <c r="T322" s="256"/>
    </row>
    <row r="323" s="109" customFormat="1" ht="11.25" spans="1:20">
      <c r="A323" s="41">
        <v>12</v>
      </c>
      <c r="B323" s="42" t="s">
        <v>258</v>
      </c>
      <c r="C323" s="103"/>
      <c r="D323" s="47" t="s">
        <v>189</v>
      </c>
      <c r="E323" s="45" t="s">
        <v>267</v>
      </c>
      <c r="F323" s="46"/>
      <c r="G323" s="41" t="s">
        <v>251</v>
      </c>
      <c r="H323" s="48">
        <v>5000</v>
      </c>
      <c r="I323" s="47"/>
      <c r="J323" s="46"/>
      <c r="K323" s="46"/>
      <c r="L323" s="79" t="s">
        <v>1532</v>
      </c>
      <c r="M323" s="46"/>
      <c r="N323" s="46"/>
      <c r="O323" s="255"/>
      <c r="P323" s="255"/>
      <c r="Q323" s="255"/>
      <c r="R323" s="255"/>
      <c r="S323" s="255"/>
      <c r="T323" s="256"/>
    </row>
    <row r="324" s="109" customFormat="1" ht="11.25" spans="1:20">
      <c r="A324" s="41">
        <v>13</v>
      </c>
      <c r="B324" s="42" t="s">
        <v>1890</v>
      </c>
      <c r="C324" s="103"/>
      <c r="D324" s="47" t="s">
        <v>133</v>
      </c>
      <c r="E324" s="45" t="s">
        <v>267</v>
      </c>
      <c r="F324" s="46"/>
      <c r="G324" s="41" t="s">
        <v>251</v>
      </c>
      <c r="H324" s="48">
        <v>3000</v>
      </c>
      <c r="I324" s="47"/>
      <c r="J324" s="46"/>
      <c r="K324" s="46"/>
      <c r="L324" s="79" t="s">
        <v>1532</v>
      </c>
      <c r="M324" s="46"/>
      <c r="N324" s="46"/>
      <c r="O324" s="255"/>
      <c r="P324" s="255"/>
      <c r="Q324" s="255"/>
      <c r="R324" s="255"/>
      <c r="S324" s="255"/>
      <c r="T324" s="256"/>
    </row>
    <row r="325" s="110" customFormat="1" ht="22.5" spans="1:20">
      <c r="A325" s="41">
        <v>14</v>
      </c>
      <c r="B325" s="81" t="s">
        <v>623</v>
      </c>
      <c r="C325" s="56" t="s">
        <v>103</v>
      </c>
      <c r="D325" s="48" t="s">
        <v>137</v>
      </c>
      <c r="E325" s="56" t="s">
        <v>439</v>
      </c>
      <c r="F325" s="76" t="s">
        <v>624</v>
      </c>
      <c r="G325" s="41" t="s">
        <v>251</v>
      </c>
      <c r="H325" s="57">
        <v>4000</v>
      </c>
      <c r="I325" s="59"/>
      <c r="J325" s="76"/>
      <c r="K325" s="59"/>
      <c r="L325" s="80" t="s">
        <v>1562</v>
      </c>
      <c r="M325" s="59"/>
      <c r="N325" s="45"/>
      <c r="O325" s="45"/>
      <c r="P325" s="45"/>
      <c r="Q325" s="45"/>
      <c r="R325" s="45"/>
      <c r="S325" s="59"/>
      <c r="T325" s="45"/>
    </row>
    <row r="326" s="110" customFormat="1" ht="22.5" spans="1:20">
      <c r="A326" s="41">
        <v>15</v>
      </c>
      <c r="B326" s="55" t="s">
        <v>625</v>
      </c>
      <c r="C326" s="56" t="s">
        <v>188</v>
      </c>
      <c r="D326" s="48" t="s">
        <v>137</v>
      </c>
      <c r="E326" s="56" t="s">
        <v>439</v>
      </c>
      <c r="F326" s="55" t="s">
        <v>1891</v>
      </c>
      <c r="G326" s="41" t="s">
        <v>251</v>
      </c>
      <c r="H326" s="57">
        <v>3500</v>
      </c>
      <c r="I326" s="59"/>
      <c r="J326" s="55" t="s">
        <v>1562</v>
      </c>
      <c r="K326" s="59"/>
      <c r="L326" s="80" t="s">
        <v>1562</v>
      </c>
      <c r="M326" s="59"/>
      <c r="N326" s="45"/>
      <c r="O326" s="45" t="s">
        <v>627</v>
      </c>
      <c r="P326" s="45" t="s">
        <v>628</v>
      </c>
      <c r="Q326" s="45" t="s">
        <v>444</v>
      </c>
      <c r="R326" s="45" t="s">
        <v>452</v>
      </c>
      <c r="S326" s="59"/>
      <c r="T326" s="45" t="s">
        <v>39</v>
      </c>
    </row>
    <row r="327" s="110" customFormat="1" ht="22.5" spans="1:20">
      <c r="A327" s="41">
        <v>16</v>
      </c>
      <c r="B327" s="55" t="s">
        <v>629</v>
      </c>
      <c r="C327" s="56" t="s">
        <v>188</v>
      </c>
      <c r="D327" s="48" t="s">
        <v>137</v>
      </c>
      <c r="E327" s="56" t="s">
        <v>439</v>
      </c>
      <c r="F327" s="55" t="s">
        <v>1892</v>
      </c>
      <c r="G327" s="41" t="s">
        <v>251</v>
      </c>
      <c r="H327" s="57">
        <v>3000</v>
      </c>
      <c r="I327" s="59"/>
      <c r="J327" s="55" t="s">
        <v>1562</v>
      </c>
      <c r="K327" s="59"/>
      <c r="L327" s="80" t="s">
        <v>1562</v>
      </c>
      <c r="M327" s="59"/>
      <c r="N327" s="45"/>
      <c r="O327" s="45" t="s">
        <v>631</v>
      </c>
      <c r="P327" s="45" t="s">
        <v>632</v>
      </c>
      <c r="Q327" s="45" t="s">
        <v>444</v>
      </c>
      <c r="R327" s="45" t="s">
        <v>457</v>
      </c>
      <c r="S327" s="59"/>
      <c r="T327" s="45" t="s">
        <v>39</v>
      </c>
    </row>
    <row r="328" s="125" customFormat="1" ht="32.25" customHeight="1" spans="1:212">
      <c r="A328" s="41">
        <v>17</v>
      </c>
      <c r="B328" s="51" t="s">
        <v>879</v>
      </c>
      <c r="C328" s="47"/>
      <c r="D328" s="52" t="s">
        <v>137</v>
      </c>
      <c r="E328" s="47" t="s">
        <v>642</v>
      </c>
      <c r="F328" s="46" t="s">
        <v>880</v>
      </c>
      <c r="G328" s="48" t="s">
        <v>881</v>
      </c>
      <c r="H328" s="53">
        <v>35000</v>
      </c>
      <c r="I328" s="48"/>
      <c r="J328" s="46"/>
      <c r="K328" s="46"/>
      <c r="L328" s="46" t="s">
        <v>1893</v>
      </c>
      <c r="M328" s="121"/>
      <c r="N328" s="121"/>
      <c r="O328" s="46" t="s">
        <v>879</v>
      </c>
      <c r="P328" s="47" t="s">
        <v>883</v>
      </c>
      <c r="Q328" s="52" t="s">
        <v>648</v>
      </c>
      <c r="R328" s="47" t="s">
        <v>709</v>
      </c>
      <c r="S328" s="47"/>
      <c r="T328" s="47"/>
      <c r="U328" s="122"/>
      <c r="V328" s="122"/>
      <c r="W328" s="122"/>
      <c r="X328" s="122"/>
      <c r="Y328" s="122"/>
      <c r="Z328" s="122"/>
      <c r="AA328" s="122"/>
      <c r="AB328" s="122"/>
      <c r="AC328" s="122"/>
      <c r="AD328" s="122"/>
      <c r="AE328" s="122"/>
      <c r="AF328" s="122"/>
      <c r="AG328" s="122"/>
      <c r="AH328" s="122"/>
      <c r="AI328" s="122"/>
      <c r="AJ328" s="122"/>
      <c r="AK328" s="122"/>
      <c r="AL328" s="122"/>
      <c r="AM328" s="122"/>
      <c r="AN328" s="122"/>
      <c r="AO328" s="122"/>
      <c r="AP328" s="122"/>
      <c r="AQ328" s="122"/>
      <c r="AR328" s="122"/>
      <c r="AS328" s="122"/>
      <c r="AT328" s="122"/>
      <c r="AU328" s="122"/>
      <c r="AV328" s="122"/>
      <c r="AW328" s="122"/>
      <c r="AX328" s="122"/>
      <c r="AY328" s="122"/>
      <c r="AZ328" s="122"/>
      <c r="BA328" s="122"/>
      <c r="BB328" s="122"/>
      <c r="BC328" s="122"/>
      <c r="BD328" s="122"/>
      <c r="BE328" s="122"/>
      <c r="BF328" s="122"/>
      <c r="BG328" s="122"/>
      <c r="BH328" s="122"/>
      <c r="BI328" s="122"/>
      <c r="BJ328" s="122"/>
      <c r="BK328" s="122"/>
      <c r="BL328" s="122"/>
      <c r="BM328" s="122"/>
      <c r="BN328" s="122"/>
      <c r="BO328" s="122"/>
      <c r="BP328" s="122"/>
      <c r="BQ328" s="122"/>
      <c r="BR328" s="122"/>
      <c r="BS328" s="122"/>
      <c r="BT328" s="122"/>
      <c r="BU328" s="122"/>
      <c r="BV328" s="122"/>
      <c r="BW328" s="122"/>
      <c r="BX328" s="122"/>
      <c r="BY328" s="122"/>
      <c r="BZ328" s="122"/>
      <c r="CA328" s="122"/>
      <c r="CB328" s="122"/>
      <c r="CC328" s="122"/>
      <c r="CD328" s="122"/>
      <c r="CE328" s="122"/>
      <c r="CF328" s="122"/>
      <c r="CG328" s="122"/>
      <c r="CH328" s="122"/>
      <c r="CI328" s="122"/>
      <c r="CJ328" s="122"/>
      <c r="CK328" s="122"/>
      <c r="CL328" s="122"/>
      <c r="CM328" s="122"/>
      <c r="CN328" s="122"/>
      <c r="CO328" s="122"/>
      <c r="CP328" s="122"/>
      <c r="CQ328" s="122"/>
      <c r="CR328" s="122"/>
      <c r="CS328" s="122"/>
      <c r="CT328" s="122"/>
      <c r="CU328" s="122"/>
      <c r="CV328" s="122"/>
      <c r="CW328" s="122"/>
      <c r="CX328" s="122"/>
      <c r="CY328" s="122"/>
      <c r="CZ328" s="122"/>
      <c r="DA328" s="122"/>
      <c r="DB328" s="122"/>
      <c r="DC328" s="122"/>
      <c r="DD328" s="122"/>
      <c r="DE328" s="122"/>
      <c r="DF328" s="122"/>
      <c r="DG328" s="122"/>
      <c r="DH328" s="122"/>
      <c r="DI328" s="122"/>
      <c r="DJ328" s="122"/>
      <c r="DK328" s="122"/>
      <c r="DL328" s="122"/>
      <c r="DM328" s="122"/>
      <c r="DN328" s="122"/>
      <c r="DO328" s="122"/>
      <c r="DP328" s="122"/>
      <c r="DQ328" s="122"/>
      <c r="DR328" s="122"/>
      <c r="DS328" s="122"/>
      <c r="DT328" s="122"/>
      <c r="DU328" s="122"/>
      <c r="DV328" s="122"/>
      <c r="DW328" s="122"/>
      <c r="DX328" s="122"/>
      <c r="DY328" s="122"/>
      <c r="DZ328" s="122"/>
      <c r="EA328" s="122"/>
      <c r="EB328" s="122"/>
      <c r="EC328" s="122"/>
      <c r="ED328" s="122"/>
      <c r="EE328" s="122"/>
      <c r="EF328" s="122"/>
      <c r="EG328" s="122"/>
      <c r="EH328" s="122"/>
      <c r="EI328" s="122"/>
      <c r="EJ328" s="122"/>
      <c r="EK328" s="122"/>
      <c r="EL328" s="122"/>
      <c r="EM328" s="122"/>
      <c r="EN328" s="122"/>
      <c r="EO328" s="122"/>
      <c r="EP328" s="122"/>
      <c r="EQ328" s="122"/>
      <c r="ER328" s="122"/>
      <c r="ES328" s="122"/>
      <c r="ET328" s="122"/>
      <c r="EU328" s="122"/>
      <c r="EV328" s="122"/>
      <c r="EW328" s="122"/>
      <c r="EX328" s="122"/>
      <c r="EY328" s="122"/>
      <c r="EZ328" s="122"/>
      <c r="FA328" s="122"/>
      <c r="FB328" s="122"/>
      <c r="FC328" s="122"/>
      <c r="FD328" s="122"/>
      <c r="FE328" s="122"/>
      <c r="FF328" s="122"/>
      <c r="FG328" s="122"/>
      <c r="FH328" s="122"/>
      <c r="FI328" s="122"/>
      <c r="FJ328" s="122"/>
      <c r="FK328" s="122"/>
      <c r="FL328" s="122"/>
      <c r="FM328" s="122"/>
      <c r="FN328" s="122"/>
      <c r="FO328" s="122"/>
      <c r="FP328" s="122"/>
      <c r="FQ328" s="122"/>
      <c r="FR328" s="122"/>
      <c r="FS328" s="122"/>
      <c r="FT328" s="122"/>
      <c r="FU328" s="122"/>
      <c r="FV328" s="122"/>
      <c r="FW328" s="122"/>
      <c r="FX328" s="122"/>
      <c r="FY328" s="122"/>
      <c r="FZ328" s="122"/>
      <c r="GA328" s="122"/>
      <c r="GB328" s="122"/>
      <c r="GC328" s="122"/>
      <c r="GD328" s="122"/>
      <c r="GE328" s="122"/>
      <c r="GF328" s="122"/>
      <c r="GG328" s="122"/>
      <c r="GH328" s="122"/>
      <c r="GI328" s="122"/>
      <c r="GJ328" s="122"/>
      <c r="GK328" s="122"/>
      <c r="GL328" s="122"/>
      <c r="GM328" s="122"/>
      <c r="GN328" s="122"/>
      <c r="GO328" s="122"/>
      <c r="GP328" s="122"/>
      <c r="GQ328" s="122"/>
      <c r="GR328" s="122"/>
      <c r="GS328" s="122"/>
      <c r="GT328" s="122"/>
      <c r="GU328" s="122"/>
      <c r="GV328" s="122"/>
      <c r="GW328" s="122"/>
      <c r="GX328" s="122"/>
      <c r="GY328" s="122"/>
      <c r="GZ328" s="122"/>
      <c r="HA328" s="122"/>
      <c r="HB328" s="122"/>
      <c r="HC328" s="122"/>
      <c r="HD328" s="122"/>
    </row>
    <row r="329" s="115" customFormat="1" ht="31.5" customHeight="1" spans="1:212">
      <c r="A329" s="41">
        <v>18</v>
      </c>
      <c r="B329" s="51" t="s">
        <v>884</v>
      </c>
      <c r="C329" s="47" t="s">
        <v>188</v>
      </c>
      <c r="D329" s="47" t="s">
        <v>133</v>
      </c>
      <c r="E329" s="48" t="s">
        <v>642</v>
      </c>
      <c r="F329" s="46" t="s">
        <v>1894</v>
      </c>
      <c r="G329" s="41" t="s">
        <v>886</v>
      </c>
      <c r="H329" s="53">
        <v>50000</v>
      </c>
      <c r="I329" s="48"/>
      <c r="J329" s="78"/>
      <c r="K329" s="41"/>
      <c r="L329" s="46" t="s">
        <v>1826</v>
      </c>
      <c r="M329" s="121"/>
      <c r="N329" s="121"/>
      <c r="O329" s="46" t="s">
        <v>887</v>
      </c>
      <c r="P329" s="47" t="s">
        <v>709</v>
      </c>
      <c r="Q329" s="52" t="s">
        <v>648</v>
      </c>
      <c r="R329" s="47" t="s">
        <v>709</v>
      </c>
      <c r="S329" s="47"/>
      <c r="T329" s="47"/>
      <c r="U329" s="257"/>
      <c r="V329" s="258"/>
      <c r="W329" s="258"/>
      <c r="X329" s="258"/>
      <c r="Y329" s="258"/>
      <c r="Z329" s="258"/>
      <c r="AA329" s="258"/>
      <c r="AB329" s="258"/>
      <c r="AC329" s="258"/>
      <c r="AD329" s="258"/>
      <c r="AE329" s="258"/>
      <c r="AF329" s="258"/>
      <c r="AG329" s="258"/>
      <c r="AH329" s="258"/>
      <c r="AI329" s="258"/>
      <c r="AJ329" s="258"/>
      <c r="AK329" s="258"/>
      <c r="AL329" s="258"/>
      <c r="AM329" s="258"/>
      <c r="AN329" s="258"/>
      <c r="AO329" s="258"/>
      <c r="AP329" s="258"/>
      <c r="AQ329" s="258"/>
      <c r="AR329" s="258"/>
      <c r="AS329" s="258"/>
      <c r="AT329" s="258"/>
      <c r="AU329" s="258"/>
      <c r="AV329" s="258"/>
      <c r="AW329" s="258"/>
      <c r="AX329" s="258"/>
      <c r="AY329" s="258"/>
      <c r="AZ329" s="258"/>
      <c r="BA329" s="258"/>
      <c r="BB329" s="258"/>
      <c r="BC329" s="258"/>
      <c r="BD329" s="258"/>
      <c r="BE329" s="258"/>
      <c r="BF329" s="258"/>
      <c r="BG329" s="258"/>
      <c r="BH329" s="258"/>
      <c r="BI329" s="258"/>
      <c r="BJ329" s="258"/>
      <c r="BK329" s="258"/>
      <c r="BL329" s="258"/>
      <c r="BM329" s="258"/>
      <c r="BN329" s="258"/>
      <c r="BO329" s="258"/>
      <c r="BP329" s="258"/>
      <c r="BQ329" s="258"/>
      <c r="BR329" s="258"/>
      <c r="BS329" s="258"/>
      <c r="BT329" s="258"/>
      <c r="BU329" s="258"/>
      <c r="BV329" s="258"/>
      <c r="BW329" s="258"/>
      <c r="BX329" s="258"/>
      <c r="BY329" s="258"/>
      <c r="BZ329" s="258"/>
      <c r="CA329" s="258"/>
      <c r="CB329" s="258"/>
      <c r="CC329" s="258"/>
      <c r="CD329" s="258"/>
      <c r="CE329" s="258"/>
      <c r="CF329" s="258"/>
      <c r="CG329" s="258"/>
      <c r="CH329" s="258"/>
      <c r="CI329" s="258"/>
      <c r="CJ329" s="258"/>
      <c r="CK329" s="258"/>
      <c r="CL329" s="258"/>
      <c r="CM329" s="258"/>
      <c r="CN329" s="258"/>
      <c r="CO329" s="258"/>
      <c r="CP329" s="258"/>
      <c r="CQ329" s="258"/>
      <c r="CR329" s="258"/>
      <c r="CS329" s="258"/>
      <c r="CT329" s="258"/>
      <c r="CU329" s="258"/>
      <c r="CV329" s="258"/>
      <c r="CW329" s="258"/>
      <c r="CX329" s="258"/>
      <c r="CY329" s="258"/>
      <c r="CZ329" s="258"/>
      <c r="DA329" s="258"/>
      <c r="DB329" s="258"/>
      <c r="DC329" s="258"/>
      <c r="DD329" s="258"/>
      <c r="DE329" s="258"/>
      <c r="DF329" s="258"/>
      <c r="DG329" s="258"/>
      <c r="DH329" s="258"/>
      <c r="DI329" s="258"/>
      <c r="DJ329" s="258"/>
      <c r="DK329" s="258"/>
      <c r="DL329" s="258"/>
      <c r="DM329" s="258"/>
      <c r="DN329" s="258"/>
      <c r="DO329" s="258"/>
      <c r="DP329" s="258"/>
      <c r="DQ329" s="258"/>
      <c r="DR329" s="258"/>
      <c r="DS329" s="258"/>
      <c r="DT329" s="258"/>
      <c r="DU329" s="258"/>
      <c r="DV329" s="258"/>
      <c r="DW329" s="258"/>
      <c r="DX329" s="258"/>
      <c r="DY329" s="258"/>
      <c r="DZ329" s="258"/>
      <c r="EA329" s="258"/>
      <c r="EB329" s="258"/>
      <c r="EC329" s="258"/>
      <c r="ED329" s="258"/>
      <c r="EE329" s="258"/>
      <c r="EF329" s="258"/>
      <c r="EG329" s="258"/>
      <c r="EH329" s="258"/>
      <c r="EI329" s="258"/>
      <c r="EJ329" s="258"/>
      <c r="EK329" s="258"/>
      <c r="EL329" s="258"/>
      <c r="EM329" s="258"/>
      <c r="EN329" s="258"/>
      <c r="EO329" s="258"/>
      <c r="EP329" s="258"/>
      <c r="EQ329" s="258"/>
      <c r="ER329" s="258"/>
      <c r="ES329" s="258"/>
      <c r="ET329" s="258"/>
      <c r="EU329" s="258"/>
      <c r="EV329" s="258"/>
      <c r="EW329" s="258"/>
      <c r="EX329" s="258"/>
      <c r="EY329" s="258"/>
      <c r="EZ329" s="258"/>
      <c r="FA329" s="258"/>
      <c r="FB329" s="258"/>
      <c r="FC329" s="258"/>
      <c r="FD329" s="258"/>
      <c r="FE329" s="258"/>
      <c r="FF329" s="258"/>
      <c r="FG329" s="258"/>
      <c r="FH329" s="258"/>
      <c r="FI329" s="258"/>
      <c r="FJ329" s="258"/>
      <c r="FK329" s="258"/>
      <c r="FL329" s="258"/>
      <c r="FM329" s="258"/>
      <c r="FN329" s="258"/>
      <c r="FO329" s="258"/>
      <c r="FP329" s="258"/>
      <c r="FQ329" s="258"/>
      <c r="FR329" s="258"/>
      <c r="FS329" s="258"/>
      <c r="FT329" s="258"/>
      <c r="FU329" s="258"/>
      <c r="FV329" s="258"/>
      <c r="FW329" s="258"/>
      <c r="FX329" s="258"/>
      <c r="FY329" s="258"/>
      <c r="FZ329" s="258"/>
      <c r="GA329" s="258"/>
      <c r="GB329" s="258"/>
      <c r="GC329" s="258"/>
      <c r="GD329" s="258"/>
      <c r="GE329" s="258"/>
      <c r="GF329" s="258"/>
      <c r="GG329" s="258"/>
      <c r="GH329" s="258"/>
      <c r="GI329" s="258"/>
      <c r="GJ329" s="258"/>
      <c r="GK329" s="258"/>
      <c r="GL329" s="258"/>
      <c r="GM329" s="258"/>
      <c r="GN329" s="258"/>
      <c r="GO329" s="258"/>
      <c r="GP329" s="258"/>
      <c r="GQ329" s="258"/>
      <c r="GR329" s="258"/>
      <c r="GS329" s="258"/>
      <c r="GT329" s="258"/>
      <c r="GU329" s="258"/>
      <c r="GV329" s="258"/>
      <c r="GW329" s="258"/>
      <c r="GX329" s="258"/>
      <c r="GY329" s="258"/>
      <c r="GZ329" s="258"/>
      <c r="HA329" s="258"/>
      <c r="HB329" s="258"/>
      <c r="HC329" s="258"/>
      <c r="HD329" s="258"/>
    </row>
    <row r="330" s="115" customFormat="1" ht="56.25" spans="1:212">
      <c r="A330" s="41">
        <v>19</v>
      </c>
      <c r="B330" s="51" t="s">
        <v>891</v>
      </c>
      <c r="C330" s="47" t="s">
        <v>188</v>
      </c>
      <c r="D330" s="47" t="s">
        <v>133</v>
      </c>
      <c r="E330" s="48" t="s">
        <v>642</v>
      </c>
      <c r="F330" s="55" t="s">
        <v>892</v>
      </c>
      <c r="G330" s="41" t="s">
        <v>427</v>
      </c>
      <c r="H330" s="57">
        <v>100000</v>
      </c>
      <c r="I330" s="48"/>
      <c r="J330" s="78"/>
      <c r="K330" s="96"/>
      <c r="L330" s="46" t="s">
        <v>1826</v>
      </c>
      <c r="M330" s="121"/>
      <c r="N330" s="121"/>
      <c r="O330" s="46" t="s">
        <v>646</v>
      </c>
      <c r="P330" s="47" t="s">
        <v>709</v>
      </c>
      <c r="Q330" s="52" t="s">
        <v>648</v>
      </c>
      <c r="R330" s="47" t="s">
        <v>709</v>
      </c>
      <c r="S330" s="47"/>
      <c r="T330" s="47"/>
      <c r="U330" s="259"/>
      <c r="V330" s="259"/>
      <c r="W330" s="259"/>
      <c r="X330" s="259"/>
      <c r="Y330" s="259"/>
      <c r="Z330" s="259"/>
      <c r="AA330" s="259"/>
      <c r="AB330" s="259"/>
      <c r="AC330" s="259"/>
      <c r="AD330" s="259"/>
      <c r="AE330" s="259"/>
      <c r="AF330" s="259"/>
      <c r="AG330" s="259"/>
      <c r="AH330" s="259"/>
      <c r="AI330" s="259"/>
      <c r="AJ330" s="259"/>
      <c r="AK330" s="259"/>
      <c r="AL330" s="259"/>
      <c r="AM330" s="259"/>
      <c r="AN330" s="259"/>
      <c r="AO330" s="259"/>
      <c r="AP330" s="259"/>
      <c r="AQ330" s="259"/>
      <c r="AR330" s="259"/>
      <c r="AS330" s="259"/>
      <c r="AT330" s="259"/>
      <c r="AU330" s="259"/>
      <c r="AV330" s="259"/>
      <c r="AW330" s="259"/>
      <c r="AX330" s="259"/>
      <c r="AY330" s="259"/>
      <c r="AZ330" s="259"/>
      <c r="BA330" s="259"/>
      <c r="BB330" s="259"/>
      <c r="BC330" s="259"/>
      <c r="BD330" s="259"/>
      <c r="BE330" s="259"/>
      <c r="BF330" s="259"/>
      <c r="BG330" s="259"/>
      <c r="BH330" s="259"/>
      <c r="BI330" s="259"/>
      <c r="BJ330" s="259"/>
      <c r="BK330" s="259"/>
      <c r="BL330" s="259"/>
      <c r="BM330" s="259"/>
      <c r="BN330" s="259"/>
      <c r="BO330" s="259"/>
      <c r="BP330" s="259"/>
      <c r="BQ330" s="259"/>
      <c r="BR330" s="259"/>
      <c r="BS330" s="259"/>
      <c r="BT330" s="259"/>
      <c r="BU330" s="259"/>
      <c r="BV330" s="259"/>
      <c r="BW330" s="259"/>
      <c r="BX330" s="259"/>
      <c r="BY330" s="259"/>
      <c r="BZ330" s="259"/>
      <c r="CA330" s="259"/>
      <c r="CB330" s="259"/>
      <c r="CC330" s="259"/>
      <c r="CD330" s="259"/>
      <c r="CE330" s="259"/>
      <c r="CF330" s="259"/>
      <c r="CG330" s="259"/>
      <c r="CH330" s="259"/>
      <c r="CI330" s="259"/>
      <c r="CJ330" s="259"/>
      <c r="CK330" s="259"/>
      <c r="CL330" s="259"/>
      <c r="CM330" s="259"/>
      <c r="CN330" s="259"/>
      <c r="CO330" s="259"/>
      <c r="CP330" s="259"/>
      <c r="CQ330" s="259"/>
      <c r="CR330" s="259"/>
      <c r="CS330" s="259"/>
      <c r="CT330" s="259"/>
      <c r="CU330" s="259"/>
      <c r="CV330" s="259"/>
      <c r="CW330" s="259"/>
      <c r="CX330" s="259"/>
      <c r="CY330" s="259"/>
      <c r="CZ330" s="259"/>
      <c r="DA330" s="259"/>
      <c r="DB330" s="259"/>
      <c r="DC330" s="259"/>
      <c r="DD330" s="259"/>
      <c r="DE330" s="259"/>
      <c r="DF330" s="259"/>
      <c r="DG330" s="259"/>
      <c r="DH330" s="259"/>
      <c r="DI330" s="259"/>
      <c r="DJ330" s="259"/>
      <c r="DK330" s="259"/>
      <c r="DL330" s="259"/>
      <c r="DM330" s="259"/>
      <c r="DN330" s="259"/>
      <c r="DO330" s="259"/>
      <c r="DP330" s="259"/>
      <c r="DQ330" s="259"/>
      <c r="DR330" s="259"/>
      <c r="DS330" s="259"/>
      <c r="DT330" s="259"/>
      <c r="DU330" s="259"/>
      <c r="DV330" s="259"/>
      <c r="DW330" s="259"/>
      <c r="DX330" s="259"/>
      <c r="DY330" s="259"/>
      <c r="DZ330" s="259"/>
      <c r="EA330" s="259"/>
      <c r="EB330" s="259"/>
      <c r="EC330" s="259"/>
      <c r="ED330" s="259"/>
      <c r="EE330" s="259"/>
      <c r="EF330" s="259"/>
      <c r="EG330" s="259"/>
      <c r="EH330" s="259"/>
      <c r="EI330" s="259"/>
      <c r="EJ330" s="259"/>
      <c r="EK330" s="259"/>
      <c r="EL330" s="259"/>
      <c r="EM330" s="259"/>
      <c r="EN330" s="259"/>
      <c r="EO330" s="259"/>
      <c r="EP330" s="259"/>
      <c r="EQ330" s="259"/>
      <c r="ER330" s="259"/>
      <c r="ES330" s="259"/>
      <c r="ET330" s="259"/>
      <c r="EU330" s="259"/>
      <c r="EV330" s="259"/>
      <c r="EW330" s="259"/>
      <c r="EX330" s="259"/>
      <c r="EY330" s="259"/>
      <c r="EZ330" s="259"/>
      <c r="FA330" s="259"/>
      <c r="FB330" s="259"/>
      <c r="FC330" s="259"/>
      <c r="FD330" s="259"/>
      <c r="FE330" s="259"/>
      <c r="FF330" s="259"/>
      <c r="FG330" s="259"/>
      <c r="FH330" s="259"/>
      <c r="FI330" s="259"/>
      <c r="FJ330" s="259"/>
      <c r="FK330" s="259"/>
      <c r="FL330" s="259"/>
      <c r="FM330" s="259"/>
      <c r="FN330" s="259"/>
      <c r="FO330" s="259"/>
      <c r="FP330" s="259"/>
      <c r="FQ330" s="259"/>
      <c r="FR330" s="259"/>
      <c r="FS330" s="259"/>
      <c r="FT330" s="259"/>
      <c r="FU330" s="259"/>
      <c r="FV330" s="259"/>
      <c r="FW330" s="259"/>
      <c r="FX330" s="259"/>
      <c r="FY330" s="259"/>
      <c r="FZ330" s="259"/>
      <c r="GA330" s="259"/>
      <c r="GB330" s="259"/>
      <c r="GC330" s="259"/>
      <c r="GD330" s="259"/>
      <c r="GE330" s="259"/>
      <c r="GF330" s="259"/>
      <c r="GG330" s="259"/>
      <c r="GH330" s="259"/>
      <c r="GI330" s="259"/>
      <c r="GJ330" s="259"/>
      <c r="GK330" s="259"/>
      <c r="GL330" s="259"/>
      <c r="GM330" s="259"/>
      <c r="GN330" s="259"/>
      <c r="GO330" s="259"/>
      <c r="GP330" s="259"/>
      <c r="GQ330" s="259"/>
      <c r="GR330" s="259"/>
      <c r="GS330" s="259"/>
      <c r="GT330" s="259"/>
      <c r="GU330" s="259"/>
      <c r="GV330" s="259"/>
      <c r="GW330" s="259"/>
      <c r="GX330" s="259"/>
      <c r="GY330" s="259"/>
      <c r="GZ330" s="259"/>
      <c r="HA330" s="259"/>
      <c r="HB330" s="259"/>
      <c r="HC330" s="259"/>
      <c r="HD330" s="259"/>
    </row>
    <row r="331" s="175" customFormat="1" ht="18" customHeight="1" spans="1:21">
      <c r="A331" s="183"/>
      <c r="B331" s="183" t="str">
        <f>"商贸服务类"&amp;SUBTOTAL(3,A331:A337)&amp;"个"</f>
        <v>商贸服务类6个</v>
      </c>
      <c r="C331" s="184"/>
      <c r="D331" s="183"/>
      <c r="E331" s="185"/>
      <c r="F331" s="186"/>
      <c r="G331" s="187"/>
      <c r="H331" s="188">
        <f>SUM(H332:H337)</f>
        <v>2176000</v>
      </c>
      <c r="I331" s="188"/>
      <c r="J331" s="210"/>
      <c r="K331" s="188"/>
      <c r="L331" s="186"/>
      <c r="M331" s="184"/>
      <c r="N331" s="184"/>
      <c r="O331" s="184"/>
      <c r="P331" s="184"/>
      <c r="Q331" s="184"/>
      <c r="R331" s="219"/>
      <c r="S331" s="219"/>
      <c r="T331"/>
      <c r="U331"/>
    </row>
    <row r="332" s="29" customFormat="1" ht="33.75" spans="1:20">
      <c r="A332" s="41">
        <v>1</v>
      </c>
      <c r="B332" s="42" t="s">
        <v>221</v>
      </c>
      <c r="C332" s="45" t="s">
        <v>103</v>
      </c>
      <c r="D332" s="45" t="s">
        <v>41</v>
      </c>
      <c r="E332" s="48" t="s">
        <v>28</v>
      </c>
      <c r="F332" s="42" t="s">
        <v>222</v>
      </c>
      <c r="G332" s="49" t="s">
        <v>229</v>
      </c>
      <c r="H332" s="139">
        <v>400000</v>
      </c>
      <c r="I332" s="104"/>
      <c r="J332" s="76" t="s">
        <v>1532</v>
      </c>
      <c r="K332" s="45"/>
      <c r="L332" s="46" t="s">
        <v>1604</v>
      </c>
      <c r="M332" s="120"/>
      <c r="N332" s="45"/>
      <c r="O332" s="45"/>
      <c r="P332" s="45"/>
      <c r="Q332" s="45" t="s">
        <v>37</v>
      </c>
      <c r="R332" s="45" t="s">
        <v>48</v>
      </c>
      <c r="S332" s="52"/>
      <c r="T332" s="45"/>
    </row>
    <row r="333" s="101" customFormat="1" ht="31.5" customHeight="1" spans="1:20">
      <c r="A333" s="41">
        <v>2</v>
      </c>
      <c r="B333" s="46" t="s">
        <v>871</v>
      </c>
      <c r="C333" s="47" t="s">
        <v>188</v>
      </c>
      <c r="D333" s="47" t="s">
        <v>41</v>
      </c>
      <c r="E333" s="48" t="s">
        <v>642</v>
      </c>
      <c r="F333" s="46" t="s">
        <v>1895</v>
      </c>
      <c r="G333" s="41" t="s">
        <v>229</v>
      </c>
      <c r="H333" s="53">
        <v>6000</v>
      </c>
      <c r="I333" s="48"/>
      <c r="J333" s="46" t="s">
        <v>1562</v>
      </c>
      <c r="K333" s="47"/>
      <c r="L333" s="79" t="s">
        <v>1604</v>
      </c>
      <c r="M333" s="47"/>
      <c r="N333" s="47"/>
      <c r="O333" s="46" t="s">
        <v>646</v>
      </c>
      <c r="P333" s="47" t="s">
        <v>685</v>
      </c>
      <c r="Q333" s="52" t="s">
        <v>648</v>
      </c>
      <c r="R333" s="47" t="s">
        <v>685</v>
      </c>
      <c r="S333" s="47"/>
      <c r="T333" s="47"/>
    </row>
    <row r="334" s="127" customFormat="1" ht="45" spans="1:212">
      <c r="A334" s="41">
        <v>3</v>
      </c>
      <c r="B334" s="46" t="s">
        <v>1432</v>
      </c>
      <c r="C334" s="47" t="s">
        <v>188</v>
      </c>
      <c r="D334" s="47" t="s">
        <v>41</v>
      </c>
      <c r="E334" s="48" t="s">
        <v>1433</v>
      </c>
      <c r="F334" s="54" t="s">
        <v>1434</v>
      </c>
      <c r="G334" s="48" t="s">
        <v>405</v>
      </c>
      <c r="H334" s="53">
        <v>1600000</v>
      </c>
      <c r="I334" s="48">
        <v>0</v>
      </c>
      <c r="J334" s="46" t="s">
        <v>1562</v>
      </c>
      <c r="K334" s="41"/>
      <c r="L334" s="46" t="s">
        <v>1896</v>
      </c>
      <c r="M334" s="149"/>
      <c r="N334" s="149"/>
      <c r="O334" s="46" t="s">
        <v>85</v>
      </c>
      <c r="P334" s="52" t="s">
        <v>179</v>
      </c>
      <c r="Q334" s="52" t="s">
        <v>1435</v>
      </c>
      <c r="R334" s="52" t="s">
        <v>1436</v>
      </c>
      <c r="S334" s="52"/>
      <c r="T334" s="52"/>
      <c r="U334" s="101"/>
      <c r="V334" s="123"/>
      <c r="W334" s="123"/>
      <c r="X334" s="123"/>
      <c r="Y334" s="123"/>
      <c r="Z334" s="123"/>
      <c r="AA334" s="123"/>
      <c r="AB334" s="123"/>
      <c r="AC334" s="123"/>
      <c r="AD334" s="123"/>
      <c r="AE334" s="123"/>
      <c r="AF334" s="123"/>
      <c r="AG334" s="123"/>
      <c r="AH334" s="123"/>
      <c r="AI334" s="123"/>
      <c r="AJ334" s="123"/>
      <c r="AK334" s="123"/>
      <c r="AL334" s="123"/>
      <c r="AM334" s="123"/>
      <c r="AN334" s="123"/>
      <c r="AO334" s="123"/>
      <c r="AP334" s="123"/>
      <c r="AQ334" s="123"/>
      <c r="AR334" s="123"/>
      <c r="AS334" s="123"/>
      <c r="AT334" s="123"/>
      <c r="AU334" s="123"/>
      <c r="AV334" s="123"/>
      <c r="AW334" s="123"/>
      <c r="AX334" s="123"/>
      <c r="AY334" s="123"/>
      <c r="AZ334" s="123"/>
      <c r="BA334" s="123"/>
      <c r="BB334" s="123"/>
      <c r="BC334" s="123"/>
      <c r="BD334" s="123"/>
      <c r="BE334" s="123"/>
      <c r="BF334" s="123"/>
      <c r="BG334" s="123"/>
      <c r="BH334" s="123"/>
      <c r="BI334" s="123"/>
      <c r="BJ334" s="123"/>
      <c r="BK334" s="123"/>
      <c r="BL334" s="123"/>
      <c r="BM334" s="123"/>
      <c r="BN334" s="123"/>
      <c r="BO334" s="123"/>
      <c r="BP334" s="123"/>
      <c r="BQ334" s="123"/>
      <c r="BR334" s="123"/>
      <c r="BS334" s="123"/>
      <c r="BT334" s="123"/>
      <c r="BU334" s="123"/>
      <c r="BV334" s="123"/>
      <c r="BW334" s="123"/>
      <c r="BX334" s="123"/>
      <c r="BY334" s="123"/>
      <c r="BZ334" s="123"/>
      <c r="CA334" s="123"/>
      <c r="CB334" s="123"/>
      <c r="CC334" s="123"/>
      <c r="CD334" s="123"/>
      <c r="CE334" s="123"/>
      <c r="CF334" s="123"/>
      <c r="CG334" s="123"/>
      <c r="CH334" s="123"/>
      <c r="CI334" s="123"/>
      <c r="CJ334" s="123"/>
      <c r="CK334" s="123"/>
      <c r="CL334" s="123"/>
      <c r="CM334" s="123"/>
      <c r="CN334" s="123"/>
      <c r="CO334" s="123"/>
      <c r="CP334" s="123"/>
      <c r="CQ334" s="123"/>
      <c r="CR334" s="123"/>
      <c r="CS334" s="123"/>
      <c r="CT334" s="123"/>
      <c r="CU334" s="123"/>
      <c r="CV334" s="123"/>
      <c r="CW334" s="123"/>
      <c r="CX334" s="123"/>
      <c r="CY334" s="123"/>
      <c r="CZ334" s="123"/>
      <c r="DA334" s="123"/>
      <c r="DB334" s="123"/>
      <c r="DC334" s="123"/>
      <c r="DD334" s="123"/>
      <c r="DE334" s="123"/>
      <c r="DF334" s="123"/>
      <c r="DG334" s="123"/>
      <c r="DH334" s="123"/>
      <c r="DI334" s="123"/>
      <c r="DJ334" s="123"/>
      <c r="DK334" s="123"/>
      <c r="DL334" s="123"/>
      <c r="DM334" s="123"/>
      <c r="DN334" s="123"/>
      <c r="DO334" s="123"/>
      <c r="DP334" s="123"/>
      <c r="DQ334" s="123"/>
      <c r="DR334" s="123"/>
      <c r="DS334" s="123"/>
      <c r="DT334" s="123"/>
      <c r="DU334" s="123"/>
      <c r="DV334" s="123"/>
      <c r="DW334" s="123"/>
      <c r="DX334" s="123"/>
      <c r="DY334" s="123"/>
      <c r="DZ334" s="123"/>
      <c r="EA334" s="123"/>
      <c r="EB334" s="123"/>
      <c r="EC334" s="123"/>
      <c r="ED334" s="123"/>
      <c r="EE334" s="123"/>
      <c r="EF334" s="123"/>
      <c r="EG334" s="123"/>
      <c r="EH334" s="123"/>
      <c r="EI334" s="123"/>
      <c r="EJ334" s="123"/>
      <c r="EK334" s="123"/>
      <c r="EL334" s="123"/>
      <c r="EM334" s="123"/>
      <c r="EN334" s="123"/>
      <c r="EO334" s="123"/>
      <c r="EP334" s="123"/>
      <c r="EQ334" s="123"/>
      <c r="ER334" s="123"/>
      <c r="ES334" s="123"/>
      <c r="ET334" s="123"/>
      <c r="EU334" s="123"/>
      <c r="EV334" s="123"/>
      <c r="EW334" s="123"/>
      <c r="EX334" s="123"/>
      <c r="EY334" s="123"/>
      <c r="EZ334" s="123"/>
      <c r="FA334" s="123"/>
      <c r="FB334" s="123"/>
      <c r="FC334" s="123"/>
      <c r="FD334" s="123"/>
      <c r="FE334" s="123"/>
      <c r="FF334" s="123"/>
      <c r="FG334" s="123"/>
      <c r="FH334" s="123"/>
      <c r="FI334" s="123"/>
      <c r="FJ334" s="123"/>
      <c r="FK334" s="123"/>
      <c r="FL334" s="123"/>
      <c r="FM334" s="123"/>
      <c r="FN334" s="123"/>
      <c r="FO334" s="123"/>
      <c r="FP334" s="123"/>
      <c r="FQ334" s="123"/>
      <c r="FR334" s="123"/>
      <c r="FS334" s="123"/>
      <c r="FT334" s="123"/>
      <c r="FU334" s="123"/>
      <c r="FV334" s="123"/>
      <c r="FW334" s="123"/>
      <c r="FX334" s="123"/>
      <c r="FY334" s="123"/>
      <c r="FZ334" s="123"/>
      <c r="GA334" s="123"/>
      <c r="GB334" s="123"/>
      <c r="GC334" s="123"/>
      <c r="GD334" s="123"/>
      <c r="GE334" s="123"/>
      <c r="GF334" s="123"/>
      <c r="GG334" s="123"/>
      <c r="GH334" s="123"/>
      <c r="GI334" s="123"/>
      <c r="GJ334" s="123"/>
      <c r="GK334" s="123"/>
      <c r="GL334" s="123"/>
      <c r="GM334" s="123"/>
      <c r="GN334" s="123"/>
      <c r="GO334" s="123"/>
      <c r="GP334" s="123"/>
      <c r="GQ334" s="123"/>
      <c r="GR334" s="123"/>
      <c r="GS334" s="123"/>
      <c r="GT334" s="123"/>
      <c r="GU334" s="123"/>
      <c r="GV334" s="123"/>
      <c r="GW334" s="123"/>
      <c r="GX334" s="123"/>
      <c r="GY334" s="123"/>
      <c r="GZ334" s="123"/>
      <c r="HA334" s="123"/>
      <c r="HB334" s="123"/>
      <c r="HC334" s="123"/>
      <c r="HD334" s="123"/>
    </row>
    <row r="335" s="29" customFormat="1" ht="27" customHeight="1" spans="1:20">
      <c r="A335" s="41">
        <v>4</v>
      </c>
      <c r="B335" s="55" t="s">
        <v>1370</v>
      </c>
      <c r="C335" s="56" t="s">
        <v>188</v>
      </c>
      <c r="D335" s="56" t="s">
        <v>41</v>
      </c>
      <c r="E335" s="41" t="s">
        <v>1144</v>
      </c>
      <c r="F335" s="55" t="s">
        <v>1371</v>
      </c>
      <c r="G335" s="41" t="s">
        <v>229</v>
      </c>
      <c r="H335" s="57">
        <v>60000</v>
      </c>
      <c r="I335" s="59"/>
      <c r="J335" s="55"/>
      <c r="K335" s="59"/>
      <c r="L335" s="80" t="s">
        <v>1897</v>
      </c>
      <c r="M335" s="59"/>
      <c r="N335" s="45"/>
      <c r="O335" s="45" t="s">
        <v>1150</v>
      </c>
      <c r="P335" s="45" t="s">
        <v>1249</v>
      </c>
      <c r="Q335" s="45" t="s">
        <v>1150</v>
      </c>
      <c r="R335" s="45" t="s">
        <v>1249</v>
      </c>
      <c r="S335" s="59"/>
      <c r="T335" s="45"/>
    </row>
    <row r="336" s="29" customFormat="1" ht="33.75" spans="1:20">
      <c r="A336" s="41">
        <v>5</v>
      </c>
      <c r="B336" s="55" t="s">
        <v>1373</v>
      </c>
      <c r="C336" s="56" t="s">
        <v>188</v>
      </c>
      <c r="D336" s="56" t="s">
        <v>41</v>
      </c>
      <c r="E336" s="41" t="s">
        <v>1144</v>
      </c>
      <c r="F336" s="55" t="s">
        <v>1898</v>
      </c>
      <c r="G336" s="41" t="s">
        <v>229</v>
      </c>
      <c r="H336" s="57">
        <v>30000</v>
      </c>
      <c r="I336" s="59"/>
      <c r="J336" s="55"/>
      <c r="K336" s="59"/>
      <c r="L336" s="80" t="s">
        <v>1562</v>
      </c>
      <c r="M336" s="59"/>
      <c r="N336" s="45"/>
      <c r="O336" s="45" t="s">
        <v>1375</v>
      </c>
      <c r="P336" s="45" t="s">
        <v>1376</v>
      </c>
      <c r="Q336" s="45" t="s">
        <v>1150</v>
      </c>
      <c r="R336" s="45" t="s">
        <v>1218</v>
      </c>
      <c r="S336" s="59"/>
      <c r="T336" s="45"/>
    </row>
    <row r="337" s="29" customFormat="1" ht="29.25" customHeight="1" spans="1:20">
      <c r="A337" s="41">
        <v>6</v>
      </c>
      <c r="B337" s="55" t="s">
        <v>1377</v>
      </c>
      <c r="C337" s="56" t="s">
        <v>188</v>
      </c>
      <c r="D337" s="56" t="s">
        <v>41</v>
      </c>
      <c r="E337" s="41" t="s">
        <v>1144</v>
      </c>
      <c r="F337" s="55" t="s">
        <v>1899</v>
      </c>
      <c r="G337" s="41" t="s">
        <v>229</v>
      </c>
      <c r="H337" s="57">
        <v>80000</v>
      </c>
      <c r="I337" s="59"/>
      <c r="J337" s="55"/>
      <c r="K337" s="59"/>
      <c r="L337" s="80" t="s">
        <v>1897</v>
      </c>
      <c r="M337" s="59"/>
      <c r="N337" s="45"/>
      <c r="O337" s="45" t="s">
        <v>1150</v>
      </c>
      <c r="P337" s="45" t="s">
        <v>1249</v>
      </c>
      <c r="Q337" s="45" t="s">
        <v>1150</v>
      </c>
      <c r="R337" s="45" t="s">
        <v>1249</v>
      </c>
      <c r="S337" s="59"/>
      <c r="T337" s="45"/>
    </row>
    <row r="338" spans="8:11">
      <c r="H338" s="27">
        <f>SUBTOTAL(9,H7:H263)</f>
        <v>31157703.02</v>
      </c>
      <c r="K338" s="27">
        <f>SUBTOTAL(9,K7:K263)</f>
        <v>5015354</v>
      </c>
    </row>
  </sheetData>
  <protectedRanges>
    <protectedRange sqref="P5:Q5 L5:M5" name="区域2"/>
    <protectedRange sqref="B156" name="区域1_16_2"/>
    <protectedRange sqref="F157:G157" name="区域1_18_5"/>
    <protectedRange sqref="L165:M165 P165:Q165" name="区域2_1_1"/>
    <protectedRange sqref="G155" name="区域1_18_4_1"/>
    <protectedRange sqref="B198:B199" name="区域1_21_3_2_2_1"/>
    <protectedRange sqref="G198" name="区域1_22_4_8_7"/>
    <protectedRange sqref="F199" name="区域1_22_4_8_1_1"/>
    <protectedRange sqref="G199" name="区域1_22_4_8_2_1"/>
    <protectedRange sqref="O272" name="区域1_6_1_53_6_2_2_2_3_1"/>
    <protectedRange sqref="Q272" name="区域1_6_1_53_6_2_2_2_1_2_1"/>
    <protectedRange sqref="B272" name="区域1_63_1_1"/>
    <protectedRange sqref="F272:I272 K272" name="区域1_64_1_1"/>
    <protectedRange sqref="J272" name="区域1_74_1_1_1"/>
    <protectedRange sqref="R209" name="区域1_44"/>
    <protectedRange sqref="R68" name="区域1_44_1"/>
    <protectedRange sqref="J274" name="区域1_22_3"/>
    <protectedRange sqref="J276 J283 J278 J285:J286" name="区域1_18_2_1_2"/>
    <protectedRange sqref="B286" name="区域1_16_3_1"/>
    <protectedRange sqref="F300" name="区域1_18_2_1_2_1"/>
    <protectedRange sqref="J284" name="区域1_18_2_1_1_2"/>
    <protectedRange sqref="P57" name="区域1_5_1_2"/>
    <protectedRange sqref="R57:T57 L57" name="区域1_8"/>
    <protectedRange sqref="K58:M58 P58 M59" name="区域2_1_1_1_1"/>
    <protectedRange sqref="E58" name="区域1_16_2_3_4_1_3_1"/>
    <protectedRange sqref="Q58" name="区域1_6_1_53_6_2_2_2_1_3"/>
    <protectedRange sqref="G62:G63 O62:O63 Q62:Q63 C62:C63" name="区域1_1_1_2"/>
    <protectedRange sqref="P62:P63" name="区域1_5_1_3"/>
    <protectedRange sqref="J62:J63" name="区域1_7_1"/>
    <protectedRange sqref="B62 F62 R62:T63 L63 H62:I62 K62:L62" name="区域1_8_2"/>
    <protectedRange sqref="B63 H63:I63 F63 K63 N62:N63" name="区域1_9"/>
    <protectedRange sqref="B198:B199" name="区域1_21_3_2_2_2"/>
    <protectedRange sqref="H198:H199 J198:J199" name="区域1_22_3_3_2_1"/>
    <protectedRange sqref="G198" name="区域1_22_4_8"/>
    <protectedRange sqref="G198" name="区域1_9_2_2"/>
    <protectedRange sqref="F199" name="区域1_22_4_8_1"/>
    <protectedRange sqref="F199" name="区域1_9_2_2_1"/>
    <protectedRange sqref="G199" name="区域1_22_4_8_2"/>
    <protectedRange sqref="G199" name="区域1_9_2_2_2"/>
    <protectedRange sqref="F71:F73" name="区域1_22_7_2"/>
    <protectedRange sqref="R72" name="区域1_44_2"/>
    <protectedRange sqref="B77" name="区域1_1"/>
    <protectedRange sqref="K128:L128 J127:L127 F127:F128 R127:R128" name="区域1_22_4_1_3_1"/>
    <protectedRange sqref="F223 K223:M223" name="区域1_33_2_1_1"/>
    <protectedRange sqref="B274" name="区域1_21_2_1"/>
    <protectedRange sqref="J274" name="区域1_22_3_1"/>
    <protectedRange sqref="J276 J278 J281" name="区域1_18_2_1_3"/>
    <protectedRange sqref="F276:H276" name="区域1_18_4_3"/>
    <protectedRange sqref="F281:H281" name="区域1_18_5_2"/>
    <protectedRange sqref="B292" name="区域1_16_4_1_1"/>
    <protectedRange sqref="G292" name="区域1_18_2_1_1_1_1"/>
    <protectedRange sqref="B297" name="区域1_21_3_2_2_3"/>
    <protectedRange sqref="G297" name="区域1_22_4_8_6_1"/>
    <protectedRange sqref="B69" name="区域1_21_1_3"/>
    <protectedRange sqref="F71:F73" name="区域1_22_7_3"/>
    <protectedRange sqref="J71 J73" name="区域1_22_9_3"/>
    <protectedRange sqref="R72" name="区域1_44_3"/>
    <protectedRange sqref="G74:H74" name="区域1_14_1"/>
    <protectedRange sqref="B77" name="区域1_1_1"/>
    <protectedRange sqref="S124 G125 O125 Q125 C125" name="区域1_1_1_1"/>
    <protectedRange sqref="P119" name="区域1_2_3_1_1_1_9_2_1_1_1_3_1_1"/>
    <protectedRange sqref="H119:J119 R115:R118 F115:F119 J115:L117 K118:L118" name="区域1_22_4_1_3_1_1"/>
    <protectedRange sqref="R115:R118 F115:F118 J115:L117 K118:L118" name="区域1_84_1_1_1"/>
    <protectedRange sqref="B120:B121" name="区域1_83_2"/>
    <protectedRange sqref="B75" name="区域1_32"/>
    <protectedRange sqref="F69:H69" name="区域1_18"/>
    <protectedRange sqref="B69" name="区域1_16"/>
    <protectedRange sqref="B71:B73" name="区域1_32_1"/>
    <protectedRange sqref="F71:F73" name="区域1_33_1"/>
    <protectedRange sqref="G71:H73" name="区域1_33_2"/>
    <protectedRange sqref="J71 J73" name="区域1_33_3"/>
    <protectedRange sqref="J72" name="区域1_33_4"/>
    <protectedRange sqref="R73" name="区域1_49"/>
    <protectedRange sqref="F74" name="区域1_13"/>
    <protectedRange sqref="J74" name="区域1_15"/>
    <protectedRange sqref="R77" name="区域1_36_1_1_1"/>
    <protectedRange sqref="F77" name="区域1_3_1_1"/>
    <protectedRange sqref="J77" name="区域1_5"/>
    <protectedRange sqref="B126 R126:T126 P126" name="区域1_5_1"/>
    <protectedRange sqref="O119:O121" name="区域1_6_1_53_6_2_2_2_4"/>
    <protectedRange sqref="P120:P121" name="区域1_2_3_1_1_1_9_2_1_1_1_3_1_2_1"/>
    <protectedRange sqref="B115:B119" name="区域1_21_4_1_1"/>
    <protectedRange sqref="F119 H119:J119" name="区域1_53_1_1"/>
    <protectedRange sqref="B115:B118" name="区域1_83_1_1"/>
    <protectedRange sqref="Q115:Q121" name="区域1_6_1_53_6_2_2_2_1_3_1"/>
    <protectedRange sqref="F120:H121 J120:L121" name="区域1_22_1_1_1"/>
    <protectedRange sqref="F121:H121 F120:G120 J120:L121" name="区域1_84_2"/>
    <protectedRange sqref="J207" name="区域1_22_14_2"/>
    <protectedRange sqref="B206" name="区域1_21_2_2"/>
    <protectedRange sqref="F206:H206" name="区域1_22_2_2"/>
    <protectedRange sqref="J206" name="区域1_22_3_2"/>
    <protectedRange sqref="R208" name="区域1_36_3_2"/>
    <protectedRange sqref="B215" name="区域1_16_1_1_2"/>
    <protectedRange sqref="F215:H215" name="区域1_18_1_1_3"/>
    <protectedRange sqref="J208 J215 J210 J217:J218" name="区域1_18_2_1_4"/>
    <protectedRange sqref="G214:H214" name="区域1_18_3_2"/>
    <protectedRange sqref="B208 B217" name="区域1_16_2_4"/>
    <protectedRange sqref="F208:H208 F217:H217" name="区域1_18_4_4"/>
    <protectedRange sqref="B218" name="区域1_16_3_3"/>
    <protectedRange sqref="F218:H218" name="区域1_18_5_3"/>
    <protectedRange sqref="F210:H210" name="区域1_22_11_2"/>
    <protectedRange sqref="H216" name="区域1_18_1_1_1_2"/>
    <protectedRange sqref="J216" name="区域1_18_2_1_1_3"/>
    <protectedRange sqref="F216 B216" name="区域1_16_2_1_2"/>
    <protectedRange sqref="G216" name="区域1_18_4_1_2"/>
    <protectedRange sqref="J275" name="区域1_22_14"/>
    <protectedRange sqref="B274" name="区域1_21_2_3"/>
    <protectedRange sqref="F274:H274" name="区域1_22_2_1"/>
    <protectedRange sqref="J274" name="区域1_22_3_3"/>
    <protectedRange sqref="R276" name="区域1_36_3_1"/>
    <protectedRange sqref="B283" name="区域1_16_1_1_3"/>
    <protectedRange sqref="F283:H283" name="区域1_18_1_1_2"/>
    <protectedRange sqref="J276 J283 J278 J285:J286" name="区域1_18_2_1_5"/>
    <protectedRange sqref="G282:H282" name="区域1_18_3_1"/>
    <protectedRange sqref="B276 B285" name="区域1_16_2_5"/>
    <protectedRange sqref="F276:H276 F285:H285" name="区域1_18_4_2"/>
    <protectedRange sqref="B286" name="区域1_16_3_4"/>
    <protectedRange sqref="F286:H286" name="区域1_18_5_1"/>
    <protectedRange sqref="F278:H278" name="区域1_22_11_3"/>
    <protectedRange sqref="B302" name="区域1_16_4_1"/>
    <protectedRange sqref="F302" name="区域1_18_2_1_2_4"/>
    <protectedRange sqref="G302" name="区域1_18_2_1_1_1"/>
    <protectedRange sqref="J302 L302" name="区域1_18_2_1_2_1_4"/>
    <protectedRange sqref="B307" name="区域1_21_3_2_2_4"/>
    <protectedRange sqref="F307" name="区域1_22_4_8_5_2"/>
    <protectedRange sqref="G307" name="区域1_22_4_8_6_2"/>
    <protectedRange sqref="H284" name="区域1_22_2_1_1_2"/>
    <protectedRange sqref="J284" name="区域1_22_3_1_1_2"/>
    <protectedRange sqref="F284 B284" name="区域1_21_3_1_2"/>
    <protectedRange sqref="G284" name="区域1_22_5_1_2"/>
    <protectedRange sqref="E44:E46" name="区域1_16_2_3_4_1_3_1_2"/>
    <protectedRange sqref="B44" name="区域1_21_3_1_2_1"/>
    <protectedRange sqref="H44:J44 F44" name="区域1_22_3_2_2"/>
    <protectedRange sqref="B45" name="区域1_12_2_2"/>
    <protectedRange sqref="F45" name="区域1_13_2_2"/>
    <protectedRange sqref="B45" name="区域1_21_3_1_1_2"/>
    <protectedRange sqref="H45:J45 F45" name="区域1_22_3_2_1_2"/>
    <protectedRange sqref="J39" name="区域1_6_1_30_4_1_1_1_1_4_1_1_1_2_3"/>
    <protectedRange sqref="O268" name="区域1_6_1_53_6_2_2_2_3_1_1"/>
    <protectedRange sqref="Q268" name="区域1_6_1_53_6_2_2_2_1_2_1_1"/>
    <protectedRange sqref="J268" name="区域1_74_1_1_1_1"/>
    <protectedRange sqref="J315" name="区域1_22_3_1_3"/>
    <protectedRange sqref="J315" name="区域1_18_2_1_6"/>
    <protectedRange sqref="B315" name="区域1_21_8"/>
    <protectedRange sqref="B315" name="区域1_16_5"/>
    <protectedRange sqref="F315:H315" name="区域1_22_15"/>
    <protectedRange sqref="F315:H315" name="区域1_18_7"/>
    <protectedRange sqref="F312:H314" name="区域1_22_13_3"/>
    <protectedRange sqref="J312:J314" name="区域1_22_14_3"/>
    <protectedRange sqref="J312:J314" name="区域1_6_1_30_4_1_1_1_1_4_1_1_3"/>
    <protectedRange sqref="P322:Q324 M322:M324" name="区域2_1_1_1"/>
    <protectedRange sqref="J241" name="区域1_33_4_1"/>
    <protectedRange sqref="F241" name="区域1_3"/>
    <protectedRange sqref="B242" name="区域1_21"/>
    <protectedRange sqref="J242" name="区域1_22_14_4"/>
    <protectedRange sqref="J149" name="区域1_33_4_1_1"/>
    <protectedRange sqref="F149" name="区域1_3_1"/>
    <protectedRange sqref="B153" name="区域1_21_1"/>
    <protectedRange sqref="J153" name="区域1_22_14_4_1"/>
    <protectedRange sqref="R242" name="区域1_36_1_1_1_1"/>
    <protectedRange sqref="J160" name="区域1_6_1_30_4_1_1_1_1_4_1_1_1_2_4_1"/>
    <protectedRange sqref="R332" name="区域1_36_2"/>
    <protectedRange sqref="J332" name="区域1_22_3_4"/>
    <protectedRange sqref="J332" name="区域1_18_2_1"/>
    <protectedRange sqref="B332" name="区域1_21_7"/>
    <protectedRange sqref="B332" name="区域1_16_4"/>
    <protectedRange sqref="F332:H332" name="区域1_22_12"/>
    <protectedRange sqref="F332:H332" name="区域1_18_6"/>
    <protectedRange sqref="B75" name="区域1_32_2"/>
    <protectedRange sqref="F69:H69" name="区域1_22_1"/>
    <protectedRange sqref="F69:H69" name="区域1_18_3"/>
    <protectedRange sqref="B69" name="区域1_21_1_1"/>
    <protectedRange sqref="B69" name="区域1_16_3"/>
    <protectedRange sqref="B71:B73" name="区域1_21_5"/>
    <protectedRange sqref="B71:B73" name="区域1_32_1_1"/>
    <protectedRange sqref="F71:F73" name="区域1_22_7_1"/>
    <protectedRange sqref="F71:F73" name="区域1_33_1_1"/>
    <protectedRange sqref="G71:H73" name="区域1_22_8"/>
    <protectedRange sqref="G71:H73" name="区域1_33_2_1"/>
    <protectedRange sqref="J71 J73" name="区域1_22_9"/>
    <protectedRange sqref="J71 J73" name="区域1_33_3_1"/>
    <protectedRange sqref="J72" name="区域1_22_10"/>
    <protectedRange sqref="J72" name="区域1_33_4_2"/>
    <protectedRange sqref="R72" name="区域1_44_4"/>
    <protectedRange sqref="R73" name="区域1_49_1"/>
    <protectedRange sqref="B74" name="区域1_34"/>
    <protectedRange sqref="F74" name="区域1_13_1"/>
    <protectedRange sqref="G74:H74" name="区域1_14"/>
    <protectedRange sqref="J74" name="区域1_15_1"/>
    <protectedRange sqref="R74" name="区域1_36_1"/>
    <protectedRange sqref="R77" name="区域1_36_1_1"/>
    <protectedRange sqref="B77" name="区域1_1_2"/>
    <protectedRange sqref="F77" name="区域1_3_1_2"/>
    <protectedRange sqref="G77:H77" name="区域1_4_1"/>
    <protectedRange sqref="J77" name="区域1_5_2"/>
    <protectedRange sqref="B133" name="区域1_12_2_1"/>
    <protectedRange sqref="F133" name="区域1_13_2_1"/>
    <protectedRange sqref="B133" name="区域1_21_3_1_1_1_1"/>
    <protectedRange sqref="H133:J133 F133" name="区域1_22_3_2_1_1"/>
    <protectedRange sqref="T139:T140 T144 B138:C138 B139:B140 S136 F138:K138 J139:J140 O139:R140 S139 O134:P135 O137:P137 O138:T138 O141:O144 Q141:Q144 C139:C144 G139:G144" name="区域1_1_1_3"/>
    <protectedRange sqref="F139 H139:I139 K139" name="区域1_3_2"/>
    <protectedRange sqref="F140 H140:I140 S140 K140" name="区域1_4_2_1"/>
    <protectedRange sqref="F141 B141:B143 R141:T143 H141:K141 P141:P143" name="区域1_5_1_1"/>
    <protectedRange sqref="F142 N142 H142:K142" name="区域1_6"/>
    <protectedRange sqref="F143 H143:K143 J144" name="区域1_7_1_1"/>
    <protectedRange sqref="L144 R144:S144" name="区域1_8_1"/>
    <protectedRange sqref="B144 N138:N141 F144 P144 K144 N143:N144 H144:I144" name="区域1_9_1"/>
    <protectedRange sqref="O125:O128" name="区域1_6_1_53_6_2_2_2_4_1"/>
    <protectedRange sqref="P125" name="区域1_2_3_1_1_1_9_2_1_1_1_3_1_1_1"/>
    <protectedRange sqref="P126:P127" name="区域1_2_3_1_1_1_9_2_1_1_1_3_1_2_1_1"/>
    <protectedRange sqref="E124:E128" name="区域1_16_2_3_4_1_3_1_1"/>
    <protectedRange sqref="B121:B125" name="区域1_21_4_1_1_1"/>
    <protectedRange sqref="H125:J125 R121:R124 F121:F125 J121:L123 K124:L124" name="区域1_22_4_1_3_1_2"/>
    <protectedRange sqref="F125 H125:J125" name="区域1_53_1_1_1"/>
    <protectedRange sqref="B125" name="区域1_58_1_1"/>
    <protectedRange sqref="B121:B124" name="区域1_83_1_1_1"/>
    <protectedRange sqref="R121:R124 F121:F124 J121:L123 K124:L124" name="区域1_84_1_1"/>
    <protectedRange sqref="Q121:Q128" name="区域1_6_1_53_6_2_2_2_1_3_2"/>
    <protectedRange sqref="B126:B127" name="区域1_21_1_1_1"/>
    <protectedRange sqref="F126:H127 J126:L127" name="区域1_22_1_1_1_1"/>
    <protectedRange sqref="B126:B127" name="区域1_83_2_1"/>
    <protectedRange sqref="F127:H127 F126:G126 J126:L127" name="区域1_84_2_1"/>
    <protectedRange sqref="J80" name="区域1_6_1_30_4_1_1_1_1_4_1_1_1_2"/>
    <protectedRange sqref="B311" name="区域1_21_2_1_3"/>
    <protectedRange sqref="B311" name="区域1_16_1_1"/>
    <protectedRange sqref="B331" name="区域1_21_2_1_3_1"/>
    <protectedRange sqref="B331" name="区域1_16_1_1_4"/>
    <protectedRange sqref="E236" name="区域1_16_2_3_4_1_3_1_3"/>
    <protectedRange sqref="O236" name="区域1_6_1_53_6_2_2_2_2_1"/>
    <protectedRange sqref="B236" name="区域1_32_2_1"/>
    <protectedRange sqref="F236 K236:M236" name="区域1_33_2_1_1_1"/>
    <protectedRange sqref="Q236" name="区域1_6_1_53_6_2_2_2_1_1_1"/>
    <protectedRange sqref="P229:Q229 L229:M229" name="区域2_1_3_1"/>
    <protectedRange sqref="P235:Q235 L235:M235" name="区域2_1_3_2"/>
    <protectedRange sqref="F275:H275" name="区域1_22_13"/>
    <protectedRange sqref="J275" name="区域1_22_14_1"/>
    <protectedRange sqref="J275" name="区域1_6_1_30_4_1_1_1_1_4_1_1"/>
    <protectedRange sqref="B274" name="区域1_21_2"/>
    <protectedRange sqref="B274" name="区域1_16_1"/>
    <protectedRange sqref="F274:H274" name="区域1_22_2"/>
    <protectedRange sqref="F274:H274" name="区域1_18_1"/>
    <protectedRange sqref="J274" name="区域1_22_3_5"/>
    <protectedRange sqref="J274" name="区域1_18_2"/>
    <protectedRange sqref="R276" name="区域1_36_3"/>
    <protectedRange sqref="B283" name="区域1_21_2_1_1"/>
    <protectedRange sqref="B283" name="区域1_16_1_1_1"/>
    <protectedRange sqref="F283:H283" name="区域1_22_2_1_1"/>
    <protectedRange sqref="F283:H283" name="区域1_18_1_1_1"/>
    <protectedRange sqref="J276 J283 J278 J285:J286" name="区域1_22_3_1_1"/>
    <protectedRange sqref="J276 J283 J278 J285:J286" name="区域1_18_2_1_7"/>
    <protectedRange sqref="G282:H282" name="区域1_22_4"/>
    <protectedRange sqref="G282:H282" name="区域1_18_3_3"/>
    <protectedRange sqref="B276 B285" name="区域1_21_3"/>
    <protectedRange sqref="B276 B285" name="区域1_16_2_1"/>
    <protectedRange sqref="F276:H276 F285:H285" name="区域1_22_5"/>
    <protectedRange sqref="F276:H276 F285:H285" name="区域1_18_4"/>
    <protectedRange sqref="B286" name="区域1_21_4"/>
    <protectedRange sqref="B286" name="区域1_16_3_2"/>
    <protectedRange sqref="F286:H286" name="区域1_22_6"/>
    <protectedRange sqref="F286:H286" name="区域1_18_5_4"/>
    <protectedRange sqref="B278" name="区域1_21_6"/>
    <protectedRange sqref="F278:H278" name="区域1_22_11"/>
    <protectedRange sqref="B302" name="区域1_21_2_1_2"/>
    <protectedRange sqref="B302" name="区域1_16_4_1_2"/>
    <protectedRange sqref="F302" name="区域1_22_4_1"/>
    <protectedRange sqref="F302" name="区域1_18_2_1_2_2"/>
    <protectedRange sqref="G302" name="区域1_22_4_1_1"/>
    <protectedRange sqref="G302" name="区域1_18_2_1_1_1_2"/>
    <protectedRange sqref="J302 L302" name="区域1_22_4_1_2"/>
    <protectedRange sqref="J302 L302" name="区域1_18_2_1_2_1_1"/>
    <protectedRange sqref="B308:B309" name="区域1_2_1"/>
    <protectedRange sqref="B307" name="区域1_21_3_2_2"/>
    <protectedRange sqref="H307 J307" name="区域1_22_3_3_2"/>
    <protectedRange sqref="F307" name="区域1_22_4_8_5"/>
    <protectedRange sqref="F307" name="区域1_9_2_2_5"/>
    <protectedRange sqref="G307" name="区域1_22_4_8_6"/>
    <protectedRange sqref="G307" name="区域1_9_2_2_6"/>
    <protectedRange sqref="H284" name="区域1_22_2_1_1_1"/>
    <protectedRange sqref="H284" name="区域1_18_1_1_1_1"/>
    <protectedRange sqref="J284" name="区域1_22_3_1_1_1"/>
    <protectedRange sqref="J284" name="区域1_18_2_1_1_4"/>
    <protectedRange sqref="F284 B284" name="区域1_21_3_1"/>
    <protectedRange sqref="F284 B284" name="区域1_16_2_1_1"/>
    <protectedRange sqref="G284" name="区域1_22_5_1"/>
    <protectedRange sqref="G284" name="区域1_18_4_1_1"/>
    <protectedRange sqref="B185" name="区域1_21_3_2_1"/>
    <protectedRange sqref="F185:H185 J185" name="区域1_22_3_3_1_1"/>
    <protectedRange sqref="J149" name="区域1_22_10_1"/>
    <protectedRange sqref="J149" name="区域1_33_4_3"/>
    <protectedRange sqref="B149" name="区域1"/>
    <protectedRange sqref="F149" name="区域1_3_3"/>
    <protectedRange sqref="G149:H149" name="区域1_4"/>
    <protectedRange sqref="B150" name="区域1_21_9"/>
    <protectedRange sqref="F150:H150" name="区域1_22_13_1"/>
    <protectedRange sqref="J150" name="区域1_22_14_5"/>
    <protectedRange sqref="J150" name="区域1_6_1_30_4_1_1_1_1_4_1_1_1"/>
    <protectedRange sqref="B151" name="区域1_21_9_1"/>
    <protectedRange sqref="F151:H153" name="区域1_22_13_2"/>
    <protectedRange sqref="J151:J153" name="区域1_22_14_2_1"/>
    <protectedRange sqref="J151:J153" name="区域1_6_1_30_4_1_1_1_1_4_1_1_2"/>
  </protectedRanges>
  <autoFilter ref="A3:HE337">
    <extLst/>
  </autoFilter>
  <mergeCells count="16">
    <mergeCell ref="A1:N1"/>
    <mergeCell ref="I2:J2"/>
    <mergeCell ref="K2:L2"/>
    <mergeCell ref="M2:N2"/>
    <mergeCell ref="O2:P2"/>
    <mergeCell ref="Q2:R2"/>
    <mergeCell ref="A2:A3"/>
    <mergeCell ref="B2:B3"/>
    <mergeCell ref="C2:C3"/>
    <mergeCell ref="D2:D3"/>
    <mergeCell ref="E2:E3"/>
    <mergeCell ref="F2:F3"/>
    <mergeCell ref="G2:G3"/>
    <mergeCell ref="H2:H3"/>
    <mergeCell ref="S2:S3"/>
    <mergeCell ref="T2:T3"/>
  </mergeCells>
  <dataValidations count="11">
    <dataValidation type="list" allowBlank="1" showInputMessage="1" showErrorMessage="1" errorTitle="温馨提示" error="请单击向下三角尖,并从列表框中的备选答案中选择一个." sqref="D16 D156 D196 D255 D267 D106:D112 D116:D120 D228:D229 D245:D246 D305:D306">
      <formula1>__xlbgnm.</formula1>
    </dataValidation>
    <dataValidation type="list" allowBlank="1" showInputMessage="1" showErrorMessage="1" errorTitle="出错提示" error="请单击向下三角尖,并从列表框中的备选答案中选择一个." sqref="N49 N186 M236 N62:N63 N138:N144 R121:R124">
      <formula1>CompleteAndStart</formula1>
    </dataValidation>
    <dataValidation allowBlank="1" showErrorMessage="1" sqref="B29 O51 O93 O95 J119 B147 F148 F157 O177 O179 F195 B231 F275 B287 F287 F299 F301 F303 B116:B117 B262:B263 B280:B281 B299:B301 F150:F153 F280:F281 F312:F314 H42:H43 J115:J117 O14:O15 O35:O37"/>
    <dataValidation type="list" allowBlank="1" showInputMessage="1" showErrorMessage="1" errorTitle="温馨提示" error="请单击向下三角尖,并从列表框中的备选答案中选择一个." sqref="D197 D271 D328">
      <formula1>__1_</formula1>
    </dataValidation>
    <dataValidation type="list" allowBlank="1" showInputMessage="1" showErrorMessage="1" errorTitle="提示框" error="请单击向下三角尖,并从列表框中的备选答案中选择一个." sqref="E58 E236 E44:E46 E124:E128">
      <formula1>__1_</formula1>
    </dataValidation>
    <dataValidation type="list" allowBlank="1" showInputMessage="1" showErrorMessage="1" errorTitle="出错提示" error="请单击向下三角尖,并从列表框中的备选答案中选择一个." sqref="E68 E70 E207 E65:E66">
      <formula1>INDIRECT(#REF!)</formula1>
    </dataValidation>
    <dataValidation type="list" allowBlank="1" showInputMessage="1" showErrorMessage="1" errorTitle="提示框" error="请单击向下三角尖,并从列表框中的备选答案中选择一个." sqref="E106:E109">
      <formula1>__xlbgnm.</formula1>
    </dataValidation>
    <dataValidation type="list" allowBlank="1" showInputMessage="1" showErrorMessage="1" errorTitle="出错提示" error="请单击向下三角尖,并从列表框中的备选答案中选择一个." sqref="N120 T120 S330:T330 S256:T259">
      <formula1>__xlbgnm.</formula1>
    </dataValidation>
    <dataValidation type="list" allowBlank="1" showInputMessage="1" showErrorMessage="1" errorTitle="温馨提示" error="请单击向下三角尖,并从列表框中的备选答案中选择一个." sqref="H196 G197 G271 G328 G256:G259">
      <formula1>_</formula1>
    </dataValidation>
    <dataValidation type="list" allowBlank="1" showInputMessage="1" showErrorMessage="1" errorTitle="出错提示" error="请单击向下三角尖,并从列表框中的备选答案中选择一个." sqref="T334">
      <formula1>_1_</formula1>
    </dataValidation>
    <dataValidation type="list" allowBlank="1" showInputMessage="1" showErrorMessage="1" errorTitle="提示框" error="请单击向下三角尖,并从列表框中的备选答案中选择一个." sqref="O141:O143">
      <formula1>AREA</formula1>
    </dataValidation>
  </dataValidations>
  <printOptions horizontalCentered="1"/>
  <pageMargins left="0.379166666666667" right="0.409027777777778" top="0.459027777777778" bottom="0.438888888888889" header="0.288888888888889" footer="0.26875"/>
  <pageSetup paperSize="9" orientation="landscape" horizontalDpi="100" verticalDpi="100"/>
  <headerFooter alignWithMargins="0">
    <oddFooter>&amp;C第 &amp;P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387"/>
  <sheetViews>
    <sheetView view="pageBreakPreview" zoomScaleNormal="115" workbookViewId="0">
      <pane ySplit="3" topLeftCell="A4" activePane="bottomLeft" state="frozen"/>
      <selection/>
      <selection pane="bottomLeft" activeCell="A1" sqref="A1:N1"/>
    </sheetView>
  </sheetViews>
  <sheetFormatPr defaultColWidth="9" defaultRowHeight="14.25"/>
  <cols>
    <col min="1" max="1" width="3.75" style="23" customWidth="1"/>
    <col min="2" max="2" width="12.25" style="24" customWidth="1"/>
    <col min="3" max="3" width="5.875" hidden="1" customWidth="1"/>
    <col min="4" max="4" width="7.25" style="23" customWidth="1"/>
    <col min="5" max="5" width="6.5" style="25" customWidth="1"/>
    <col min="6" max="6" width="25" style="26" customWidth="1"/>
    <col min="7" max="7" width="5.25" style="25" customWidth="1"/>
    <col min="8" max="8" width="9.375" style="27" customWidth="1"/>
    <col min="9" max="9" width="9.125" style="28" customWidth="1"/>
    <col min="10" max="10" width="16.75" style="24" customWidth="1"/>
    <col min="11" max="11" width="8.75" customWidth="1"/>
    <col min="12" max="12" width="16.75" style="26" customWidth="1"/>
    <col min="13" max="14" width="6.75" style="29" customWidth="1"/>
  </cols>
  <sheetData>
    <row r="1" ht="48" customHeight="1" spans="1:14">
      <c r="A1" s="30" t="s">
        <v>1900</v>
      </c>
      <c r="B1" s="30"/>
      <c r="C1" s="30"/>
      <c r="D1" s="30"/>
      <c r="E1" s="30"/>
      <c r="F1" s="30"/>
      <c r="G1" s="30"/>
      <c r="H1" s="30"/>
      <c r="I1" s="30"/>
      <c r="J1" s="30"/>
      <c r="K1" s="30"/>
      <c r="L1" s="30"/>
      <c r="M1" s="30"/>
      <c r="N1" s="30"/>
    </row>
    <row r="2" s="18" customFormat="1" ht="35.1" customHeight="1" spans="1:14">
      <c r="A2" s="31" t="s">
        <v>1</v>
      </c>
      <c r="B2" s="31" t="s">
        <v>2</v>
      </c>
      <c r="C2" s="31" t="s">
        <v>3</v>
      </c>
      <c r="D2" s="31" t="s">
        <v>4</v>
      </c>
      <c r="E2" s="32" t="s">
        <v>1452</v>
      </c>
      <c r="F2" s="32" t="s">
        <v>6</v>
      </c>
      <c r="G2" s="32" t="s">
        <v>7</v>
      </c>
      <c r="H2" s="32" t="s">
        <v>8</v>
      </c>
      <c r="I2" s="32" t="s">
        <v>9</v>
      </c>
      <c r="J2" s="32"/>
      <c r="K2" s="31" t="s">
        <v>10</v>
      </c>
      <c r="L2" s="31"/>
      <c r="M2" s="70" t="s">
        <v>11</v>
      </c>
      <c r="N2" s="70"/>
    </row>
    <row r="3" s="18" customFormat="1" ht="39.95" customHeight="1" spans="1:14">
      <c r="A3" s="31"/>
      <c r="B3" s="31"/>
      <c r="C3" s="31"/>
      <c r="D3" s="31"/>
      <c r="E3" s="32"/>
      <c r="F3" s="32"/>
      <c r="G3" s="32"/>
      <c r="H3" s="32"/>
      <c r="I3" s="71" t="s">
        <v>15</v>
      </c>
      <c r="J3" s="72" t="s">
        <v>16</v>
      </c>
      <c r="K3" s="31" t="s">
        <v>17</v>
      </c>
      <c r="L3" s="73" t="s">
        <v>18</v>
      </c>
      <c r="M3" s="33" t="s">
        <v>19</v>
      </c>
      <c r="N3" s="33" t="s">
        <v>20</v>
      </c>
    </row>
    <row r="4" s="19" customFormat="1" ht="25.5" customHeight="1" spans="1:14">
      <c r="A4" s="33"/>
      <c r="B4" s="34" t="str">
        <f>"合计"&amp;SUBTOTAL(3,A4:A298)-4&amp;"个"</f>
        <v>合计117个</v>
      </c>
      <c r="C4" s="33"/>
      <c r="D4" s="33"/>
      <c r="E4" s="35"/>
      <c r="F4" s="35"/>
      <c r="G4" s="35"/>
      <c r="H4" s="36">
        <f t="shared" ref="H4:I4" si="0">SUM(H5,H63,H90)</f>
        <v>13411585</v>
      </c>
      <c r="I4" s="36">
        <f t="shared" si="0"/>
        <v>739200</v>
      </c>
      <c r="J4" s="74"/>
      <c r="K4" s="36">
        <f>SUM(K5,K63,K90)</f>
        <v>1405900</v>
      </c>
      <c r="L4" s="33"/>
      <c r="M4" s="33"/>
      <c r="N4" s="33"/>
    </row>
    <row r="5" s="20" customFormat="1" ht="20.1" customHeight="1" spans="1:14">
      <c r="A5" s="37" t="s">
        <v>24</v>
      </c>
      <c r="B5" s="38" t="str">
        <f>"在建项目"&amp;SUBTOTAL(3,A5:A63)-2&amp;"个"</f>
        <v>在建项目57个</v>
      </c>
      <c r="C5" s="37"/>
      <c r="D5" s="37"/>
      <c r="E5" s="39"/>
      <c r="F5" s="39"/>
      <c r="G5" s="39"/>
      <c r="H5" s="40">
        <f t="shared" ref="H5:I5" si="1">SUM(H6:H62)</f>
        <v>3037917</v>
      </c>
      <c r="I5" s="40">
        <f t="shared" si="1"/>
        <v>739200</v>
      </c>
      <c r="J5" s="38"/>
      <c r="K5" s="40">
        <f>SUM(K6:K62)</f>
        <v>660900</v>
      </c>
      <c r="L5" s="37"/>
      <c r="M5" s="37"/>
      <c r="N5" s="37"/>
    </row>
    <row r="6" ht="90" spans="1:14">
      <c r="A6" s="41">
        <v>1</v>
      </c>
      <c r="B6" s="55" t="s">
        <v>25</v>
      </c>
      <c r="C6" s="56" t="s">
        <v>26</v>
      </c>
      <c r="D6" s="56" t="s">
        <v>27</v>
      </c>
      <c r="E6" s="41" t="s">
        <v>28</v>
      </c>
      <c r="F6" s="55" t="s">
        <v>29</v>
      </c>
      <c r="G6" s="41" t="s">
        <v>30</v>
      </c>
      <c r="H6" s="57">
        <v>270000</v>
      </c>
      <c r="I6" s="41">
        <v>160000</v>
      </c>
      <c r="J6" s="80" t="s">
        <v>31</v>
      </c>
      <c r="K6" s="59">
        <v>100000</v>
      </c>
      <c r="L6" s="60" t="s">
        <v>1581</v>
      </c>
      <c r="M6" s="59" t="s">
        <v>33</v>
      </c>
      <c r="N6" s="59" t="s">
        <v>34</v>
      </c>
    </row>
    <row r="7" ht="27.75" customHeight="1" spans="1:14">
      <c r="A7" s="41">
        <v>2</v>
      </c>
      <c r="B7" s="55" t="s">
        <v>49</v>
      </c>
      <c r="C7" s="56" t="s">
        <v>50</v>
      </c>
      <c r="D7" s="56" t="s">
        <v>51</v>
      </c>
      <c r="E7" s="41" t="s">
        <v>28</v>
      </c>
      <c r="F7" s="55" t="s">
        <v>52</v>
      </c>
      <c r="G7" s="41" t="s">
        <v>53</v>
      </c>
      <c r="H7" s="57">
        <v>200000</v>
      </c>
      <c r="I7" s="41">
        <v>110000</v>
      </c>
      <c r="J7" s="80" t="s">
        <v>54</v>
      </c>
      <c r="K7" s="59">
        <v>80000</v>
      </c>
      <c r="L7" s="60" t="s">
        <v>1583</v>
      </c>
      <c r="M7" s="59" t="s">
        <v>33</v>
      </c>
      <c r="N7" s="59" t="s">
        <v>34</v>
      </c>
    </row>
    <row r="8" ht="33.75" spans="1:14">
      <c r="A8" s="41">
        <v>3</v>
      </c>
      <c r="B8" s="55" t="s">
        <v>58</v>
      </c>
      <c r="C8" s="56" t="s">
        <v>50</v>
      </c>
      <c r="D8" s="56" t="s">
        <v>27</v>
      </c>
      <c r="E8" s="41" t="s">
        <v>28</v>
      </c>
      <c r="F8" s="55" t="s">
        <v>59</v>
      </c>
      <c r="G8" s="41" t="s">
        <v>60</v>
      </c>
      <c r="H8" s="57">
        <v>140000</v>
      </c>
      <c r="I8" s="41">
        <v>110000</v>
      </c>
      <c r="J8" s="55" t="s">
        <v>61</v>
      </c>
      <c r="K8" s="59">
        <v>30000</v>
      </c>
      <c r="L8" s="60" t="s">
        <v>62</v>
      </c>
      <c r="M8" s="59" t="s">
        <v>33</v>
      </c>
      <c r="N8" s="59" t="s">
        <v>34</v>
      </c>
    </row>
    <row r="9" ht="45" spans="1:14">
      <c r="A9" s="41">
        <v>4</v>
      </c>
      <c r="B9" s="55" t="s">
        <v>66</v>
      </c>
      <c r="C9" s="56" t="s">
        <v>50</v>
      </c>
      <c r="D9" s="56" t="s">
        <v>27</v>
      </c>
      <c r="E9" s="41" t="s">
        <v>28</v>
      </c>
      <c r="F9" s="55" t="s">
        <v>67</v>
      </c>
      <c r="G9" s="41" t="s">
        <v>60</v>
      </c>
      <c r="H9" s="57">
        <v>87000</v>
      </c>
      <c r="I9" s="59">
        <v>82000</v>
      </c>
      <c r="J9" s="55" t="s">
        <v>68</v>
      </c>
      <c r="K9" s="59">
        <v>5000</v>
      </c>
      <c r="L9" s="60" t="s">
        <v>69</v>
      </c>
      <c r="M9" s="59" t="s">
        <v>33</v>
      </c>
      <c r="N9" s="45" t="s">
        <v>70</v>
      </c>
    </row>
    <row r="10" ht="33.75" spans="1:14">
      <c r="A10" s="41">
        <v>5</v>
      </c>
      <c r="B10" s="55" t="s">
        <v>81</v>
      </c>
      <c r="C10" s="56" t="s">
        <v>26</v>
      </c>
      <c r="D10" s="56" t="s">
        <v>51</v>
      </c>
      <c r="E10" s="41" t="s">
        <v>28</v>
      </c>
      <c r="F10" s="55" t="s">
        <v>82</v>
      </c>
      <c r="G10" s="41" t="s">
        <v>83</v>
      </c>
      <c r="H10" s="57">
        <v>150000</v>
      </c>
      <c r="I10" s="41"/>
      <c r="J10" s="143" t="s">
        <v>84</v>
      </c>
      <c r="K10" s="59">
        <v>80000</v>
      </c>
      <c r="L10" s="60" t="s">
        <v>1586</v>
      </c>
      <c r="M10" s="59" t="s">
        <v>79</v>
      </c>
      <c r="N10" s="59" t="s">
        <v>33</v>
      </c>
    </row>
    <row r="11" ht="32.25" customHeight="1" spans="1:14">
      <c r="A11" s="41">
        <v>6</v>
      </c>
      <c r="B11" s="55" t="s">
        <v>96</v>
      </c>
      <c r="C11" s="56" t="s">
        <v>50</v>
      </c>
      <c r="D11" s="56" t="s">
        <v>27</v>
      </c>
      <c r="E11" s="41" t="s">
        <v>28</v>
      </c>
      <c r="F11" s="55" t="s">
        <v>97</v>
      </c>
      <c r="G11" s="41" t="s">
        <v>83</v>
      </c>
      <c r="H11" s="57">
        <v>36720</v>
      </c>
      <c r="I11" s="59">
        <v>25000</v>
      </c>
      <c r="J11" s="143" t="s">
        <v>1901</v>
      </c>
      <c r="K11" s="59">
        <v>5000</v>
      </c>
      <c r="L11" s="80" t="s">
        <v>99</v>
      </c>
      <c r="M11" s="59" t="s">
        <v>79</v>
      </c>
      <c r="N11" s="59" t="s">
        <v>33</v>
      </c>
    </row>
    <row r="12" ht="78.75" spans="1:14">
      <c r="A12" s="41">
        <v>7</v>
      </c>
      <c r="B12" s="76" t="s">
        <v>102</v>
      </c>
      <c r="C12" s="59" t="s">
        <v>103</v>
      </c>
      <c r="D12" s="45" t="s">
        <v>104</v>
      </c>
      <c r="E12" s="48" t="s">
        <v>28</v>
      </c>
      <c r="F12" s="42" t="s">
        <v>105</v>
      </c>
      <c r="G12" s="49" t="s">
        <v>106</v>
      </c>
      <c r="H12" s="139">
        <v>10000</v>
      </c>
      <c r="I12" s="41"/>
      <c r="J12" s="76" t="s">
        <v>1589</v>
      </c>
      <c r="K12" s="45">
        <v>5000</v>
      </c>
      <c r="L12" s="80" t="s">
        <v>91</v>
      </c>
      <c r="M12" s="59" t="s">
        <v>92</v>
      </c>
      <c r="N12" s="59" t="s">
        <v>33</v>
      </c>
    </row>
    <row r="13" ht="56.25" spans="1:14">
      <c r="A13" s="41">
        <v>8</v>
      </c>
      <c r="B13" s="76" t="s">
        <v>108</v>
      </c>
      <c r="C13" s="59" t="s">
        <v>103</v>
      </c>
      <c r="D13" s="56" t="s">
        <v>104</v>
      </c>
      <c r="E13" s="48" t="s">
        <v>28</v>
      </c>
      <c r="F13" s="76" t="s">
        <v>109</v>
      </c>
      <c r="G13" s="49" t="s">
        <v>106</v>
      </c>
      <c r="H13" s="139">
        <v>10000</v>
      </c>
      <c r="I13" s="41"/>
      <c r="J13" s="76" t="s">
        <v>110</v>
      </c>
      <c r="K13" s="45">
        <v>3000</v>
      </c>
      <c r="L13" s="80" t="s">
        <v>91</v>
      </c>
      <c r="M13" s="59" t="s">
        <v>92</v>
      </c>
      <c r="N13" s="59" t="s">
        <v>33</v>
      </c>
    </row>
    <row r="14" ht="78.75" spans="1:14">
      <c r="A14" s="41">
        <v>9</v>
      </c>
      <c r="B14" s="76" t="s">
        <v>112</v>
      </c>
      <c r="C14" s="59" t="s">
        <v>103</v>
      </c>
      <c r="D14" s="45" t="s">
        <v>104</v>
      </c>
      <c r="E14" s="48" t="s">
        <v>28</v>
      </c>
      <c r="F14" s="42" t="s">
        <v>113</v>
      </c>
      <c r="G14" s="49" t="s">
        <v>106</v>
      </c>
      <c r="H14" s="139">
        <v>3000</v>
      </c>
      <c r="I14" s="41"/>
      <c r="J14" s="76" t="s">
        <v>1589</v>
      </c>
      <c r="K14" s="45">
        <v>3000</v>
      </c>
      <c r="L14" s="80" t="s">
        <v>114</v>
      </c>
      <c r="M14" s="59" t="s">
        <v>115</v>
      </c>
      <c r="N14" s="59" t="s">
        <v>33</v>
      </c>
    </row>
    <row r="15" ht="33.75" spans="1:14">
      <c r="A15" s="41">
        <v>10</v>
      </c>
      <c r="B15" s="55" t="s">
        <v>152</v>
      </c>
      <c r="C15" s="56" t="s">
        <v>26</v>
      </c>
      <c r="D15" s="56" t="s">
        <v>27</v>
      </c>
      <c r="E15" s="41" t="s">
        <v>28</v>
      </c>
      <c r="F15" s="55" t="s">
        <v>1593</v>
      </c>
      <c r="G15" s="41" t="s">
        <v>83</v>
      </c>
      <c r="H15" s="57">
        <v>160000</v>
      </c>
      <c r="I15" s="41">
        <v>63000</v>
      </c>
      <c r="J15" s="81" t="s">
        <v>154</v>
      </c>
      <c r="K15" s="59">
        <v>10000</v>
      </c>
      <c r="L15" s="60" t="s">
        <v>1592</v>
      </c>
      <c r="M15" s="59" t="s">
        <v>79</v>
      </c>
      <c r="N15" s="59" t="s">
        <v>33</v>
      </c>
    </row>
    <row r="16" ht="33.75" spans="1:14">
      <c r="A16" s="41">
        <v>11</v>
      </c>
      <c r="B16" s="42" t="s">
        <v>275</v>
      </c>
      <c r="C16" s="68" t="s">
        <v>265</v>
      </c>
      <c r="D16" s="44" t="s">
        <v>27</v>
      </c>
      <c r="E16" s="45" t="s">
        <v>267</v>
      </c>
      <c r="F16" s="46" t="s">
        <v>276</v>
      </c>
      <c r="G16" s="41" t="s">
        <v>60</v>
      </c>
      <c r="H16" s="87">
        <v>52797</v>
      </c>
      <c r="I16" s="68">
        <v>25000</v>
      </c>
      <c r="J16" s="46" t="s">
        <v>1595</v>
      </c>
      <c r="K16" s="68">
        <v>28000</v>
      </c>
      <c r="L16" s="60" t="s">
        <v>1596</v>
      </c>
      <c r="M16" s="45" t="s">
        <v>33</v>
      </c>
      <c r="N16" s="59" t="s">
        <v>34</v>
      </c>
    </row>
    <row r="17" ht="24" spans="1:14">
      <c r="A17" s="41">
        <v>12</v>
      </c>
      <c r="B17" s="42" t="s">
        <v>281</v>
      </c>
      <c r="C17" s="68" t="s">
        <v>265</v>
      </c>
      <c r="D17" s="44" t="s">
        <v>51</v>
      </c>
      <c r="E17" s="45" t="s">
        <v>267</v>
      </c>
      <c r="F17" s="46" t="s">
        <v>1597</v>
      </c>
      <c r="G17" s="41" t="s">
        <v>83</v>
      </c>
      <c r="H17" s="68">
        <v>35000</v>
      </c>
      <c r="I17" s="68"/>
      <c r="J17" s="129" t="s">
        <v>1598</v>
      </c>
      <c r="K17" s="68">
        <v>15000</v>
      </c>
      <c r="L17" s="60" t="s">
        <v>1568</v>
      </c>
      <c r="M17" s="45" t="s">
        <v>79</v>
      </c>
      <c r="N17" s="45" t="s">
        <v>33</v>
      </c>
    </row>
    <row r="18" ht="22.5" spans="1:14">
      <c r="A18" s="41">
        <v>13</v>
      </c>
      <c r="B18" s="42" t="s">
        <v>294</v>
      </c>
      <c r="C18" s="44"/>
      <c r="D18" s="44" t="s">
        <v>104</v>
      </c>
      <c r="E18" s="45" t="s">
        <v>267</v>
      </c>
      <c r="F18" s="46" t="s">
        <v>295</v>
      </c>
      <c r="G18" s="41" t="s">
        <v>89</v>
      </c>
      <c r="H18" s="44">
        <v>9800</v>
      </c>
      <c r="I18" s="84"/>
      <c r="J18" s="170" t="s">
        <v>1532</v>
      </c>
      <c r="K18" s="85">
        <v>6000</v>
      </c>
      <c r="L18" s="76" t="s">
        <v>1681</v>
      </c>
      <c r="M18" s="49" t="s">
        <v>92</v>
      </c>
      <c r="N18" s="45" t="s">
        <v>33</v>
      </c>
    </row>
    <row r="19" ht="22.5" spans="1:14">
      <c r="A19" s="41">
        <v>14</v>
      </c>
      <c r="B19" s="42" t="s">
        <v>296</v>
      </c>
      <c r="C19" s="31"/>
      <c r="D19" s="44" t="s">
        <v>104</v>
      </c>
      <c r="E19" s="45" t="s">
        <v>267</v>
      </c>
      <c r="F19" s="46" t="s">
        <v>1535</v>
      </c>
      <c r="G19" s="41" t="s">
        <v>106</v>
      </c>
      <c r="H19" s="44">
        <v>8000</v>
      </c>
      <c r="I19" s="84"/>
      <c r="J19" s="170" t="s">
        <v>1532</v>
      </c>
      <c r="K19" s="44">
        <v>3000</v>
      </c>
      <c r="L19" s="76" t="s">
        <v>1568</v>
      </c>
      <c r="M19" s="49" t="s">
        <v>79</v>
      </c>
      <c r="N19" s="45" t="s">
        <v>33</v>
      </c>
    </row>
    <row r="20" ht="22.5" spans="1:14">
      <c r="A20" s="41">
        <v>15</v>
      </c>
      <c r="B20" s="42" t="s">
        <v>298</v>
      </c>
      <c r="C20" s="31"/>
      <c r="D20" s="44" t="s">
        <v>104</v>
      </c>
      <c r="E20" s="45" t="s">
        <v>267</v>
      </c>
      <c r="F20" s="60" t="s">
        <v>1601</v>
      </c>
      <c r="G20" s="41" t="s">
        <v>300</v>
      </c>
      <c r="H20" s="44">
        <v>3000</v>
      </c>
      <c r="I20" s="171"/>
      <c r="J20" s="129" t="s">
        <v>1532</v>
      </c>
      <c r="K20" s="87">
        <v>3000</v>
      </c>
      <c r="L20" s="46" t="s">
        <v>1498</v>
      </c>
      <c r="M20" s="48" t="s">
        <v>115</v>
      </c>
      <c r="N20" s="48" t="s">
        <v>34</v>
      </c>
    </row>
    <row r="21" ht="33.75" spans="1:14">
      <c r="A21" s="41">
        <v>16</v>
      </c>
      <c r="B21" s="42" t="s">
        <v>304</v>
      </c>
      <c r="C21" s="44"/>
      <c r="D21" s="44" t="s">
        <v>104</v>
      </c>
      <c r="E21" s="45" t="s">
        <v>267</v>
      </c>
      <c r="F21" s="46" t="s">
        <v>1603</v>
      </c>
      <c r="G21" s="41" t="s">
        <v>106</v>
      </c>
      <c r="H21" s="44">
        <v>10000</v>
      </c>
      <c r="I21" s="169"/>
      <c r="J21" s="129" t="s">
        <v>1604</v>
      </c>
      <c r="K21" s="85">
        <v>4000</v>
      </c>
      <c r="L21" s="46" t="s">
        <v>1902</v>
      </c>
      <c r="M21" s="48" t="s">
        <v>122</v>
      </c>
      <c r="N21" s="45" t="s">
        <v>33</v>
      </c>
    </row>
    <row r="22" ht="22.5" spans="1:14">
      <c r="A22" s="41">
        <v>17</v>
      </c>
      <c r="B22" s="42" t="s">
        <v>310</v>
      </c>
      <c r="C22" s="169"/>
      <c r="D22" s="44" t="s">
        <v>104</v>
      </c>
      <c r="E22" s="45" t="s">
        <v>267</v>
      </c>
      <c r="F22" s="46" t="s">
        <v>1605</v>
      </c>
      <c r="G22" s="41" t="s">
        <v>106</v>
      </c>
      <c r="H22" s="148">
        <v>2000</v>
      </c>
      <c r="I22" s="169"/>
      <c r="J22" s="129" t="s">
        <v>1606</v>
      </c>
      <c r="K22" s="172">
        <v>1000</v>
      </c>
      <c r="L22" s="76" t="s">
        <v>1568</v>
      </c>
      <c r="M22" s="48" t="s">
        <v>79</v>
      </c>
      <c r="N22" s="45" t="s">
        <v>33</v>
      </c>
    </row>
    <row r="23" ht="45" spans="1:14">
      <c r="A23" s="41">
        <v>18</v>
      </c>
      <c r="B23" s="55" t="s">
        <v>438</v>
      </c>
      <c r="C23" s="59" t="s">
        <v>50</v>
      </c>
      <c r="D23" s="56" t="s">
        <v>51</v>
      </c>
      <c r="E23" s="56" t="s">
        <v>439</v>
      </c>
      <c r="F23" s="55" t="s">
        <v>440</v>
      </c>
      <c r="G23" s="41" t="s">
        <v>60</v>
      </c>
      <c r="H23" s="57">
        <v>60000</v>
      </c>
      <c r="I23" s="59"/>
      <c r="J23" s="55" t="s">
        <v>441</v>
      </c>
      <c r="K23" s="59">
        <v>5000</v>
      </c>
      <c r="L23" s="80" t="s">
        <v>1903</v>
      </c>
      <c r="M23" s="59" t="s">
        <v>33</v>
      </c>
      <c r="N23" s="45" t="s">
        <v>34</v>
      </c>
    </row>
    <row r="24" ht="33.75" spans="1:14">
      <c r="A24" s="41">
        <v>19</v>
      </c>
      <c r="B24" s="55" t="s">
        <v>447</v>
      </c>
      <c r="C24" s="59" t="s">
        <v>50</v>
      </c>
      <c r="D24" s="56" t="s">
        <v>51</v>
      </c>
      <c r="E24" s="56" t="s">
        <v>439</v>
      </c>
      <c r="F24" s="55" t="s">
        <v>448</v>
      </c>
      <c r="G24" s="41" t="s">
        <v>449</v>
      </c>
      <c r="H24" s="57">
        <v>30200</v>
      </c>
      <c r="I24" s="59"/>
      <c r="J24" s="55" t="s">
        <v>450</v>
      </c>
      <c r="K24" s="59">
        <v>1000</v>
      </c>
      <c r="L24" s="80" t="s">
        <v>1503</v>
      </c>
      <c r="M24" s="59" t="s">
        <v>33</v>
      </c>
      <c r="N24" s="59" t="s">
        <v>33</v>
      </c>
    </row>
    <row r="25" ht="22.5" spans="1:14">
      <c r="A25" s="41">
        <v>20</v>
      </c>
      <c r="B25" s="55" t="s">
        <v>453</v>
      </c>
      <c r="C25" s="59" t="s">
        <v>50</v>
      </c>
      <c r="D25" s="56" t="s">
        <v>51</v>
      </c>
      <c r="E25" s="56" t="s">
        <v>439</v>
      </c>
      <c r="F25" s="55" t="s">
        <v>454</v>
      </c>
      <c r="G25" s="41" t="s">
        <v>455</v>
      </c>
      <c r="H25" s="57">
        <v>10000</v>
      </c>
      <c r="I25" s="59"/>
      <c r="J25" s="55" t="s">
        <v>456</v>
      </c>
      <c r="K25" s="59">
        <v>3000</v>
      </c>
      <c r="L25" s="80" t="s">
        <v>1903</v>
      </c>
      <c r="M25" s="59" t="s">
        <v>33</v>
      </c>
      <c r="N25" s="45" t="s">
        <v>34</v>
      </c>
    </row>
    <row r="26" ht="33.75" spans="1:14">
      <c r="A26" s="41">
        <v>21</v>
      </c>
      <c r="B26" s="55" t="s">
        <v>458</v>
      </c>
      <c r="C26" s="59" t="s">
        <v>50</v>
      </c>
      <c r="D26" s="56" t="s">
        <v>51</v>
      </c>
      <c r="E26" s="56" t="s">
        <v>439</v>
      </c>
      <c r="F26" s="55" t="s">
        <v>1609</v>
      </c>
      <c r="G26" s="41" t="s">
        <v>460</v>
      </c>
      <c r="H26" s="57">
        <v>320000</v>
      </c>
      <c r="I26" s="59"/>
      <c r="J26" s="55" t="s">
        <v>461</v>
      </c>
      <c r="K26" s="59">
        <v>60000</v>
      </c>
      <c r="L26" s="80" t="s">
        <v>1503</v>
      </c>
      <c r="M26" s="59" t="s">
        <v>33</v>
      </c>
      <c r="N26" s="59" t="s">
        <v>33</v>
      </c>
    </row>
    <row r="27" ht="33.75" spans="1:14">
      <c r="A27" s="41">
        <v>22</v>
      </c>
      <c r="B27" s="55" t="s">
        <v>465</v>
      </c>
      <c r="C27" s="59" t="s">
        <v>50</v>
      </c>
      <c r="D27" s="56" t="s">
        <v>51</v>
      </c>
      <c r="E27" s="56" t="s">
        <v>439</v>
      </c>
      <c r="F27" s="55" t="s">
        <v>466</v>
      </c>
      <c r="G27" s="41" t="s">
        <v>60</v>
      </c>
      <c r="H27" s="57">
        <v>8000</v>
      </c>
      <c r="I27" s="59"/>
      <c r="J27" s="55" t="s">
        <v>467</v>
      </c>
      <c r="K27" s="59">
        <v>2000</v>
      </c>
      <c r="L27" s="80" t="s">
        <v>1904</v>
      </c>
      <c r="M27" s="59" t="s">
        <v>33</v>
      </c>
      <c r="N27" s="45" t="s">
        <v>34</v>
      </c>
    </row>
    <row r="28" ht="33.75" spans="1:14">
      <c r="A28" s="41">
        <v>23</v>
      </c>
      <c r="B28" s="55" t="s">
        <v>473</v>
      </c>
      <c r="C28" s="59" t="s">
        <v>50</v>
      </c>
      <c r="D28" s="56" t="s">
        <v>104</v>
      </c>
      <c r="E28" s="56" t="s">
        <v>439</v>
      </c>
      <c r="F28" s="55" t="s">
        <v>1610</v>
      </c>
      <c r="G28" s="41" t="s">
        <v>119</v>
      </c>
      <c r="H28" s="57">
        <v>2000</v>
      </c>
      <c r="I28" s="59"/>
      <c r="J28" s="55" t="s">
        <v>1905</v>
      </c>
      <c r="K28" s="59">
        <v>500</v>
      </c>
      <c r="L28" s="80" t="s">
        <v>476</v>
      </c>
      <c r="M28" s="59" t="s">
        <v>33</v>
      </c>
      <c r="N28" s="45" t="s">
        <v>34</v>
      </c>
    </row>
    <row r="29" ht="22.5" spans="1:14">
      <c r="A29" s="41">
        <v>24</v>
      </c>
      <c r="B29" s="55" t="s">
        <v>483</v>
      </c>
      <c r="C29" s="59" t="s">
        <v>50</v>
      </c>
      <c r="D29" s="56" t="s">
        <v>27</v>
      </c>
      <c r="E29" s="56" t="s">
        <v>439</v>
      </c>
      <c r="F29" s="55" t="s">
        <v>484</v>
      </c>
      <c r="G29" s="41" t="s">
        <v>449</v>
      </c>
      <c r="H29" s="57">
        <v>35000</v>
      </c>
      <c r="I29" s="59"/>
      <c r="J29" s="55" t="s">
        <v>485</v>
      </c>
      <c r="K29" s="59">
        <v>5000</v>
      </c>
      <c r="L29" s="80" t="s">
        <v>486</v>
      </c>
      <c r="M29" s="59" t="s">
        <v>33</v>
      </c>
      <c r="N29" s="45" t="s">
        <v>34</v>
      </c>
    </row>
    <row r="30" ht="33.75" spans="1:14">
      <c r="A30" s="41">
        <v>25</v>
      </c>
      <c r="B30" s="55" t="s">
        <v>488</v>
      </c>
      <c r="C30" s="59" t="s">
        <v>50</v>
      </c>
      <c r="D30" s="56" t="s">
        <v>27</v>
      </c>
      <c r="E30" s="56" t="s">
        <v>439</v>
      </c>
      <c r="F30" s="55" t="s">
        <v>1612</v>
      </c>
      <c r="G30" s="41" t="s">
        <v>490</v>
      </c>
      <c r="H30" s="57">
        <v>105400</v>
      </c>
      <c r="I30" s="59"/>
      <c r="J30" s="55" t="s">
        <v>491</v>
      </c>
      <c r="K30" s="59">
        <v>15000</v>
      </c>
      <c r="L30" s="80" t="s">
        <v>1906</v>
      </c>
      <c r="M30" s="59" t="s">
        <v>33</v>
      </c>
      <c r="N30" s="45" t="s">
        <v>34</v>
      </c>
    </row>
    <row r="31" ht="45" spans="1:14">
      <c r="A31" s="41">
        <v>26</v>
      </c>
      <c r="B31" s="55" t="s">
        <v>496</v>
      </c>
      <c r="C31" s="59" t="s">
        <v>50</v>
      </c>
      <c r="D31" s="56" t="s">
        <v>27</v>
      </c>
      <c r="E31" s="56" t="s">
        <v>439</v>
      </c>
      <c r="F31" s="55" t="s">
        <v>497</v>
      </c>
      <c r="G31" s="41" t="s">
        <v>449</v>
      </c>
      <c r="H31" s="57">
        <v>100000</v>
      </c>
      <c r="I31" s="59"/>
      <c r="J31" s="55" t="s">
        <v>1907</v>
      </c>
      <c r="K31" s="59">
        <v>35000</v>
      </c>
      <c r="L31" s="80" t="s">
        <v>451</v>
      </c>
      <c r="M31" s="59" t="s">
        <v>33</v>
      </c>
      <c r="N31" s="59" t="s">
        <v>33</v>
      </c>
    </row>
    <row r="32" ht="22.5" spans="1:14">
      <c r="A32" s="41">
        <v>27</v>
      </c>
      <c r="B32" s="55" t="s">
        <v>502</v>
      </c>
      <c r="C32" s="59" t="s">
        <v>50</v>
      </c>
      <c r="D32" s="56" t="s">
        <v>27</v>
      </c>
      <c r="E32" s="56" t="s">
        <v>439</v>
      </c>
      <c r="F32" s="55" t="s">
        <v>503</v>
      </c>
      <c r="G32" s="41" t="s">
        <v>60</v>
      </c>
      <c r="H32" s="57">
        <v>10000</v>
      </c>
      <c r="I32" s="59"/>
      <c r="J32" s="55" t="s">
        <v>504</v>
      </c>
      <c r="K32" s="59">
        <v>1000</v>
      </c>
      <c r="L32" s="80" t="s">
        <v>505</v>
      </c>
      <c r="M32" s="59" t="s">
        <v>33</v>
      </c>
      <c r="N32" s="45" t="s">
        <v>34</v>
      </c>
    </row>
    <row r="33" ht="67.5" spans="1:14">
      <c r="A33" s="41">
        <v>28</v>
      </c>
      <c r="B33" s="55" t="s">
        <v>508</v>
      </c>
      <c r="C33" s="59" t="s">
        <v>50</v>
      </c>
      <c r="D33" s="56" t="s">
        <v>27</v>
      </c>
      <c r="E33" s="56" t="s">
        <v>439</v>
      </c>
      <c r="F33" s="55" t="s">
        <v>509</v>
      </c>
      <c r="G33" s="41" t="s">
        <v>449</v>
      </c>
      <c r="H33" s="57">
        <v>242000</v>
      </c>
      <c r="I33" s="59"/>
      <c r="J33" s="55" t="s">
        <v>510</v>
      </c>
      <c r="K33" s="59">
        <v>5000</v>
      </c>
      <c r="L33" s="80" t="s">
        <v>451</v>
      </c>
      <c r="M33" s="59" t="s">
        <v>33</v>
      </c>
      <c r="N33" s="45" t="s">
        <v>34</v>
      </c>
    </row>
    <row r="34" ht="45" spans="1:14">
      <c r="A34" s="41">
        <v>29</v>
      </c>
      <c r="B34" s="55" t="s">
        <v>513</v>
      </c>
      <c r="C34" s="59" t="s">
        <v>50</v>
      </c>
      <c r="D34" s="56" t="s">
        <v>27</v>
      </c>
      <c r="E34" s="56" t="s">
        <v>439</v>
      </c>
      <c r="F34" s="55" t="s">
        <v>1613</v>
      </c>
      <c r="G34" s="41" t="s">
        <v>449</v>
      </c>
      <c r="H34" s="57">
        <v>315000</v>
      </c>
      <c r="I34" s="59"/>
      <c r="J34" s="55" t="s">
        <v>515</v>
      </c>
      <c r="K34" s="59">
        <v>50000</v>
      </c>
      <c r="L34" s="80" t="s">
        <v>1908</v>
      </c>
      <c r="M34" s="59" t="s">
        <v>33</v>
      </c>
      <c r="N34" s="45" t="s">
        <v>34</v>
      </c>
    </row>
    <row r="35" ht="22.5" spans="1:14">
      <c r="A35" s="41">
        <v>30</v>
      </c>
      <c r="B35" s="55" t="s">
        <v>520</v>
      </c>
      <c r="C35" s="59" t="s">
        <v>50</v>
      </c>
      <c r="D35" s="56" t="s">
        <v>104</v>
      </c>
      <c r="E35" s="56" t="s">
        <v>439</v>
      </c>
      <c r="F35" s="55" t="s">
        <v>1614</v>
      </c>
      <c r="G35" s="41" t="s">
        <v>89</v>
      </c>
      <c r="H35" s="57">
        <v>5000</v>
      </c>
      <c r="I35" s="59"/>
      <c r="J35" s="55" t="s">
        <v>522</v>
      </c>
      <c r="K35" s="59">
        <v>4500</v>
      </c>
      <c r="L35" s="80" t="s">
        <v>1909</v>
      </c>
      <c r="M35" s="59" t="s">
        <v>79</v>
      </c>
      <c r="N35" s="59" t="s">
        <v>33</v>
      </c>
    </row>
    <row r="36" ht="22.5" spans="1:14">
      <c r="A36" s="41">
        <v>31</v>
      </c>
      <c r="B36" s="55" t="s">
        <v>523</v>
      </c>
      <c r="C36" s="59" t="s">
        <v>50</v>
      </c>
      <c r="D36" s="56" t="s">
        <v>104</v>
      </c>
      <c r="E36" s="56" t="s">
        <v>439</v>
      </c>
      <c r="F36" s="55" t="s">
        <v>1614</v>
      </c>
      <c r="G36" s="41" t="s">
        <v>89</v>
      </c>
      <c r="H36" s="57">
        <v>4500</v>
      </c>
      <c r="I36" s="59"/>
      <c r="J36" s="55" t="s">
        <v>522</v>
      </c>
      <c r="K36" s="59">
        <v>3000</v>
      </c>
      <c r="L36" s="80" t="s">
        <v>1909</v>
      </c>
      <c r="M36" s="59" t="s">
        <v>79</v>
      </c>
      <c r="N36" s="59" t="s">
        <v>33</v>
      </c>
    </row>
    <row r="37" ht="22.5" spans="1:14">
      <c r="A37" s="41">
        <v>32</v>
      </c>
      <c r="B37" s="55" t="s">
        <v>531</v>
      </c>
      <c r="C37" s="56" t="s">
        <v>26</v>
      </c>
      <c r="D37" s="56" t="s">
        <v>51</v>
      </c>
      <c r="E37" s="56" t="s">
        <v>439</v>
      </c>
      <c r="F37" s="55" t="s">
        <v>532</v>
      </c>
      <c r="G37" s="41" t="s">
        <v>83</v>
      </c>
      <c r="H37" s="57">
        <v>15000</v>
      </c>
      <c r="I37" s="59"/>
      <c r="J37" s="55" t="s">
        <v>533</v>
      </c>
      <c r="K37" s="59">
        <v>5000</v>
      </c>
      <c r="L37" s="80" t="s">
        <v>1503</v>
      </c>
      <c r="M37" s="59" t="s">
        <v>79</v>
      </c>
      <c r="N37" s="59" t="s">
        <v>33</v>
      </c>
    </row>
    <row r="38" ht="78.75" spans="1:14">
      <c r="A38" s="41">
        <v>33</v>
      </c>
      <c r="B38" s="55" t="s">
        <v>536</v>
      </c>
      <c r="C38" s="56" t="s">
        <v>26</v>
      </c>
      <c r="D38" s="56" t="s">
        <v>104</v>
      </c>
      <c r="E38" s="56" t="s">
        <v>439</v>
      </c>
      <c r="F38" s="55" t="s">
        <v>537</v>
      </c>
      <c r="G38" s="41" t="s">
        <v>89</v>
      </c>
      <c r="H38" s="57">
        <v>5500</v>
      </c>
      <c r="I38" s="59"/>
      <c r="J38" s="55" t="s">
        <v>538</v>
      </c>
      <c r="K38" s="59">
        <v>5500</v>
      </c>
      <c r="L38" s="80" t="s">
        <v>1568</v>
      </c>
      <c r="M38" s="59" t="s">
        <v>79</v>
      </c>
      <c r="N38" s="59" t="s">
        <v>33</v>
      </c>
    </row>
    <row r="39" ht="67.5" spans="1:14">
      <c r="A39" s="41">
        <v>34</v>
      </c>
      <c r="B39" s="55" t="s">
        <v>540</v>
      </c>
      <c r="C39" s="56" t="s">
        <v>26</v>
      </c>
      <c r="D39" s="56" t="s">
        <v>104</v>
      </c>
      <c r="E39" s="56" t="s">
        <v>439</v>
      </c>
      <c r="F39" s="55" t="s">
        <v>541</v>
      </c>
      <c r="G39" s="41" t="s">
        <v>89</v>
      </c>
      <c r="H39" s="57">
        <v>3200</v>
      </c>
      <c r="I39" s="59"/>
      <c r="J39" s="55" t="s">
        <v>538</v>
      </c>
      <c r="K39" s="59">
        <v>3200</v>
      </c>
      <c r="L39" s="80" t="s">
        <v>1568</v>
      </c>
      <c r="M39" s="59" t="s">
        <v>79</v>
      </c>
      <c r="N39" s="59" t="s">
        <v>33</v>
      </c>
    </row>
    <row r="40" ht="33.75" spans="1:14">
      <c r="A40" s="41">
        <v>35</v>
      </c>
      <c r="B40" s="55" t="s">
        <v>542</v>
      </c>
      <c r="C40" s="56" t="s">
        <v>26</v>
      </c>
      <c r="D40" s="56" t="s">
        <v>104</v>
      </c>
      <c r="E40" s="56" t="s">
        <v>439</v>
      </c>
      <c r="F40" s="55" t="s">
        <v>543</v>
      </c>
      <c r="G40" s="41" t="s">
        <v>89</v>
      </c>
      <c r="H40" s="57">
        <v>32000</v>
      </c>
      <c r="I40" s="59"/>
      <c r="J40" s="55" t="s">
        <v>544</v>
      </c>
      <c r="K40" s="59">
        <v>6000</v>
      </c>
      <c r="L40" s="80" t="s">
        <v>1568</v>
      </c>
      <c r="M40" s="59" t="s">
        <v>79</v>
      </c>
      <c r="N40" s="45" t="s">
        <v>33</v>
      </c>
    </row>
    <row r="41" ht="22.5" spans="1:14">
      <c r="A41" s="41">
        <v>36</v>
      </c>
      <c r="B41" s="55" t="s">
        <v>545</v>
      </c>
      <c r="C41" s="56" t="s">
        <v>26</v>
      </c>
      <c r="D41" s="56" t="s">
        <v>104</v>
      </c>
      <c r="E41" s="56" t="s">
        <v>439</v>
      </c>
      <c r="F41" s="55" t="s">
        <v>546</v>
      </c>
      <c r="G41" s="41" t="s">
        <v>89</v>
      </c>
      <c r="H41" s="57">
        <v>2500</v>
      </c>
      <c r="I41" s="59"/>
      <c r="J41" s="55" t="s">
        <v>1616</v>
      </c>
      <c r="K41" s="59">
        <v>2500</v>
      </c>
      <c r="L41" s="80" t="s">
        <v>1568</v>
      </c>
      <c r="M41" s="59" t="s">
        <v>79</v>
      </c>
      <c r="N41" s="45" t="s">
        <v>34</v>
      </c>
    </row>
    <row r="42" ht="22.5" spans="1:14">
      <c r="A42" s="41">
        <v>37</v>
      </c>
      <c r="B42" s="55" t="s">
        <v>562</v>
      </c>
      <c r="C42" s="56"/>
      <c r="D42" s="56" t="s">
        <v>104</v>
      </c>
      <c r="E42" s="56" t="s">
        <v>439</v>
      </c>
      <c r="F42" s="55" t="s">
        <v>563</v>
      </c>
      <c r="G42" s="41">
        <v>2016</v>
      </c>
      <c r="H42" s="57">
        <v>1000</v>
      </c>
      <c r="I42" s="59"/>
      <c r="J42" s="55" t="s">
        <v>1910</v>
      </c>
      <c r="K42" s="59">
        <v>1000</v>
      </c>
      <c r="L42" s="80" t="s">
        <v>1615</v>
      </c>
      <c r="M42" s="59" t="s">
        <v>122</v>
      </c>
      <c r="N42" s="45" t="s">
        <v>34</v>
      </c>
    </row>
    <row r="43" ht="45" spans="1:14">
      <c r="A43" s="41">
        <v>38</v>
      </c>
      <c r="B43" s="46" t="s">
        <v>673</v>
      </c>
      <c r="C43" s="47" t="s">
        <v>50</v>
      </c>
      <c r="D43" s="47" t="s">
        <v>104</v>
      </c>
      <c r="E43" s="48" t="s">
        <v>642</v>
      </c>
      <c r="F43" s="46" t="s">
        <v>1617</v>
      </c>
      <c r="G43" s="41" t="s">
        <v>675</v>
      </c>
      <c r="H43" s="53">
        <v>7200</v>
      </c>
      <c r="I43" s="48">
        <v>6000</v>
      </c>
      <c r="J43" s="78" t="s">
        <v>1618</v>
      </c>
      <c r="K43" s="48">
        <v>1200</v>
      </c>
      <c r="L43" s="42" t="s">
        <v>1619</v>
      </c>
      <c r="M43" s="45" t="s">
        <v>33</v>
      </c>
      <c r="N43" s="47" t="s">
        <v>92</v>
      </c>
    </row>
    <row r="44" ht="33.75" spans="1:14">
      <c r="A44" s="41">
        <v>39</v>
      </c>
      <c r="B44" s="46" t="s">
        <v>686</v>
      </c>
      <c r="C44" s="52" t="s">
        <v>50</v>
      </c>
      <c r="D44" s="47" t="s">
        <v>104</v>
      </c>
      <c r="E44" s="48" t="s">
        <v>642</v>
      </c>
      <c r="F44" s="46" t="s">
        <v>1620</v>
      </c>
      <c r="G44" s="41" t="s">
        <v>89</v>
      </c>
      <c r="H44" s="53">
        <v>5000</v>
      </c>
      <c r="I44" s="48"/>
      <c r="J44" s="78" t="s">
        <v>1562</v>
      </c>
      <c r="K44" s="47">
        <v>2500</v>
      </c>
      <c r="L44" s="46" t="s">
        <v>1621</v>
      </c>
      <c r="M44" s="47" t="s">
        <v>92</v>
      </c>
      <c r="N44" s="45" t="s">
        <v>33</v>
      </c>
    </row>
    <row r="45" ht="45" spans="1:14">
      <c r="A45" s="41">
        <v>40</v>
      </c>
      <c r="B45" s="46" t="s">
        <v>745</v>
      </c>
      <c r="C45" s="47" t="s">
        <v>50</v>
      </c>
      <c r="D45" s="47" t="s">
        <v>27</v>
      </c>
      <c r="E45" s="48" t="s">
        <v>642</v>
      </c>
      <c r="F45" s="46" t="s">
        <v>1643</v>
      </c>
      <c r="G45" s="41" t="s">
        <v>747</v>
      </c>
      <c r="H45" s="53">
        <v>20000</v>
      </c>
      <c r="I45" s="48">
        <v>19800</v>
      </c>
      <c r="J45" s="78" t="s">
        <v>748</v>
      </c>
      <c r="K45" s="53">
        <v>200</v>
      </c>
      <c r="L45" s="46" t="s">
        <v>749</v>
      </c>
      <c r="M45" s="45" t="s">
        <v>33</v>
      </c>
      <c r="N45" s="52" t="s">
        <v>79</v>
      </c>
    </row>
    <row r="46" ht="22.5" spans="1:14">
      <c r="A46" s="41">
        <v>41</v>
      </c>
      <c r="B46" s="46" t="s">
        <v>753</v>
      </c>
      <c r="C46" s="47" t="s">
        <v>50</v>
      </c>
      <c r="D46" s="47" t="s">
        <v>27</v>
      </c>
      <c r="E46" s="48" t="s">
        <v>642</v>
      </c>
      <c r="F46" s="46" t="s">
        <v>1644</v>
      </c>
      <c r="G46" s="48" t="s">
        <v>60</v>
      </c>
      <c r="H46" s="53">
        <v>15000</v>
      </c>
      <c r="I46" s="48">
        <v>14800</v>
      </c>
      <c r="J46" s="78" t="s">
        <v>755</v>
      </c>
      <c r="K46" s="48">
        <v>200</v>
      </c>
      <c r="L46" s="46" t="s">
        <v>1645</v>
      </c>
      <c r="M46" s="45" t="s">
        <v>33</v>
      </c>
      <c r="N46" s="52" t="s">
        <v>79</v>
      </c>
    </row>
    <row r="47" ht="33.75" spans="1:14">
      <c r="A47" s="41">
        <v>42</v>
      </c>
      <c r="B47" s="46" t="s">
        <v>759</v>
      </c>
      <c r="C47" s="47" t="s">
        <v>26</v>
      </c>
      <c r="D47" s="47" t="s">
        <v>27</v>
      </c>
      <c r="E47" s="48" t="s">
        <v>642</v>
      </c>
      <c r="F47" s="46" t="s">
        <v>760</v>
      </c>
      <c r="G47" s="41" t="s">
        <v>761</v>
      </c>
      <c r="H47" s="53">
        <v>86000</v>
      </c>
      <c r="I47" s="48">
        <v>85800</v>
      </c>
      <c r="J47" s="78" t="s">
        <v>1646</v>
      </c>
      <c r="K47" s="53">
        <v>200</v>
      </c>
      <c r="L47" s="46" t="s">
        <v>763</v>
      </c>
      <c r="M47" s="45" t="s">
        <v>33</v>
      </c>
      <c r="N47" s="52" t="s">
        <v>34</v>
      </c>
    </row>
    <row r="48" ht="45" spans="1:14">
      <c r="A48" s="41">
        <v>43</v>
      </c>
      <c r="B48" s="46" t="s">
        <v>766</v>
      </c>
      <c r="C48" s="47" t="s">
        <v>26</v>
      </c>
      <c r="D48" s="52" t="s">
        <v>51</v>
      </c>
      <c r="E48" s="48" t="s">
        <v>642</v>
      </c>
      <c r="F48" s="46" t="s">
        <v>767</v>
      </c>
      <c r="G48" s="41" t="s">
        <v>83</v>
      </c>
      <c r="H48" s="53">
        <v>150000</v>
      </c>
      <c r="I48" s="48"/>
      <c r="J48" s="78" t="s">
        <v>1911</v>
      </c>
      <c r="K48" s="48">
        <v>15000</v>
      </c>
      <c r="L48" s="46" t="s">
        <v>1648</v>
      </c>
      <c r="M48" s="52" t="s">
        <v>79</v>
      </c>
      <c r="N48" s="45" t="s">
        <v>33</v>
      </c>
    </row>
    <row r="49" ht="22.5" spans="1:14">
      <c r="A49" s="41">
        <v>44</v>
      </c>
      <c r="B49" s="46" t="s">
        <v>771</v>
      </c>
      <c r="C49" s="47" t="s">
        <v>26</v>
      </c>
      <c r="D49" s="52" t="s">
        <v>51</v>
      </c>
      <c r="E49" s="48" t="s">
        <v>642</v>
      </c>
      <c r="F49" s="46" t="s">
        <v>1649</v>
      </c>
      <c r="G49" s="41" t="s">
        <v>89</v>
      </c>
      <c r="H49" s="53">
        <v>5000</v>
      </c>
      <c r="I49" s="48"/>
      <c r="J49" s="78" t="s">
        <v>1562</v>
      </c>
      <c r="K49" s="48">
        <v>2000</v>
      </c>
      <c r="L49" s="46" t="s">
        <v>1681</v>
      </c>
      <c r="M49" s="52" t="s">
        <v>92</v>
      </c>
      <c r="N49" s="45" t="s">
        <v>33</v>
      </c>
    </row>
    <row r="50" ht="22.5" spans="1:14">
      <c r="A50" s="41">
        <v>45</v>
      </c>
      <c r="B50" s="46" t="s">
        <v>773</v>
      </c>
      <c r="C50" s="47" t="s">
        <v>26</v>
      </c>
      <c r="D50" s="52" t="s">
        <v>51</v>
      </c>
      <c r="E50" s="48" t="s">
        <v>642</v>
      </c>
      <c r="F50" s="46" t="s">
        <v>1651</v>
      </c>
      <c r="G50" s="41" t="s">
        <v>89</v>
      </c>
      <c r="H50" s="53">
        <v>5000</v>
      </c>
      <c r="I50" s="48"/>
      <c r="J50" s="78" t="s">
        <v>1562</v>
      </c>
      <c r="K50" s="48">
        <v>2000</v>
      </c>
      <c r="L50" s="46" t="s">
        <v>1568</v>
      </c>
      <c r="M50" s="96" t="s">
        <v>79</v>
      </c>
      <c r="N50" s="45" t="s">
        <v>33</v>
      </c>
    </row>
    <row r="51" ht="22.5" spans="1:14">
      <c r="A51" s="41">
        <v>46</v>
      </c>
      <c r="B51" s="46" t="s">
        <v>775</v>
      </c>
      <c r="C51" s="47" t="s">
        <v>26</v>
      </c>
      <c r="D51" s="52" t="s">
        <v>51</v>
      </c>
      <c r="E51" s="48" t="s">
        <v>642</v>
      </c>
      <c r="F51" s="46" t="s">
        <v>776</v>
      </c>
      <c r="G51" s="48" t="s">
        <v>106</v>
      </c>
      <c r="H51" s="53">
        <v>9000</v>
      </c>
      <c r="I51" s="48"/>
      <c r="J51" s="78" t="s">
        <v>1653</v>
      </c>
      <c r="K51" s="47">
        <v>2800</v>
      </c>
      <c r="L51" s="46" t="s">
        <v>1568</v>
      </c>
      <c r="M51" s="96" t="s">
        <v>79</v>
      </c>
      <c r="N51" s="45" t="s">
        <v>33</v>
      </c>
    </row>
    <row r="52" ht="22.5" spans="1:14">
      <c r="A52" s="41">
        <v>47</v>
      </c>
      <c r="B52" s="55" t="s">
        <v>893</v>
      </c>
      <c r="C52" s="56" t="s">
        <v>50</v>
      </c>
      <c r="D52" s="56" t="s">
        <v>51</v>
      </c>
      <c r="E52" s="56" t="s">
        <v>894</v>
      </c>
      <c r="F52" s="55" t="s">
        <v>895</v>
      </c>
      <c r="G52" s="41" t="s">
        <v>89</v>
      </c>
      <c r="H52" s="57">
        <v>9500</v>
      </c>
      <c r="I52" s="59"/>
      <c r="J52" s="55" t="s">
        <v>1658</v>
      </c>
      <c r="K52" s="59">
        <v>5000</v>
      </c>
      <c r="L52" s="80" t="s">
        <v>1912</v>
      </c>
      <c r="M52" s="59" t="s">
        <v>115</v>
      </c>
      <c r="N52" s="45" t="s">
        <v>34</v>
      </c>
    </row>
    <row r="53" ht="22.5" spans="1:14">
      <c r="A53" s="41">
        <v>48</v>
      </c>
      <c r="B53" s="55" t="s">
        <v>902</v>
      </c>
      <c r="C53" s="56" t="s">
        <v>50</v>
      </c>
      <c r="D53" s="56" t="s">
        <v>51</v>
      </c>
      <c r="E53" s="56" t="s">
        <v>894</v>
      </c>
      <c r="F53" s="55" t="s">
        <v>903</v>
      </c>
      <c r="G53" s="41" t="s">
        <v>89</v>
      </c>
      <c r="H53" s="57">
        <v>9000</v>
      </c>
      <c r="I53" s="59"/>
      <c r="J53" s="55" t="s">
        <v>1658</v>
      </c>
      <c r="K53" s="59">
        <v>5000</v>
      </c>
      <c r="L53" s="80" t="s">
        <v>1912</v>
      </c>
      <c r="M53" s="59" t="s">
        <v>115</v>
      </c>
      <c r="N53" s="45" t="s">
        <v>34</v>
      </c>
    </row>
    <row r="54" ht="22.5" spans="1:14">
      <c r="A54" s="41">
        <v>49</v>
      </c>
      <c r="B54" s="55" t="s">
        <v>906</v>
      </c>
      <c r="C54" s="56" t="s">
        <v>50</v>
      </c>
      <c r="D54" s="56" t="s">
        <v>51</v>
      </c>
      <c r="E54" s="56" t="s">
        <v>894</v>
      </c>
      <c r="F54" s="55" t="s">
        <v>907</v>
      </c>
      <c r="G54" s="41" t="s">
        <v>89</v>
      </c>
      <c r="H54" s="57">
        <v>9000</v>
      </c>
      <c r="I54" s="59"/>
      <c r="J54" s="55" t="s">
        <v>1658</v>
      </c>
      <c r="K54" s="59">
        <v>5000</v>
      </c>
      <c r="L54" s="80" t="s">
        <v>1912</v>
      </c>
      <c r="M54" s="59" t="s">
        <v>115</v>
      </c>
      <c r="N54" s="45" t="s">
        <v>34</v>
      </c>
    </row>
    <row r="55" ht="22.5" spans="1:14">
      <c r="A55" s="41">
        <v>50</v>
      </c>
      <c r="B55" s="55" t="s">
        <v>913</v>
      </c>
      <c r="C55" s="56" t="s">
        <v>50</v>
      </c>
      <c r="D55" s="56" t="s">
        <v>51</v>
      </c>
      <c r="E55" s="56" t="s">
        <v>894</v>
      </c>
      <c r="F55" s="55" t="s">
        <v>914</v>
      </c>
      <c r="G55" s="41" t="s">
        <v>89</v>
      </c>
      <c r="H55" s="57">
        <v>9000</v>
      </c>
      <c r="I55" s="59"/>
      <c r="J55" s="55" t="s">
        <v>1658</v>
      </c>
      <c r="K55" s="59">
        <v>3000</v>
      </c>
      <c r="L55" s="80" t="s">
        <v>1659</v>
      </c>
      <c r="M55" s="59" t="s">
        <v>79</v>
      </c>
      <c r="N55" s="45" t="s">
        <v>33</v>
      </c>
    </row>
    <row r="56" ht="56.25" spans="1:14">
      <c r="A56" s="41">
        <v>51</v>
      </c>
      <c r="B56" s="55" t="s">
        <v>917</v>
      </c>
      <c r="C56" s="56" t="s">
        <v>26</v>
      </c>
      <c r="D56" s="56" t="s">
        <v>51</v>
      </c>
      <c r="E56" s="56" t="s">
        <v>894</v>
      </c>
      <c r="F56" s="55" t="s">
        <v>918</v>
      </c>
      <c r="G56" s="41" t="s">
        <v>919</v>
      </c>
      <c r="H56" s="57">
        <v>151000</v>
      </c>
      <c r="I56" s="59"/>
      <c r="J56" s="55" t="s">
        <v>920</v>
      </c>
      <c r="K56" s="59">
        <v>5000</v>
      </c>
      <c r="L56" s="80" t="s">
        <v>1913</v>
      </c>
      <c r="M56" s="59" t="s">
        <v>79</v>
      </c>
      <c r="N56" s="45" t="s">
        <v>33</v>
      </c>
    </row>
    <row r="57" ht="22.5" spans="1:14">
      <c r="A57" s="41">
        <v>52</v>
      </c>
      <c r="B57" s="58" t="s">
        <v>1002</v>
      </c>
      <c r="C57" s="59"/>
      <c r="D57" s="59" t="s">
        <v>27</v>
      </c>
      <c r="E57" s="45" t="s">
        <v>984</v>
      </c>
      <c r="F57" s="60" t="s">
        <v>1914</v>
      </c>
      <c r="G57" s="45" t="s">
        <v>60</v>
      </c>
      <c r="H57" s="61">
        <v>50000</v>
      </c>
      <c r="I57" s="59">
        <v>37000</v>
      </c>
      <c r="J57" s="80" t="s">
        <v>1915</v>
      </c>
      <c r="K57" s="59">
        <v>13000</v>
      </c>
      <c r="L57" s="60" t="s">
        <v>1916</v>
      </c>
      <c r="M57" s="59" t="s">
        <v>33</v>
      </c>
      <c r="N57" s="59" t="s">
        <v>34</v>
      </c>
    </row>
    <row r="58" ht="33.75" spans="1:14">
      <c r="A58" s="41">
        <v>53</v>
      </c>
      <c r="B58" s="58" t="s">
        <v>1016</v>
      </c>
      <c r="C58" s="56" t="s">
        <v>103</v>
      </c>
      <c r="D58" s="59" t="s">
        <v>104</v>
      </c>
      <c r="E58" s="45" t="s">
        <v>984</v>
      </c>
      <c r="F58" s="55" t="s">
        <v>1672</v>
      </c>
      <c r="G58" s="41">
        <v>2016</v>
      </c>
      <c r="H58" s="57">
        <v>600</v>
      </c>
      <c r="I58" s="59"/>
      <c r="J58" s="55" t="s">
        <v>1485</v>
      </c>
      <c r="K58" s="59">
        <v>600</v>
      </c>
      <c r="L58" s="80" t="s">
        <v>1552</v>
      </c>
      <c r="M58" s="59" t="s">
        <v>92</v>
      </c>
      <c r="N58" s="45" t="s">
        <v>70</v>
      </c>
    </row>
    <row r="59" ht="22.5" spans="1:14">
      <c r="A59" s="41">
        <v>54</v>
      </c>
      <c r="B59" s="55" t="s">
        <v>1086</v>
      </c>
      <c r="C59" s="59" t="s">
        <v>103</v>
      </c>
      <c r="D59" s="56" t="s">
        <v>104</v>
      </c>
      <c r="E59" s="41" t="s">
        <v>1072</v>
      </c>
      <c r="F59" s="55" t="s">
        <v>1677</v>
      </c>
      <c r="G59" s="41">
        <v>2016</v>
      </c>
      <c r="H59" s="57">
        <v>1000</v>
      </c>
      <c r="I59" s="56"/>
      <c r="J59" s="81" t="s">
        <v>1917</v>
      </c>
      <c r="K59" s="59">
        <v>1000</v>
      </c>
      <c r="L59" s="60" t="s">
        <v>1498</v>
      </c>
      <c r="M59" s="59" t="s">
        <v>115</v>
      </c>
      <c r="N59" s="45" t="s">
        <v>178</v>
      </c>
    </row>
    <row r="60" ht="56.25" spans="1:14">
      <c r="A60" s="41">
        <v>55</v>
      </c>
      <c r="B60" s="55" t="s">
        <v>1245</v>
      </c>
      <c r="C60" s="59" t="s">
        <v>50</v>
      </c>
      <c r="D60" s="56" t="s">
        <v>104</v>
      </c>
      <c r="E60" s="41" t="s">
        <v>1144</v>
      </c>
      <c r="F60" s="55" t="s">
        <v>1688</v>
      </c>
      <c r="G60" s="41" t="s">
        <v>119</v>
      </c>
      <c r="H60" s="57">
        <v>2000</v>
      </c>
      <c r="I60" s="56">
        <v>500</v>
      </c>
      <c r="J60" s="81" t="s">
        <v>1689</v>
      </c>
      <c r="K60" s="59">
        <v>2000</v>
      </c>
      <c r="L60" s="60" t="s">
        <v>1918</v>
      </c>
      <c r="M60" s="59" t="s">
        <v>79</v>
      </c>
      <c r="N60" s="45" t="s">
        <v>34</v>
      </c>
    </row>
    <row r="61" ht="22.5" spans="1:14">
      <c r="A61" s="41">
        <v>56</v>
      </c>
      <c r="B61" s="55" t="s">
        <v>1250</v>
      </c>
      <c r="C61" s="59" t="s">
        <v>50</v>
      </c>
      <c r="D61" s="56" t="s">
        <v>104</v>
      </c>
      <c r="E61" s="41" t="s">
        <v>1144</v>
      </c>
      <c r="F61" s="55" t="s">
        <v>1251</v>
      </c>
      <c r="G61" s="41">
        <v>2016</v>
      </c>
      <c r="H61" s="57">
        <v>500</v>
      </c>
      <c r="I61" s="56">
        <v>150</v>
      </c>
      <c r="J61" s="81" t="s">
        <v>1204</v>
      </c>
      <c r="K61" s="59">
        <v>500</v>
      </c>
      <c r="L61" s="60" t="s">
        <v>1691</v>
      </c>
      <c r="M61" s="59" t="s">
        <v>988</v>
      </c>
      <c r="N61" s="45" t="s">
        <v>34</v>
      </c>
    </row>
    <row r="62" ht="22.5" spans="1:14">
      <c r="A62" s="41">
        <v>57</v>
      </c>
      <c r="B62" s="55" t="s">
        <v>1311</v>
      </c>
      <c r="C62" s="59" t="s">
        <v>50</v>
      </c>
      <c r="D62" s="56" t="s">
        <v>104</v>
      </c>
      <c r="E62" s="41" t="s">
        <v>1265</v>
      </c>
      <c r="F62" s="55" t="s">
        <v>1312</v>
      </c>
      <c r="G62" s="41">
        <v>2016</v>
      </c>
      <c r="H62" s="57">
        <v>500</v>
      </c>
      <c r="I62" s="56">
        <v>150</v>
      </c>
      <c r="J62" s="81" t="s">
        <v>1313</v>
      </c>
      <c r="K62" s="59">
        <v>500</v>
      </c>
      <c r="L62" s="60" t="s">
        <v>1692</v>
      </c>
      <c r="M62" s="59" t="s">
        <v>988</v>
      </c>
      <c r="N62" s="45" t="s">
        <v>34</v>
      </c>
    </row>
    <row r="63" s="22" customFormat="1" ht="20.1" customHeight="1" spans="1:14">
      <c r="A63" s="62" t="s">
        <v>166</v>
      </c>
      <c r="B63" s="38" t="str">
        <f>"预备项目"&amp;SUBTOTAL(3,A63:A90)-2&amp;"个"</f>
        <v>预备项目26个</v>
      </c>
      <c r="C63" s="37"/>
      <c r="D63" s="37"/>
      <c r="E63" s="39"/>
      <c r="F63" s="63"/>
      <c r="G63" s="39"/>
      <c r="H63" s="64">
        <f>SUM(H64:H89)</f>
        <v>2459668</v>
      </c>
      <c r="I63" s="37"/>
      <c r="J63" s="82"/>
      <c r="K63" s="64">
        <f>SUM(K64:K89)</f>
        <v>745000</v>
      </c>
      <c r="L63" s="38"/>
      <c r="M63" s="37"/>
      <c r="N63" s="37"/>
    </row>
    <row r="64" ht="22.5" spans="1:14">
      <c r="A64" s="41">
        <v>1</v>
      </c>
      <c r="B64" s="55" t="s">
        <v>174</v>
      </c>
      <c r="C64" s="59" t="s">
        <v>26</v>
      </c>
      <c r="D64" s="56" t="s">
        <v>27</v>
      </c>
      <c r="E64" s="41" t="s">
        <v>28</v>
      </c>
      <c r="F64" s="55" t="s">
        <v>175</v>
      </c>
      <c r="G64" s="41" t="s">
        <v>83</v>
      </c>
      <c r="H64" s="57">
        <v>200000</v>
      </c>
      <c r="I64" s="56"/>
      <c r="J64" s="81" t="s">
        <v>176</v>
      </c>
      <c r="K64" s="59">
        <v>120000</v>
      </c>
      <c r="L64" s="60" t="s">
        <v>1760</v>
      </c>
      <c r="M64" s="59" t="s">
        <v>178</v>
      </c>
      <c r="N64" s="45" t="s">
        <v>33</v>
      </c>
    </row>
    <row r="65" ht="22.5" spans="1:14">
      <c r="A65" s="41">
        <v>2</v>
      </c>
      <c r="B65" s="55" t="s">
        <v>181</v>
      </c>
      <c r="C65" s="56" t="s">
        <v>26</v>
      </c>
      <c r="D65" s="56" t="s">
        <v>51</v>
      </c>
      <c r="E65" s="41" t="s">
        <v>28</v>
      </c>
      <c r="F65" s="55" t="s">
        <v>182</v>
      </c>
      <c r="G65" s="41" t="s">
        <v>89</v>
      </c>
      <c r="H65" s="57">
        <v>150000</v>
      </c>
      <c r="I65" s="56"/>
      <c r="J65" s="60" t="s">
        <v>183</v>
      </c>
      <c r="K65" s="59">
        <v>30000</v>
      </c>
      <c r="L65" s="60" t="s">
        <v>1919</v>
      </c>
      <c r="M65" s="59" t="s">
        <v>178</v>
      </c>
      <c r="N65" s="45" t="s">
        <v>33</v>
      </c>
    </row>
    <row r="66" ht="45" spans="1:14">
      <c r="A66" s="41">
        <v>3</v>
      </c>
      <c r="B66" s="55" t="s">
        <v>205</v>
      </c>
      <c r="C66" s="59" t="s">
        <v>26</v>
      </c>
      <c r="D66" s="56" t="s">
        <v>27</v>
      </c>
      <c r="E66" s="41" t="s">
        <v>28</v>
      </c>
      <c r="F66" s="55" t="s">
        <v>1761</v>
      </c>
      <c r="G66" s="41" t="s">
        <v>83</v>
      </c>
      <c r="H66" s="57">
        <v>80000</v>
      </c>
      <c r="I66" s="56"/>
      <c r="J66" s="81" t="s">
        <v>1762</v>
      </c>
      <c r="K66" s="59">
        <v>30000</v>
      </c>
      <c r="L66" s="80" t="s">
        <v>208</v>
      </c>
      <c r="M66" s="59" t="s">
        <v>178</v>
      </c>
      <c r="N66" s="45" t="s">
        <v>33</v>
      </c>
    </row>
    <row r="67" ht="22.5" spans="1:14">
      <c r="A67" s="41">
        <v>4</v>
      </c>
      <c r="B67" s="55" t="s">
        <v>210</v>
      </c>
      <c r="C67" s="56" t="s">
        <v>50</v>
      </c>
      <c r="D67" s="56" t="s">
        <v>51</v>
      </c>
      <c r="E67" s="41" t="s">
        <v>28</v>
      </c>
      <c r="F67" s="55" t="s">
        <v>1764</v>
      </c>
      <c r="G67" s="41" t="s">
        <v>89</v>
      </c>
      <c r="H67" s="57">
        <v>15668</v>
      </c>
      <c r="I67" s="59"/>
      <c r="J67" s="55" t="s">
        <v>1765</v>
      </c>
      <c r="K67" s="61">
        <v>3000</v>
      </c>
      <c r="L67" s="80" t="s">
        <v>213</v>
      </c>
      <c r="M67" s="59" t="s">
        <v>178</v>
      </c>
      <c r="N67" s="45" t="s">
        <v>33</v>
      </c>
    </row>
    <row r="68" ht="22.5" spans="1:14">
      <c r="A68" s="41">
        <v>5</v>
      </c>
      <c r="B68" s="42" t="s">
        <v>322</v>
      </c>
      <c r="C68" s="44"/>
      <c r="D68" s="68" t="s">
        <v>104</v>
      </c>
      <c r="E68" s="45" t="s">
        <v>267</v>
      </c>
      <c r="F68" s="46" t="s">
        <v>1766</v>
      </c>
      <c r="G68" s="41" t="s">
        <v>106</v>
      </c>
      <c r="H68" s="87">
        <v>10000</v>
      </c>
      <c r="I68" s="84"/>
      <c r="J68" s="129" t="s">
        <v>1606</v>
      </c>
      <c r="K68" s="85">
        <v>3000</v>
      </c>
      <c r="L68" s="79" t="s">
        <v>1734</v>
      </c>
      <c r="M68" s="48" t="s">
        <v>70</v>
      </c>
      <c r="N68" s="45" t="s">
        <v>33</v>
      </c>
    </row>
    <row r="69" ht="33.75" spans="1:14">
      <c r="A69" s="41">
        <v>6</v>
      </c>
      <c r="B69" s="42" t="s">
        <v>340</v>
      </c>
      <c r="C69" s="44"/>
      <c r="D69" s="44" t="s">
        <v>51</v>
      </c>
      <c r="E69" s="45" t="s">
        <v>267</v>
      </c>
      <c r="F69" s="46" t="s">
        <v>341</v>
      </c>
      <c r="G69" s="41" t="s">
        <v>135</v>
      </c>
      <c r="H69" s="87">
        <v>150000</v>
      </c>
      <c r="I69" s="84"/>
      <c r="J69" s="129" t="s">
        <v>1767</v>
      </c>
      <c r="K69" s="85">
        <v>30000</v>
      </c>
      <c r="L69" s="46" t="s">
        <v>343</v>
      </c>
      <c r="M69" s="48" t="s">
        <v>34</v>
      </c>
      <c r="N69" s="45" t="s">
        <v>33</v>
      </c>
    </row>
    <row r="70" ht="33.75" spans="1:14">
      <c r="A70" s="41">
        <v>7</v>
      </c>
      <c r="B70" s="42" t="s">
        <v>344</v>
      </c>
      <c r="C70" s="44"/>
      <c r="D70" s="44" t="s">
        <v>51</v>
      </c>
      <c r="E70" s="45" t="s">
        <v>267</v>
      </c>
      <c r="F70" s="46" t="s">
        <v>345</v>
      </c>
      <c r="G70" s="41" t="s">
        <v>135</v>
      </c>
      <c r="H70" s="87">
        <v>560000</v>
      </c>
      <c r="I70" s="84"/>
      <c r="J70" s="129" t="s">
        <v>1769</v>
      </c>
      <c r="K70" s="85">
        <v>15000</v>
      </c>
      <c r="L70" s="46" t="s">
        <v>347</v>
      </c>
      <c r="M70" s="48" t="s">
        <v>34</v>
      </c>
      <c r="N70" s="45" t="s">
        <v>33</v>
      </c>
    </row>
    <row r="71" ht="22.5" spans="1:14">
      <c r="A71" s="41">
        <v>8</v>
      </c>
      <c r="B71" s="42" t="s">
        <v>363</v>
      </c>
      <c r="C71" s="44"/>
      <c r="D71" s="44" t="s">
        <v>104</v>
      </c>
      <c r="E71" s="45" t="s">
        <v>267</v>
      </c>
      <c r="F71" s="46" t="s">
        <v>364</v>
      </c>
      <c r="G71" s="41" t="s">
        <v>106</v>
      </c>
      <c r="H71" s="87">
        <v>3000</v>
      </c>
      <c r="I71" s="84"/>
      <c r="J71" s="129"/>
      <c r="K71" s="148">
        <v>2000</v>
      </c>
      <c r="L71" s="76" t="s">
        <v>1920</v>
      </c>
      <c r="M71" s="49" t="s">
        <v>173</v>
      </c>
      <c r="N71" s="45" t="s">
        <v>33</v>
      </c>
    </row>
    <row r="72" ht="33.75" spans="1:14">
      <c r="A72" s="41">
        <v>9</v>
      </c>
      <c r="B72" s="42" t="s">
        <v>367</v>
      </c>
      <c r="C72" s="44"/>
      <c r="D72" s="44" t="s">
        <v>104</v>
      </c>
      <c r="E72" s="45" t="s">
        <v>267</v>
      </c>
      <c r="F72" s="46" t="s">
        <v>1728</v>
      </c>
      <c r="G72" s="41" t="s">
        <v>83</v>
      </c>
      <c r="H72" s="87">
        <v>3000</v>
      </c>
      <c r="I72" s="84"/>
      <c r="J72" s="173"/>
      <c r="K72" s="85">
        <v>1000</v>
      </c>
      <c r="L72" s="79" t="s">
        <v>1921</v>
      </c>
      <c r="M72" s="48" t="s">
        <v>34</v>
      </c>
      <c r="N72" s="45" t="s">
        <v>33</v>
      </c>
    </row>
    <row r="73" ht="22.5" spans="1:14">
      <c r="A73" s="41">
        <v>10</v>
      </c>
      <c r="B73" s="42" t="s">
        <v>369</v>
      </c>
      <c r="C73" s="44"/>
      <c r="D73" s="44" t="s">
        <v>51</v>
      </c>
      <c r="E73" s="45" t="s">
        <v>267</v>
      </c>
      <c r="F73" s="46" t="s">
        <v>1775</v>
      </c>
      <c r="G73" s="41" t="s">
        <v>135</v>
      </c>
      <c r="H73" s="87">
        <v>100000</v>
      </c>
      <c r="I73" s="84"/>
      <c r="J73" s="173"/>
      <c r="K73" s="85">
        <v>10000</v>
      </c>
      <c r="L73" s="79" t="s">
        <v>1921</v>
      </c>
      <c r="M73" s="48" t="s">
        <v>34</v>
      </c>
      <c r="N73" s="45" t="s">
        <v>33</v>
      </c>
    </row>
    <row r="74" ht="22.5" spans="1:14">
      <c r="A74" s="41">
        <v>11</v>
      </c>
      <c r="B74" s="42" t="s">
        <v>376</v>
      </c>
      <c r="C74" s="44"/>
      <c r="D74" s="44" t="s">
        <v>104</v>
      </c>
      <c r="E74" s="45" t="s">
        <v>267</v>
      </c>
      <c r="F74" s="46" t="s">
        <v>1778</v>
      </c>
      <c r="G74" s="41" t="s">
        <v>135</v>
      </c>
      <c r="H74" s="87">
        <v>5000</v>
      </c>
      <c r="I74" s="84"/>
      <c r="J74" s="173"/>
      <c r="K74" s="85">
        <v>3000</v>
      </c>
      <c r="L74" s="79" t="s">
        <v>1734</v>
      </c>
      <c r="M74" s="48" t="s">
        <v>70</v>
      </c>
      <c r="N74" s="45" t="s">
        <v>33</v>
      </c>
    </row>
    <row r="75" ht="22.5" spans="1:14">
      <c r="A75" s="41">
        <v>12</v>
      </c>
      <c r="B75" s="55" t="s">
        <v>1922</v>
      </c>
      <c r="C75" s="56" t="s">
        <v>26</v>
      </c>
      <c r="D75" s="56" t="s">
        <v>51</v>
      </c>
      <c r="E75" s="41" t="s">
        <v>439</v>
      </c>
      <c r="F75" s="55" t="s">
        <v>1782</v>
      </c>
      <c r="G75" s="41" t="s">
        <v>83</v>
      </c>
      <c r="H75" s="57">
        <v>30000</v>
      </c>
      <c r="I75" s="59"/>
      <c r="J75" s="55" t="s">
        <v>570</v>
      </c>
      <c r="K75" s="59">
        <v>30000</v>
      </c>
      <c r="L75" s="80" t="s">
        <v>1562</v>
      </c>
      <c r="M75" s="59" t="s">
        <v>70</v>
      </c>
      <c r="N75" s="45" t="s">
        <v>33</v>
      </c>
    </row>
    <row r="76" ht="45" spans="1:14">
      <c r="A76" s="41">
        <v>13</v>
      </c>
      <c r="B76" s="55" t="s">
        <v>575</v>
      </c>
      <c r="C76" s="56" t="s">
        <v>26</v>
      </c>
      <c r="D76" s="56" t="s">
        <v>51</v>
      </c>
      <c r="E76" s="41" t="s">
        <v>439</v>
      </c>
      <c r="F76" s="55" t="s">
        <v>1783</v>
      </c>
      <c r="G76" s="41" t="s">
        <v>83</v>
      </c>
      <c r="H76" s="57">
        <v>300000</v>
      </c>
      <c r="I76" s="59"/>
      <c r="J76" s="55" t="s">
        <v>570</v>
      </c>
      <c r="K76" s="59">
        <v>150000</v>
      </c>
      <c r="L76" s="80" t="s">
        <v>1562</v>
      </c>
      <c r="M76" s="59" t="s">
        <v>34</v>
      </c>
      <c r="N76" s="45" t="s">
        <v>33</v>
      </c>
    </row>
    <row r="77" ht="22.5" spans="1:14">
      <c r="A77" s="41">
        <v>14</v>
      </c>
      <c r="B77" s="55" t="s">
        <v>577</v>
      </c>
      <c r="C77" s="56"/>
      <c r="D77" s="56" t="s">
        <v>51</v>
      </c>
      <c r="E77" s="41" t="s">
        <v>439</v>
      </c>
      <c r="F77" s="55" t="s">
        <v>578</v>
      </c>
      <c r="G77" s="41" t="s">
        <v>83</v>
      </c>
      <c r="H77" s="57">
        <v>100000</v>
      </c>
      <c r="I77" s="59"/>
      <c r="J77" s="55" t="s">
        <v>579</v>
      </c>
      <c r="K77" s="59">
        <v>30000</v>
      </c>
      <c r="L77" s="80" t="s">
        <v>1785</v>
      </c>
      <c r="M77" s="59" t="s">
        <v>34</v>
      </c>
      <c r="N77" s="45" t="s">
        <v>33</v>
      </c>
    </row>
    <row r="78" ht="22.5" spans="1:14">
      <c r="A78" s="41">
        <v>15</v>
      </c>
      <c r="B78" s="55" t="s">
        <v>580</v>
      </c>
      <c r="C78" s="56" t="s">
        <v>26</v>
      </c>
      <c r="D78" s="56" t="s">
        <v>51</v>
      </c>
      <c r="E78" s="41" t="s">
        <v>439</v>
      </c>
      <c r="F78" s="55" t="s">
        <v>581</v>
      </c>
      <c r="G78" s="41" t="s">
        <v>83</v>
      </c>
      <c r="H78" s="57">
        <v>150000</v>
      </c>
      <c r="I78" s="59"/>
      <c r="J78" s="55" t="s">
        <v>1784</v>
      </c>
      <c r="K78" s="59">
        <v>80000</v>
      </c>
      <c r="L78" s="80" t="s">
        <v>1785</v>
      </c>
      <c r="M78" s="59" t="s">
        <v>337</v>
      </c>
      <c r="N78" s="45" t="s">
        <v>33</v>
      </c>
    </row>
    <row r="79" ht="33.75" spans="1:14">
      <c r="A79" s="41">
        <v>16</v>
      </c>
      <c r="B79" s="55" t="s">
        <v>583</v>
      </c>
      <c r="C79" s="56" t="s">
        <v>26</v>
      </c>
      <c r="D79" s="56" t="s">
        <v>51</v>
      </c>
      <c r="E79" s="41" t="s">
        <v>439</v>
      </c>
      <c r="F79" s="55" t="s">
        <v>1786</v>
      </c>
      <c r="G79" s="41" t="s">
        <v>83</v>
      </c>
      <c r="H79" s="57">
        <v>350000</v>
      </c>
      <c r="I79" s="59"/>
      <c r="J79" s="55" t="s">
        <v>1784</v>
      </c>
      <c r="K79" s="59">
        <v>120000</v>
      </c>
      <c r="L79" s="80" t="s">
        <v>1562</v>
      </c>
      <c r="M79" s="59" t="s">
        <v>34</v>
      </c>
      <c r="N79" s="45" t="s">
        <v>33</v>
      </c>
    </row>
    <row r="80" ht="22.5" spans="1:14">
      <c r="A80" s="41">
        <v>17</v>
      </c>
      <c r="B80" s="55" t="s">
        <v>586</v>
      </c>
      <c r="C80" s="56" t="s">
        <v>26</v>
      </c>
      <c r="D80" s="56" t="s">
        <v>51</v>
      </c>
      <c r="E80" s="41" t="s">
        <v>439</v>
      </c>
      <c r="F80" s="55" t="s">
        <v>587</v>
      </c>
      <c r="G80" s="41" t="s">
        <v>83</v>
      </c>
      <c r="H80" s="57">
        <v>50000</v>
      </c>
      <c r="I80" s="59"/>
      <c r="J80" s="55" t="s">
        <v>588</v>
      </c>
      <c r="K80" s="59">
        <v>20000</v>
      </c>
      <c r="L80" s="80" t="s">
        <v>1562</v>
      </c>
      <c r="M80" s="59" t="s">
        <v>34</v>
      </c>
      <c r="N80" s="45" t="s">
        <v>33</v>
      </c>
    </row>
    <row r="81" ht="22.5" spans="1:14">
      <c r="A81" s="41">
        <v>18</v>
      </c>
      <c r="B81" s="55" t="s">
        <v>590</v>
      </c>
      <c r="C81" s="56" t="s">
        <v>26</v>
      </c>
      <c r="D81" s="56" t="s">
        <v>51</v>
      </c>
      <c r="E81" s="41" t="s">
        <v>439</v>
      </c>
      <c r="F81" s="55" t="s">
        <v>1789</v>
      </c>
      <c r="G81" s="41" t="s">
        <v>83</v>
      </c>
      <c r="H81" s="57">
        <v>35000</v>
      </c>
      <c r="I81" s="59"/>
      <c r="J81" s="55" t="s">
        <v>592</v>
      </c>
      <c r="K81" s="59">
        <v>20000</v>
      </c>
      <c r="L81" s="80" t="s">
        <v>1562</v>
      </c>
      <c r="M81" s="59" t="s">
        <v>34</v>
      </c>
      <c r="N81" s="45" t="s">
        <v>33</v>
      </c>
    </row>
    <row r="82" ht="22.5" spans="1:14">
      <c r="A82" s="41">
        <v>19</v>
      </c>
      <c r="B82" s="55" t="s">
        <v>596</v>
      </c>
      <c r="C82" s="56"/>
      <c r="D82" s="56" t="s">
        <v>104</v>
      </c>
      <c r="E82" s="41" t="s">
        <v>439</v>
      </c>
      <c r="F82" s="55" t="s">
        <v>597</v>
      </c>
      <c r="G82" s="41" t="s">
        <v>598</v>
      </c>
      <c r="H82" s="57">
        <v>1000</v>
      </c>
      <c r="I82" s="47"/>
      <c r="J82" s="55" t="s">
        <v>1532</v>
      </c>
      <c r="K82" s="47">
        <v>1000</v>
      </c>
      <c r="L82" s="78" t="s">
        <v>1923</v>
      </c>
      <c r="M82" s="47" t="s">
        <v>600</v>
      </c>
      <c r="N82" s="45" t="s">
        <v>33</v>
      </c>
    </row>
    <row r="83" ht="22.5" spans="1:14">
      <c r="A83" s="41">
        <v>20</v>
      </c>
      <c r="B83" s="55" t="s">
        <v>601</v>
      </c>
      <c r="C83" s="56"/>
      <c r="D83" s="56" t="s">
        <v>104</v>
      </c>
      <c r="E83" s="41" t="s">
        <v>439</v>
      </c>
      <c r="F83" s="55" t="s">
        <v>1924</v>
      </c>
      <c r="G83" s="41">
        <v>2016</v>
      </c>
      <c r="H83" s="57">
        <v>3000</v>
      </c>
      <c r="I83" s="47"/>
      <c r="J83" s="55" t="s">
        <v>579</v>
      </c>
      <c r="K83" s="47">
        <v>1000</v>
      </c>
      <c r="L83" s="78" t="s">
        <v>1925</v>
      </c>
      <c r="M83" s="47" t="s">
        <v>382</v>
      </c>
      <c r="N83" s="45" t="s">
        <v>33</v>
      </c>
    </row>
    <row r="84" ht="45" spans="1:14">
      <c r="A84" s="41">
        <v>21</v>
      </c>
      <c r="B84" s="46" t="s">
        <v>803</v>
      </c>
      <c r="C84" s="47" t="s">
        <v>26</v>
      </c>
      <c r="D84" s="47" t="s">
        <v>51</v>
      </c>
      <c r="E84" s="48" t="s">
        <v>642</v>
      </c>
      <c r="F84" s="46" t="s">
        <v>804</v>
      </c>
      <c r="G84" s="48" t="s">
        <v>89</v>
      </c>
      <c r="H84" s="53">
        <v>21000</v>
      </c>
      <c r="I84" s="48"/>
      <c r="J84" s="78" t="s">
        <v>805</v>
      </c>
      <c r="K84" s="53">
        <v>11000</v>
      </c>
      <c r="L84" s="46" t="s">
        <v>1791</v>
      </c>
      <c r="M84" s="52" t="s">
        <v>178</v>
      </c>
      <c r="N84" s="45" t="s">
        <v>33</v>
      </c>
    </row>
    <row r="85" ht="33.75" spans="1:14">
      <c r="A85" s="41">
        <v>22</v>
      </c>
      <c r="B85" s="46" t="s">
        <v>807</v>
      </c>
      <c r="C85" s="47" t="s">
        <v>26</v>
      </c>
      <c r="D85" s="47" t="s">
        <v>51</v>
      </c>
      <c r="E85" s="48" t="s">
        <v>642</v>
      </c>
      <c r="F85" s="46" t="s">
        <v>1792</v>
      </c>
      <c r="G85" s="48" t="s">
        <v>83</v>
      </c>
      <c r="H85" s="53">
        <v>50000</v>
      </c>
      <c r="I85" s="48"/>
      <c r="J85" s="78" t="s">
        <v>1793</v>
      </c>
      <c r="K85" s="48">
        <v>5000</v>
      </c>
      <c r="L85" s="46" t="s">
        <v>1794</v>
      </c>
      <c r="M85" s="52" t="s">
        <v>382</v>
      </c>
      <c r="N85" s="45" t="s">
        <v>33</v>
      </c>
    </row>
    <row r="86" ht="33.75" spans="1:14">
      <c r="A86" s="41">
        <v>23</v>
      </c>
      <c r="B86" s="46" t="s">
        <v>811</v>
      </c>
      <c r="C86" s="47" t="s">
        <v>26</v>
      </c>
      <c r="D86" s="47" t="s">
        <v>51</v>
      </c>
      <c r="E86" s="48" t="s">
        <v>642</v>
      </c>
      <c r="F86" s="46" t="s">
        <v>1796</v>
      </c>
      <c r="G86" s="48" t="s">
        <v>89</v>
      </c>
      <c r="H86" s="53">
        <v>39000</v>
      </c>
      <c r="I86" s="48"/>
      <c r="J86" s="78" t="s">
        <v>1747</v>
      </c>
      <c r="K86" s="65">
        <v>8000</v>
      </c>
      <c r="L86" s="78" t="s">
        <v>1734</v>
      </c>
      <c r="M86" s="47" t="s">
        <v>70</v>
      </c>
      <c r="N86" s="45" t="s">
        <v>33</v>
      </c>
    </row>
    <row r="87" ht="33.75" spans="1:14">
      <c r="A87" s="41">
        <v>24</v>
      </c>
      <c r="B87" s="46" t="s">
        <v>819</v>
      </c>
      <c r="C87" s="47" t="s">
        <v>188</v>
      </c>
      <c r="D87" s="47" t="s">
        <v>104</v>
      </c>
      <c r="E87" s="48" t="s">
        <v>642</v>
      </c>
      <c r="F87" s="78" t="s">
        <v>820</v>
      </c>
      <c r="G87" s="49" t="s">
        <v>106</v>
      </c>
      <c r="H87" s="53">
        <v>4000</v>
      </c>
      <c r="I87" s="48"/>
      <c r="J87" s="78" t="s">
        <v>1799</v>
      </c>
      <c r="K87" s="47">
        <v>2000</v>
      </c>
      <c r="L87" s="46" t="s">
        <v>1750</v>
      </c>
      <c r="M87" s="52" t="s">
        <v>178</v>
      </c>
      <c r="N87" s="45" t="s">
        <v>33</v>
      </c>
    </row>
    <row r="88" ht="22.5" spans="1:14">
      <c r="A88" s="41">
        <v>25</v>
      </c>
      <c r="B88" s="46" t="s">
        <v>815</v>
      </c>
      <c r="C88" s="47" t="s">
        <v>103</v>
      </c>
      <c r="D88" s="47" t="s">
        <v>51</v>
      </c>
      <c r="E88" s="47" t="s">
        <v>642</v>
      </c>
      <c r="F88" s="46" t="s">
        <v>1800</v>
      </c>
      <c r="G88" s="48" t="s">
        <v>89</v>
      </c>
      <c r="H88" s="53">
        <v>30000</v>
      </c>
      <c r="I88" s="47">
        <v>200</v>
      </c>
      <c r="J88" s="78" t="s">
        <v>1801</v>
      </c>
      <c r="K88" s="47">
        <v>15000</v>
      </c>
      <c r="L88" s="46" t="s">
        <v>1802</v>
      </c>
      <c r="M88" s="47" t="s">
        <v>70</v>
      </c>
      <c r="N88" s="45" t="s">
        <v>33</v>
      </c>
    </row>
    <row r="89" ht="33.75" spans="1:14">
      <c r="A89" s="41">
        <v>26</v>
      </c>
      <c r="B89" s="46" t="s">
        <v>1409</v>
      </c>
      <c r="C89" s="47" t="s">
        <v>103</v>
      </c>
      <c r="D89" s="56" t="s">
        <v>104</v>
      </c>
      <c r="E89" s="48" t="s">
        <v>1410</v>
      </c>
      <c r="F89" s="46" t="s">
        <v>1411</v>
      </c>
      <c r="G89" s="138" t="s">
        <v>135</v>
      </c>
      <c r="H89" s="139">
        <v>20000</v>
      </c>
      <c r="I89" s="48"/>
      <c r="J89" s="78" t="s">
        <v>1562</v>
      </c>
      <c r="K89" s="47">
        <v>5000</v>
      </c>
      <c r="L89" s="46" t="s">
        <v>1750</v>
      </c>
      <c r="M89" s="52" t="s">
        <v>178</v>
      </c>
      <c r="N89" s="130" t="s">
        <v>33</v>
      </c>
    </row>
    <row r="90" s="22" customFormat="1" ht="20.1" customHeight="1" spans="1:14">
      <c r="A90" s="62" t="s">
        <v>217</v>
      </c>
      <c r="B90" s="38" t="str">
        <f>"前期项目"&amp;SUBTOTAL(3,A90:A125)-2&amp;"个"</f>
        <v>前期项目34个</v>
      </c>
      <c r="C90" s="66"/>
      <c r="D90" s="66"/>
      <c r="E90" s="62"/>
      <c r="F90" s="67"/>
      <c r="G90" s="62"/>
      <c r="H90" s="64">
        <f>SUM(H91:H124)</f>
        <v>7914000</v>
      </c>
      <c r="I90" s="37"/>
      <c r="J90" s="67"/>
      <c r="K90" s="40"/>
      <c r="L90" s="83"/>
      <c r="M90" s="37"/>
      <c r="N90" s="39"/>
    </row>
    <row r="91" ht="22.5" spans="1:14">
      <c r="A91" s="41">
        <v>1</v>
      </c>
      <c r="B91" s="42" t="s">
        <v>218</v>
      </c>
      <c r="C91" s="45" t="s">
        <v>188</v>
      </c>
      <c r="D91" s="45" t="s">
        <v>51</v>
      </c>
      <c r="E91" s="45" t="s">
        <v>28</v>
      </c>
      <c r="F91" s="42" t="s">
        <v>219</v>
      </c>
      <c r="G91" s="41" t="s">
        <v>220</v>
      </c>
      <c r="H91" s="57">
        <v>450000</v>
      </c>
      <c r="I91" s="104"/>
      <c r="J91" s="76"/>
      <c r="K91" s="45"/>
      <c r="L91" s="46" t="s">
        <v>1874</v>
      </c>
      <c r="M91" s="120"/>
      <c r="N91" s="45"/>
    </row>
    <row r="92" ht="56.25" spans="1:14">
      <c r="A92" s="41">
        <v>2</v>
      </c>
      <c r="B92" s="42" t="s">
        <v>224</v>
      </c>
      <c r="C92" s="59" t="s">
        <v>26</v>
      </c>
      <c r="D92" s="45" t="s">
        <v>51</v>
      </c>
      <c r="E92" s="48" t="s">
        <v>28</v>
      </c>
      <c r="F92" s="42" t="s">
        <v>1926</v>
      </c>
      <c r="G92" s="41" t="s">
        <v>226</v>
      </c>
      <c r="H92" s="57">
        <v>600000</v>
      </c>
      <c r="I92" s="104"/>
      <c r="J92" s="76"/>
      <c r="K92" s="45"/>
      <c r="L92" s="46" t="s">
        <v>1604</v>
      </c>
      <c r="M92" s="120"/>
      <c r="N92" s="45"/>
    </row>
    <row r="93" ht="22.5" spans="1:14">
      <c r="A93" s="41">
        <v>3</v>
      </c>
      <c r="B93" s="55" t="s">
        <v>227</v>
      </c>
      <c r="C93" s="56" t="s">
        <v>103</v>
      </c>
      <c r="D93" s="56" t="s">
        <v>104</v>
      </c>
      <c r="E93" s="41" t="s">
        <v>28</v>
      </c>
      <c r="F93" s="55" t="s">
        <v>228</v>
      </c>
      <c r="G93" s="45" t="s">
        <v>229</v>
      </c>
      <c r="H93" s="61">
        <v>5000</v>
      </c>
      <c r="I93" s="59"/>
      <c r="J93" s="76"/>
      <c r="K93" s="59"/>
      <c r="L93" s="46" t="s">
        <v>1604</v>
      </c>
      <c r="M93" s="59"/>
      <c r="N93" s="45"/>
    </row>
    <row r="94" ht="22.5" spans="1:14">
      <c r="A94" s="41">
        <v>4</v>
      </c>
      <c r="B94" s="143" t="s">
        <v>230</v>
      </c>
      <c r="C94" s="45" t="s">
        <v>103</v>
      </c>
      <c r="D94" s="45" t="s">
        <v>104</v>
      </c>
      <c r="E94" s="48" t="s">
        <v>28</v>
      </c>
      <c r="F94" s="143" t="s">
        <v>231</v>
      </c>
      <c r="G94" s="49" t="s">
        <v>229</v>
      </c>
      <c r="H94" s="50">
        <v>1200</v>
      </c>
      <c r="I94" s="104"/>
      <c r="J94" s="76"/>
      <c r="K94" s="45"/>
      <c r="L94" s="46" t="s">
        <v>1604</v>
      </c>
      <c r="M94" s="120"/>
      <c r="N94" s="45"/>
    </row>
    <row r="95" ht="22.5" spans="1:14">
      <c r="A95" s="41">
        <v>5</v>
      </c>
      <c r="B95" s="80" t="s">
        <v>234</v>
      </c>
      <c r="C95" s="45" t="s">
        <v>188</v>
      </c>
      <c r="D95" s="45" t="s">
        <v>51</v>
      </c>
      <c r="E95" s="45" t="s">
        <v>28</v>
      </c>
      <c r="F95" s="80" t="s">
        <v>1847</v>
      </c>
      <c r="G95" s="45" t="s">
        <v>223</v>
      </c>
      <c r="H95" s="61">
        <v>170000</v>
      </c>
      <c r="I95" s="104"/>
      <c r="J95" s="80"/>
      <c r="K95" s="45"/>
      <c r="L95" s="46" t="s">
        <v>1604</v>
      </c>
      <c r="M95" s="120"/>
      <c r="N95" s="45"/>
    </row>
    <row r="96" ht="22.5" spans="1:14">
      <c r="A96" s="41">
        <v>6</v>
      </c>
      <c r="B96" s="80" t="s">
        <v>236</v>
      </c>
      <c r="C96" s="45" t="s">
        <v>188</v>
      </c>
      <c r="D96" s="45" t="s">
        <v>27</v>
      </c>
      <c r="E96" s="45" t="s">
        <v>28</v>
      </c>
      <c r="F96" s="80" t="s">
        <v>1848</v>
      </c>
      <c r="G96" s="45" t="s">
        <v>223</v>
      </c>
      <c r="H96" s="61">
        <v>30000</v>
      </c>
      <c r="I96" s="45"/>
      <c r="J96" s="80"/>
      <c r="K96" s="45"/>
      <c r="L96" s="46" t="s">
        <v>1604</v>
      </c>
      <c r="M96" s="45"/>
      <c r="N96" s="45"/>
    </row>
    <row r="97" ht="22.5" spans="1:14">
      <c r="A97" s="41">
        <v>7</v>
      </c>
      <c r="B97" s="80" t="s">
        <v>240</v>
      </c>
      <c r="C97" s="45" t="s">
        <v>188</v>
      </c>
      <c r="D97" s="45" t="s">
        <v>51</v>
      </c>
      <c r="E97" s="45" t="s">
        <v>28</v>
      </c>
      <c r="F97" s="80" t="s">
        <v>1849</v>
      </c>
      <c r="G97" s="45" t="s">
        <v>242</v>
      </c>
      <c r="H97" s="61">
        <v>500000</v>
      </c>
      <c r="I97" s="104"/>
      <c r="J97" s="80"/>
      <c r="K97" s="45"/>
      <c r="L97" s="46" t="s">
        <v>1604</v>
      </c>
      <c r="M97" s="120"/>
      <c r="N97" s="120"/>
    </row>
    <row r="98" ht="22.5" spans="1:14">
      <c r="A98" s="41">
        <v>8</v>
      </c>
      <c r="B98" s="42" t="s">
        <v>244</v>
      </c>
      <c r="C98" s="45" t="s">
        <v>103</v>
      </c>
      <c r="D98" s="45" t="s">
        <v>51</v>
      </c>
      <c r="E98" s="45" t="s">
        <v>28</v>
      </c>
      <c r="F98" s="42" t="s">
        <v>245</v>
      </c>
      <c r="G98" s="41" t="s">
        <v>246</v>
      </c>
      <c r="H98" s="57">
        <v>550000</v>
      </c>
      <c r="I98" s="104"/>
      <c r="J98" s="76"/>
      <c r="K98" s="45"/>
      <c r="L98" s="46" t="s">
        <v>1604</v>
      </c>
      <c r="M98" s="120"/>
      <c r="N98" s="45"/>
    </row>
    <row r="99" ht="33.75" spans="1:14">
      <c r="A99" s="41">
        <v>9</v>
      </c>
      <c r="B99" s="42" t="s">
        <v>247</v>
      </c>
      <c r="C99" s="45" t="s">
        <v>103</v>
      </c>
      <c r="D99" s="45" t="s">
        <v>51</v>
      </c>
      <c r="E99" s="48" t="s">
        <v>28</v>
      </c>
      <c r="F99" s="76" t="s">
        <v>1852</v>
      </c>
      <c r="G99" s="49" t="s">
        <v>223</v>
      </c>
      <c r="H99" s="50">
        <v>30000</v>
      </c>
      <c r="I99" s="104"/>
      <c r="J99" s="76"/>
      <c r="K99" s="45"/>
      <c r="L99" s="46" t="s">
        <v>1604</v>
      </c>
      <c r="M99" s="120"/>
      <c r="N99" s="45"/>
    </row>
    <row r="100" ht="22.5" spans="1:14">
      <c r="A100" s="41">
        <v>10</v>
      </c>
      <c r="B100" s="112" t="s">
        <v>256</v>
      </c>
      <c r="C100" s="45" t="s">
        <v>103</v>
      </c>
      <c r="D100" s="59" t="s">
        <v>104</v>
      </c>
      <c r="E100" s="41" t="s">
        <v>28</v>
      </c>
      <c r="F100" s="112" t="s">
        <v>257</v>
      </c>
      <c r="G100" s="41" t="s">
        <v>223</v>
      </c>
      <c r="H100" s="113">
        <v>20000</v>
      </c>
      <c r="I100" s="104"/>
      <c r="J100" s="42"/>
      <c r="K100" s="45"/>
      <c r="L100" s="46" t="s">
        <v>1604</v>
      </c>
      <c r="M100" s="120"/>
      <c r="N100" s="45"/>
    </row>
    <row r="101" ht="22.5" spans="1:14">
      <c r="A101" s="41">
        <v>11</v>
      </c>
      <c r="B101" s="112" t="s">
        <v>260</v>
      </c>
      <c r="C101" s="45" t="s">
        <v>103</v>
      </c>
      <c r="D101" s="59" t="s">
        <v>104</v>
      </c>
      <c r="E101" s="41" t="s">
        <v>28</v>
      </c>
      <c r="F101" s="112" t="s">
        <v>261</v>
      </c>
      <c r="G101" s="41" t="s">
        <v>229</v>
      </c>
      <c r="H101" s="113">
        <v>10000</v>
      </c>
      <c r="I101" s="104"/>
      <c r="J101" s="42"/>
      <c r="K101" s="45"/>
      <c r="L101" s="46" t="s">
        <v>1604</v>
      </c>
      <c r="M101" s="120"/>
      <c r="N101" s="45"/>
    </row>
    <row r="102" ht="22.5" spans="1:14">
      <c r="A102" s="41">
        <v>12</v>
      </c>
      <c r="B102" s="80" t="s">
        <v>262</v>
      </c>
      <c r="C102" s="45" t="s">
        <v>188</v>
      </c>
      <c r="D102" s="45" t="s">
        <v>27</v>
      </c>
      <c r="E102" s="45" t="s">
        <v>28</v>
      </c>
      <c r="F102" s="80" t="s">
        <v>1853</v>
      </c>
      <c r="G102" s="45" t="s">
        <v>226</v>
      </c>
      <c r="H102" s="61">
        <v>500000</v>
      </c>
      <c r="I102" s="104"/>
      <c r="J102" s="80"/>
      <c r="K102" s="45"/>
      <c r="L102" s="46" t="s">
        <v>1604</v>
      </c>
      <c r="M102" s="120"/>
      <c r="N102" s="45"/>
    </row>
    <row r="103" ht="22.5" spans="1:14">
      <c r="A103" s="41">
        <v>13</v>
      </c>
      <c r="B103" s="42" t="s">
        <v>400</v>
      </c>
      <c r="C103" s="44"/>
      <c r="D103" s="45" t="s">
        <v>51</v>
      </c>
      <c r="E103" s="45" t="s">
        <v>267</v>
      </c>
      <c r="F103" s="46" t="s">
        <v>1856</v>
      </c>
      <c r="G103" s="41" t="s">
        <v>223</v>
      </c>
      <c r="H103" s="87">
        <v>60000</v>
      </c>
      <c r="I103" s="84"/>
      <c r="J103" s="79"/>
      <c r="K103" s="148"/>
      <c r="L103" s="79" t="s">
        <v>1927</v>
      </c>
      <c r="M103" s="48"/>
      <c r="N103" s="86"/>
    </row>
    <row r="104" ht="22.5" spans="1:14">
      <c r="A104" s="41">
        <v>14</v>
      </c>
      <c r="B104" s="42" t="s">
        <v>401</v>
      </c>
      <c r="C104" s="44"/>
      <c r="D104" s="45" t="s">
        <v>51</v>
      </c>
      <c r="E104" s="45" t="s">
        <v>267</v>
      </c>
      <c r="F104" s="46" t="s">
        <v>1857</v>
      </c>
      <c r="G104" s="41" t="s">
        <v>226</v>
      </c>
      <c r="H104" s="87">
        <v>80000</v>
      </c>
      <c r="I104" s="84"/>
      <c r="J104" s="79"/>
      <c r="K104" s="148"/>
      <c r="L104" s="79" t="s">
        <v>1927</v>
      </c>
      <c r="M104" s="48"/>
      <c r="N104" s="86"/>
    </row>
    <row r="105" ht="33.75" spans="1:14">
      <c r="A105" s="41">
        <v>15</v>
      </c>
      <c r="B105" s="42" t="s">
        <v>403</v>
      </c>
      <c r="C105" s="44"/>
      <c r="D105" s="45" t="s">
        <v>51</v>
      </c>
      <c r="E105" s="45" t="s">
        <v>267</v>
      </c>
      <c r="F105" s="46" t="s">
        <v>1858</v>
      </c>
      <c r="G105" s="41" t="s">
        <v>405</v>
      </c>
      <c r="H105" s="87">
        <v>100000</v>
      </c>
      <c r="I105" s="84"/>
      <c r="J105" s="79"/>
      <c r="K105" s="148"/>
      <c r="L105" s="79" t="s">
        <v>1927</v>
      </c>
      <c r="M105" s="48"/>
      <c r="N105" s="86"/>
    </row>
    <row r="106" ht="22.5" spans="1:14">
      <c r="A106" s="41">
        <v>16</v>
      </c>
      <c r="B106" s="42" t="s">
        <v>406</v>
      </c>
      <c r="C106" s="44"/>
      <c r="D106" s="45" t="s">
        <v>51</v>
      </c>
      <c r="E106" s="45" t="s">
        <v>267</v>
      </c>
      <c r="F106" s="46" t="s">
        <v>1859</v>
      </c>
      <c r="G106" s="41" t="s">
        <v>223</v>
      </c>
      <c r="H106" s="87">
        <v>50000</v>
      </c>
      <c r="I106" s="84"/>
      <c r="J106" s="79"/>
      <c r="K106" s="148"/>
      <c r="L106" s="79" t="s">
        <v>1927</v>
      </c>
      <c r="M106" s="48"/>
      <c r="N106" s="86"/>
    </row>
    <row r="107" ht="22.5" spans="1:14">
      <c r="A107" s="41">
        <v>17</v>
      </c>
      <c r="B107" s="42" t="s">
        <v>408</v>
      </c>
      <c r="C107" s="44"/>
      <c r="D107" s="45" t="s">
        <v>51</v>
      </c>
      <c r="E107" s="45" t="s">
        <v>267</v>
      </c>
      <c r="F107" s="46" t="s">
        <v>1860</v>
      </c>
      <c r="G107" s="41" t="s">
        <v>410</v>
      </c>
      <c r="H107" s="87">
        <v>80000</v>
      </c>
      <c r="I107" s="84"/>
      <c r="J107" s="79"/>
      <c r="K107" s="148"/>
      <c r="L107" s="79" t="s">
        <v>1927</v>
      </c>
      <c r="M107" s="48"/>
      <c r="N107" s="86"/>
    </row>
    <row r="108" ht="33.75" spans="1:14">
      <c r="A108" s="41">
        <v>18</v>
      </c>
      <c r="B108" s="42" t="s">
        <v>411</v>
      </c>
      <c r="C108" s="44"/>
      <c r="D108" s="45" t="s">
        <v>51</v>
      </c>
      <c r="E108" s="45" t="s">
        <v>267</v>
      </c>
      <c r="F108" s="46" t="s">
        <v>412</v>
      </c>
      <c r="G108" s="41" t="s">
        <v>413</v>
      </c>
      <c r="H108" s="87">
        <v>200000</v>
      </c>
      <c r="I108" s="84"/>
      <c r="J108" s="79"/>
      <c r="K108" s="148"/>
      <c r="L108" s="79" t="s">
        <v>1927</v>
      </c>
      <c r="M108" s="48"/>
      <c r="N108" s="86"/>
    </row>
    <row r="109" ht="22.5" spans="1:14">
      <c r="A109" s="41">
        <v>19</v>
      </c>
      <c r="B109" s="42" t="s">
        <v>428</v>
      </c>
      <c r="C109" s="68"/>
      <c r="D109" s="45" t="s">
        <v>51</v>
      </c>
      <c r="E109" s="45" t="s">
        <v>267</v>
      </c>
      <c r="F109" s="60" t="s">
        <v>1861</v>
      </c>
      <c r="G109" s="41" t="s">
        <v>223</v>
      </c>
      <c r="H109" s="68">
        <v>30000</v>
      </c>
      <c r="I109" s="68"/>
      <c r="J109" s="79"/>
      <c r="K109" s="68"/>
      <c r="L109" s="79" t="s">
        <v>1927</v>
      </c>
      <c r="M109" s="45"/>
      <c r="N109" s="59"/>
    </row>
    <row r="110" ht="22.5" spans="1:14">
      <c r="A110" s="41">
        <v>20</v>
      </c>
      <c r="B110" s="42" t="s">
        <v>1879</v>
      </c>
      <c r="C110" s="103"/>
      <c r="D110" s="47" t="s">
        <v>104</v>
      </c>
      <c r="E110" s="45" t="s">
        <v>267</v>
      </c>
      <c r="F110" s="46" t="s">
        <v>1472</v>
      </c>
      <c r="G110" s="41" t="s">
        <v>251</v>
      </c>
      <c r="H110" s="48">
        <v>10000</v>
      </c>
      <c r="I110" s="47"/>
      <c r="J110" s="80"/>
      <c r="K110" s="46"/>
      <c r="L110" s="46" t="s">
        <v>1928</v>
      </c>
      <c r="M110" s="46"/>
      <c r="N110" s="46"/>
    </row>
    <row r="111" ht="22.5" spans="1:14">
      <c r="A111" s="41">
        <v>21</v>
      </c>
      <c r="B111" s="55" t="s">
        <v>603</v>
      </c>
      <c r="C111" s="56" t="s">
        <v>26</v>
      </c>
      <c r="D111" s="56" t="s">
        <v>51</v>
      </c>
      <c r="E111" s="41" t="s">
        <v>439</v>
      </c>
      <c r="F111" s="55" t="s">
        <v>1863</v>
      </c>
      <c r="G111" s="41" t="s">
        <v>229</v>
      </c>
      <c r="H111" s="57">
        <v>25000</v>
      </c>
      <c r="I111" s="59"/>
      <c r="J111" s="55"/>
      <c r="K111" s="59"/>
      <c r="L111" s="80" t="s">
        <v>1562</v>
      </c>
      <c r="M111" s="59"/>
      <c r="N111" s="45"/>
    </row>
    <row r="112" ht="22.5" spans="1:14">
      <c r="A112" s="41">
        <v>22</v>
      </c>
      <c r="B112" s="55" t="s">
        <v>605</v>
      </c>
      <c r="C112" s="56" t="s">
        <v>188</v>
      </c>
      <c r="D112" s="56" t="s">
        <v>51</v>
      </c>
      <c r="E112" s="41" t="s">
        <v>439</v>
      </c>
      <c r="F112" s="55" t="s">
        <v>1864</v>
      </c>
      <c r="G112" s="41" t="s">
        <v>223</v>
      </c>
      <c r="H112" s="57">
        <v>300000</v>
      </c>
      <c r="I112" s="59"/>
      <c r="J112" s="55"/>
      <c r="K112" s="59"/>
      <c r="L112" s="55" t="s">
        <v>1865</v>
      </c>
      <c r="M112" s="59"/>
      <c r="N112" s="45"/>
    </row>
    <row r="113" ht="33.75" spans="1:14">
      <c r="A113" s="41">
        <v>23</v>
      </c>
      <c r="B113" s="55" t="s">
        <v>609</v>
      </c>
      <c r="C113" s="56" t="s">
        <v>188</v>
      </c>
      <c r="D113" s="56" t="s">
        <v>51</v>
      </c>
      <c r="E113" s="41" t="s">
        <v>439</v>
      </c>
      <c r="F113" s="55" t="s">
        <v>610</v>
      </c>
      <c r="G113" s="41" t="s">
        <v>220</v>
      </c>
      <c r="H113" s="57">
        <v>1000000</v>
      </c>
      <c r="I113" s="59"/>
      <c r="J113" s="55"/>
      <c r="K113" s="59"/>
      <c r="L113" s="80" t="s">
        <v>1866</v>
      </c>
      <c r="M113" s="59"/>
      <c r="N113" s="45"/>
    </row>
    <row r="114" ht="22.5" spans="1:14">
      <c r="A114" s="41">
        <v>24</v>
      </c>
      <c r="B114" s="55" t="s">
        <v>614</v>
      </c>
      <c r="C114" s="56" t="s">
        <v>188</v>
      </c>
      <c r="D114" s="56" t="s">
        <v>51</v>
      </c>
      <c r="E114" s="41" t="s">
        <v>439</v>
      </c>
      <c r="F114" s="55" t="s">
        <v>1867</v>
      </c>
      <c r="G114" s="41" t="s">
        <v>223</v>
      </c>
      <c r="H114" s="57">
        <v>100000</v>
      </c>
      <c r="I114" s="59"/>
      <c r="J114" s="55"/>
      <c r="K114" s="59"/>
      <c r="L114" s="80" t="s">
        <v>1562</v>
      </c>
      <c r="M114" s="59"/>
      <c r="N114" s="45"/>
    </row>
    <row r="115" ht="33.75" spans="1:14">
      <c r="A115" s="41">
        <v>25</v>
      </c>
      <c r="B115" s="55" t="s">
        <v>616</v>
      </c>
      <c r="C115" s="56" t="s">
        <v>188</v>
      </c>
      <c r="D115" s="56" t="s">
        <v>51</v>
      </c>
      <c r="E115" s="41" t="s">
        <v>439</v>
      </c>
      <c r="F115" s="55" t="s">
        <v>1868</v>
      </c>
      <c r="G115" s="41" t="s">
        <v>405</v>
      </c>
      <c r="H115" s="57">
        <v>300000</v>
      </c>
      <c r="I115" s="59"/>
      <c r="J115" s="55"/>
      <c r="K115" s="59"/>
      <c r="L115" s="55" t="s">
        <v>618</v>
      </c>
      <c r="M115" s="59"/>
      <c r="N115" s="45"/>
    </row>
    <row r="116" ht="22.5" spans="1:14">
      <c r="A116" s="41">
        <v>26</v>
      </c>
      <c r="B116" s="81" t="s">
        <v>620</v>
      </c>
      <c r="C116" s="56" t="s">
        <v>103</v>
      </c>
      <c r="D116" s="48" t="s">
        <v>104</v>
      </c>
      <c r="E116" s="56" t="s">
        <v>439</v>
      </c>
      <c r="F116" s="76" t="s">
        <v>1869</v>
      </c>
      <c r="G116" s="49" t="s">
        <v>229</v>
      </c>
      <c r="H116" s="57">
        <v>5000</v>
      </c>
      <c r="I116" s="59"/>
      <c r="J116" s="76"/>
      <c r="K116" s="59"/>
      <c r="L116" s="76" t="s">
        <v>1870</v>
      </c>
      <c r="M116" s="59"/>
      <c r="N116" s="45"/>
    </row>
    <row r="117" ht="33.75" spans="1:14">
      <c r="A117" s="41">
        <v>27</v>
      </c>
      <c r="B117" s="46" t="s">
        <v>849</v>
      </c>
      <c r="C117" s="47" t="s">
        <v>26</v>
      </c>
      <c r="D117" s="47" t="s">
        <v>51</v>
      </c>
      <c r="E117" s="48" t="s">
        <v>642</v>
      </c>
      <c r="F117" s="46" t="s">
        <v>1929</v>
      </c>
      <c r="G117" s="48" t="s">
        <v>229</v>
      </c>
      <c r="H117" s="53">
        <v>42000</v>
      </c>
      <c r="I117" s="48"/>
      <c r="J117" s="78"/>
      <c r="K117" s="65"/>
      <c r="L117" s="46" t="s">
        <v>1562</v>
      </c>
      <c r="M117" s="47"/>
      <c r="N117" s="47"/>
    </row>
    <row r="118" ht="22.5" spans="1:14">
      <c r="A118" s="41">
        <v>28</v>
      </c>
      <c r="B118" s="51" t="s">
        <v>873</v>
      </c>
      <c r="C118" s="47" t="s">
        <v>188</v>
      </c>
      <c r="D118" s="52" t="s">
        <v>51</v>
      </c>
      <c r="E118" s="48" t="s">
        <v>642</v>
      </c>
      <c r="F118" s="46" t="s">
        <v>1873</v>
      </c>
      <c r="G118" s="41" t="s">
        <v>229</v>
      </c>
      <c r="H118" s="53">
        <v>800</v>
      </c>
      <c r="I118" s="48"/>
      <c r="J118" s="46"/>
      <c r="K118" s="53"/>
      <c r="L118" s="79" t="s">
        <v>1874</v>
      </c>
      <c r="M118" s="119"/>
      <c r="N118" s="119"/>
    </row>
    <row r="119" ht="22.5" spans="1:14">
      <c r="A119" s="41">
        <v>29</v>
      </c>
      <c r="B119" s="51" t="s">
        <v>875</v>
      </c>
      <c r="C119" s="47" t="s">
        <v>188</v>
      </c>
      <c r="D119" s="52" t="s">
        <v>27</v>
      </c>
      <c r="E119" s="48" t="s">
        <v>642</v>
      </c>
      <c r="F119" s="46" t="s">
        <v>876</v>
      </c>
      <c r="G119" s="41" t="s">
        <v>229</v>
      </c>
      <c r="H119" s="53">
        <v>50000</v>
      </c>
      <c r="I119" s="48"/>
      <c r="J119" s="46"/>
      <c r="K119" s="53"/>
      <c r="L119" s="79" t="s">
        <v>1874</v>
      </c>
      <c r="M119" s="119"/>
      <c r="N119" s="119"/>
    </row>
    <row r="120" ht="22.5" spans="1:14">
      <c r="A120" s="41">
        <v>30</v>
      </c>
      <c r="B120" s="55" t="s">
        <v>975</v>
      </c>
      <c r="C120" s="59"/>
      <c r="D120" s="56" t="s">
        <v>51</v>
      </c>
      <c r="E120" s="56" t="s">
        <v>894</v>
      </c>
      <c r="F120" s="144" t="s">
        <v>1875</v>
      </c>
      <c r="G120" s="138" t="s">
        <v>229</v>
      </c>
      <c r="H120" s="57">
        <v>25000</v>
      </c>
      <c r="I120" s="59"/>
      <c r="J120" s="80"/>
      <c r="K120" s="59"/>
      <c r="L120" s="60" t="s">
        <v>1876</v>
      </c>
      <c r="M120" s="59"/>
      <c r="N120" s="59"/>
    </row>
    <row r="121" ht="22.5" spans="1:14">
      <c r="A121" s="41">
        <v>31</v>
      </c>
      <c r="B121" s="55" t="s">
        <v>1383</v>
      </c>
      <c r="C121" s="56"/>
      <c r="D121" s="56" t="s">
        <v>104</v>
      </c>
      <c r="E121" s="41" t="s">
        <v>1144</v>
      </c>
      <c r="F121" s="55" t="s">
        <v>1930</v>
      </c>
      <c r="G121" s="41" t="s">
        <v>251</v>
      </c>
      <c r="H121" s="57">
        <v>10000</v>
      </c>
      <c r="I121" s="59"/>
      <c r="J121" s="55"/>
      <c r="K121" s="59"/>
      <c r="L121" s="80" t="s">
        <v>1562</v>
      </c>
      <c r="M121" s="59"/>
      <c r="N121" s="45"/>
    </row>
    <row r="122" ht="22.5" spans="1:14">
      <c r="A122" s="41">
        <v>32</v>
      </c>
      <c r="B122" s="55" t="s">
        <v>1390</v>
      </c>
      <c r="C122" s="56" t="s">
        <v>103</v>
      </c>
      <c r="D122" s="56" t="s">
        <v>27</v>
      </c>
      <c r="E122" s="41" t="s">
        <v>1265</v>
      </c>
      <c r="F122" s="55" t="s">
        <v>1877</v>
      </c>
      <c r="G122" s="41" t="s">
        <v>229</v>
      </c>
      <c r="H122" s="57">
        <v>30000</v>
      </c>
      <c r="I122" s="59"/>
      <c r="J122" s="55"/>
      <c r="K122" s="59"/>
      <c r="L122" s="80" t="s">
        <v>1878</v>
      </c>
      <c r="M122" s="59"/>
      <c r="N122" s="45"/>
    </row>
    <row r="123" ht="56.25" spans="1:14">
      <c r="A123" s="41">
        <v>33</v>
      </c>
      <c r="B123" s="42" t="s">
        <v>1428</v>
      </c>
      <c r="C123" s="45" t="s">
        <v>103</v>
      </c>
      <c r="D123" s="45" t="s">
        <v>51</v>
      </c>
      <c r="E123" s="48" t="s">
        <v>1429</v>
      </c>
      <c r="F123" s="42" t="s">
        <v>1430</v>
      </c>
      <c r="G123" s="41" t="s">
        <v>220</v>
      </c>
      <c r="H123" s="57">
        <v>950000</v>
      </c>
      <c r="I123" s="104"/>
      <c r="J123" s="76"/>
      <c r="K123" s="45"/>
      <c r="L123" s="76" t="s">
        <v>1774</v>
      </c>
      <c r="M123" s="120"/>
      <c r="N123" s="45"/>
    </row>
    <row r="124" ht="56.25" spans="1:14">
      <c r="A124" s="41">
        <v>34</v>
      </c>
      <c r="B124" s="46" t="s">
        <v>1432</v>
      </c>
      <c r="C124" s="47" t="s">
        <v>188</v>
      </c>
      <c r="D124" s="47" t="s">
        <v>27</v>
      </c>
      <c r="E124" s="48" t="s">
        <v>1433</v>
      </c>
      <c r="F124" s="54" t="s">
        <v>1434</v>
      </c>
      <c r="G124" s="48" t="s">
        <v>405</v>
      </c>
      <c r="H124" s="53">
        <v>1600000</v>
      </c>
      <c r="I124" s="48"/>
      <c r="J124" s="46"/>
      <c r="K124" s="41"/>
      <c r="L124" s="46" t="s">
        <v>1896</v>
      </c>
      <c r="M124" s="149"/>
      <c r="N124" s="149"/>
    </row>
    <row r="125" spans="1:14">
      <c r="A125" s="56" t="s">
        <v>1931</v>
      </c>
      <c r="B125" s="55"/>
      <c r="C125" s="59"/>
      <c r="D125" s="56"/>
      <c r="E125" s="56"/>
      <c r="F125" s="55"/>
      <c r="G125" s="41"/>
      <c r="H125" s="57"/>
      <c r="I125" s="59"/>
      <c r="J125" s="55"/>
      <c r="K125" s="59"/>
      <c r="L125" s="80"/>
      <c r="M125" s="59"/>
      <c r="N125" s="45"/>
    </row>
    <row r="126" spans="1:14">
      <c r="A126" s="56"/>
      <c r="B126" s="55"/>
      <c r="C126" s="59"/>
      <c r="D126" s="56"/>
      <c r="E126" s="56"/>
      <c r="F126" s="55"/>
      <c r="G126" s="41"/>
      <c r="H126" s="57"/>
      <c r="I126" s="59"/>
      <c r="J126" s="55"/>
      <c r="K126" s="59"/>
      <c r="L126" s="80"/>
      <c r="M126" s="59"/>
      <c r="N126" s="45"/>
    </row>
    <row r="127" spans="1:14">
      <c r="A127" s="56"/>
      <c r="B127" s="55"/>
      <c r="C127" s="59"/>
      <c r="D127" s="56"/>
      <c r="E127" s="56"/>
      <c r="F127" s="55"/>
      <c r="G127" s="41"/>
      <c r="H127" s="57"/>
      <c r="I127" s="59"/>
      <c r="J127" s="55"/>
      <c r="K127" s="59"/>
      <c r="L127" s="80"/>
      <c r="M127" s="59"/>
      <c r="N127" s="45"/>
    </row>
    <row r="128" spans="1:14">
      <c r="A128" s="56"/>
      <c r="B128" s="55"/>
      <c r="C128" s="59"/>
      <c r="D128" s="56"/>
      <c r="E128" s="56"/>
      <c r="F128" s="55"/>
      <c r="G128" s="41"/>
      <c r="H128" s="57"/>
      <c r="I128" s="59"/>
      <c r="J128" s="55"/>
      <c r="K128" s="59"/>
      <c r="L128" s="80"/>
      <c r="M128" s="59"/>
      <c r="N128" s="59"/>
    </row>
    <row r="129" spans="1:14">
      <c r="A129" s="56"/>
      <c r="B129" s="55"/>
      <c r="C129" s="59"/>
      <c r="D129" s="56"/>
      <c r="E129" s="56"/>
      <c r="F129" s="55"/>
      <c r="G129" s="41"/>
      <c r="H129" s="57"/>
      <c r="I129" s="59"/>
      <c r="J129" s="55"/>
      <c r="K129" s="59"/>
      <c r="L129" s="80"/>
      <c r="M129" s="59"/>
      <c r="N129" s="59"/>
    </row>
    <row r="130" spans="1:14">
      <c r="A130" s="56"/>
      <c r="B130" s="55"/>
      <c r="C130" s="56"/>
      <c r="D130" s="56"/>
      <c r="E130" s="56"/>
      <c r="F130" s="55"/>
      <c r="G130" s="41"/>
      <c r="H130" s="57"/>
      <c r="I130" s="59"/>
      <c r="J130" s="55"/>
      <c r="K130" s="59"/>
      <c r="L130" s="80"/>
      <c r="M130" s="59"/>
      <c r="N130" s="59"/>
    </row>
    <row r="131" spans="1:14">
      <c r="A131" s="56"/>
      <c r="B131" s="55"/>
      <c r="C131" s="56"/>
      <c r="D131" s="56"/>
      <c r="E131" s="56"/>
      <c r="F131" s="55"/>
      <c r="G131" s="41"/>
      <c r="H131" s="57"/>
      <c r="I131" s="59"/>
      <c r="J131" s="55"/>
      <c r="K131" s="59"/>
      <c r="L131" s="80"/>
      <c r="M131" s="59"/>
      <c r="N131" s="59"/>
    </row>
    <row r="132" spans="1:14">
      <c r="A132" s="56"/>
      <c r="B132" s="55"/>
      <c r="C132" s="56"/>
      <c r="D132" s="56"/>
      <c r="E132" s="56"/>
      <c r="F132" s="55"/>
      <c r="G132" s="41"/>
      <c r="H132" s="57"/>
      <c r="I132" s="59"/>
      <c r="J132" s="55"/>
      <c r="K132" s="59"/>
      <c r="L132" s="80"/>
      <c r="M132" s="59"/>
      <c r="N132" s="59"/>
    </row>
    <row r="133" spans="1:14">
      <c r="A133" s="56"/>
      <c r="B133" s="55"/>
      <c r="C133" s="56"/>
      <c r="D133" s="56"/>
      <c r="E133" s="56"/>
      <c r="F133" s="55"/>
      <c r="G133" s="41"/>
      <c r="H133" s="57"/>
      <c r="I133" s="59"/>
      <c r="J133" s="55"/>
      <c r="K133" s="59"/>
      <c r="L133" s="80"/>
      <c r="M133" s="59"/>
      <c r="N133" s="59"/>
    </row>
    <row r="134" spans="1:14">
      <c r="A134" s="56"/>
      <c r="B134" s="55"/>
      <c r="C134" s="56"/>
      <c r="D134" s="56"/>
      <c r="E134" s="56"/>
      <c r="F134" s="55"/>
      <c r="G134" s="41"/>
      <c r="H134" s="57"/>
      <c r="I134" s="59"/>
      <c r="J134" s="55"/>
      <c r="K134" s="59"/>
      <c r="L134" s="80"/>
      <c r="M134" s="59"/>
      <c r="N134" s="45"/>
    </row>
    <row r="135" spans="1:14">
      <c r="A135" s="56"/>
      <c r="B135" s="55"/>
      <c r="C135" s="56"/>
      <c r="D135" s="56"/>
      <c r="E135" s="56"/>
      <c r="F135" s="55"/>
      <c r="G135" s="41"/>
      <c r="H135" s="57"/>
      <c r="I135" s="59"/>
      <c r="J135" s="55"/>
      <c r="K135" s="59"/>
      <c r="L135" s="80"/>
      <c r="M135" s="59"/>
      <c r="N135" s="45"/>
    </row>
    <row r="136" spans="1:14">
      <c r="A136" s="56"/>
      <c r="B136" s="135"/>
      <c r="C136" s="136"/>
      <c r="D136" s="136"/>
      <c r="E136" s="136"/>
      <c r="F136" s="135"/>
      <c r="G136" s="138"/>
      <c r="H136" s="139"/>
      <c r="I136" s="140"/>
      <c r="J136" s="135"/>
      <c r="K136" s="140"/>
      <c r="L136" s="150"/>
      <c r="M136" s="140"/>
      <c r="N136" s="102"/>
    </row>
    <row r="137" spans="1:14">
      <c r="A137" s="56"/>
      <c r="B137" s="88"/>
      <c r="C137" s="68"/>
      <c r="D137" s="68"/>
      <c r="E137" s="68"/>
      <c r="F137" s="89"/>
      <c r="G137" s="41"/>
      <c r="H137" s="90"/>
      <c r="I137" s="68"/>
      <c r="J137" s="68"/>
      <c r="K137" s="68"/>
      <c r="L137" s="94"/>
      <c r="M137" s="95"/>
      <c r="N137" s="95"/>
    </row>
    <row r="138" spans="1:14">
      <c r="A138" s="56"/>
      <c r="B138" s="55"/>
      <c r="C138" s="56"/>
      <c r="D138" s="56"/>
      <c r="E138" s="56"/>
      <c r="F138" s="55"/>
      <c r="G138" s="41"/>
      <c r="H138" s="57"/>
      <c r="I138" s="59"/>
      <c r="J138" s="55"/>
      <c r="K138" s="59"/>
      <c r="L138" s="80"/>
      <c r="M138" s="59"/>
      <c r="N138" s="45"/>
    </row>
    <row r="139" spans="1:14">
      <c r="A139" s="37"/>
      <c r="B139" s="38"/>
      <c r="C139" s="145"/>
      <c r="D139" s="37"/>
      <c r="E139" s="146"/>
      <c r="F139" s="38"/>
      <c r="G139" s="39"/>
      <c r="H139" s="40"/>
      <c r="I139" s="40"/>
      <c r="J139" s="38"/>
      <c r="K139" s="40"/>
      <c r="L139" s="38"/>
      <c r="M139" s="145"/>
      <c r="N139" s="145"/>
    </row>
    <row r="140" spans="1:14">
      <c r="A140" s="56"/>
      <c r="B140" s="55"/>
      <c r="C140" s="56"/>
      <c r="D140" s="56"/>
      <c r="E140" s="41"/>
      <c r="F140" s="55"/>
      <c r="G140" s="41"/>
      <c r="H140" s="57"/>
      <c r="I140" s="59"/>
      <c r="J140" s="55"/>
      <c r="K140" s="59"/>
      <c r="L140" s="80"/>
      <c r="M140" s="59"/>
      <c r="N140" s="45"/>
    </row>
    <row r="141" spans="1:14">
      <c r="A141" s="56"/>
      <c r="B141" s="55"/>
      <c r="C141" s="56"/>
      <c r="D141" s="56"/>
      <c r="E141" s="41"/>
      <c r="F141" s="55"/>
      <c r="G141" s="41"/>
      <c r="H141" s="57"/>
      <c r="I141" s="59"/>
      <c r="J141" s="55"/>
      <c r="K141" s="59"/>
      <c r="L141" s="80"/>
      <c r="M141" s="59"/>
      <c r="N141" s="45"/>
    </row>
    <row r="142" spans="1:14">
      <c r="A142" s="56"/>
      <c r="B142" s="55"/>
      <c r="C142" s="56"/>
      <c r="D142" s="56"/>
      <c r="E142" s="41"/>
      <c r="F142" s="55"/>
      <c r="G142" s="41"/>
      <c r="H142" s="57"/>
      <c r="I142" s="59"/>
      <c r="J142" s="55"/>
      <c r="K142" s="59"/>
      <c r="L142" s="80"/>
      <c r="M142" s="59"/>
      <c r="N142" s="45"/>
    </row>
    <row r="143" spans="1:14">
      <c r="A143" s="56"/>
      <c r="B143" s="55"/>
      <c r="C143" s="56"/>
      <c r="D143" s="56"/>
      <c r="E143" s="41"/>
      <c r="F143" s="55"/>
      <c r="G143" s="41"/>
      <c r="H143" s="57"/>
      <c r="I143" s="59"/>
      <c r="J143" s="55"/>
      <c r="K143" s="59"/>
      <c r="L143" s="80"/>
      <c r="M143" s="59"/>
      <c r="N143" s="45"/>
    </row>
    <row r="144" spans="1:14">
      <c r="A144" s="56"/>
      <c r="B144" s="55"/>
      <c r="C144" s="56"/>
      <c r="D144" s="56"/>
      <c r="E144" s="41"/>
      <c r="F144" s="55"/>
      <c r="G144" s="41"/>
      <c r="H144" s="57"/>
      <c r="I144" s="59"/>
      <c r="J144" s="55"/>
      <c r="K144" s="59"/>
      <c r="L144" s="80"/>
      <c r="M144" s="59"/>
      <c r="N144" s="45"/>
    </row>
    <row r="145" spans="1:14">
      <c r="A145" s="56"/>
      <c r="B145" s="55"/>
      <c r="C145" s="56"/>
      <c r="D145" s="56"/>
      <c r="E145" s="41"/>
      <c r="F145" s="55"/>
      <c r="G145" s="41"/>
      <c r="H145" s="57"/>
      <c r="I145" s="59"/>
      <c r="J145" s="55"/>
      <c r="K145" s="59"/>
      <c r="L145" s="80"/>
      <c r="M145" s="59"/>
      <c r="N145" s="45"/>
    </row>
    <row r="146" spans="1:14">
      <c r="A146" s="56"/>
      <c r="B146" s="55"/>
      <c r="C146" s="56"/>
      <c r="D146" s="56"/>
      <c r="E146" s="41"/>
      <c r="F146" s="55"/>
      <c r="G146" s="41"/>
      <c r="H146" s="57"/>
      <c r="I146" s="59"/>
      <c r="J146" s="55"/>
      <c r="K146" s="59"/>
      <c r="L146" s="80"/>
      <c r="M146" s="59"/>
      <c r="N146" s="45"/>
    </row>
    <row r="147" spans="1:14">
      <c r="A147" s="56"/>
      <c r="B147" s="55"/>
      <c r="C147" s="56"/>
      <c r="D147" s="56"/>
      <c r="E147" s="41"/>
      <c r="F147" s="55"/>
      <c r="G147" s="41"/>
      <c r="H147" s="57"/>
      <c r="I147" s="47"/>
      <c r="J147" s="55"/>
      <c r="K147" s="47"/>
      <c r="L147" s="78"/>
      <c r="M147" s="47"/>
      <c r="N147" s="45"/>
    </row>
    <row r="148" spans="1:14">
      <c r="A148" s="56"/>
      <c r="B148" s="55"/>
      <c r="C148" s="56"/>
      <c r="D148" s="56"/>
      <c r="E148" s="41"/>
      <c r="F148" s="55"/>
      <c r="G148" s="41"/>
      <c r="H148" s="57"/>
      <c r="I148" s="47"/>
      <c r="J148" s="55"/>
      <c r="K148" s="47"/>
      <c r="L148" s="78"/>
      <c r="M148" s="47"/>
      <c r="N148" s="45"/>
    </row>
    <row r="149" spans="1:14">
      <c r="A149" s="56"/>
      <c r="B149" s="55"/>
      <c r="C149" s="56"/>
      <c r="D149" s="56"/>
      <c r="E149" s="41"/>
      <c r="F149" s="55"/>
      <c r="G149" s="41"/>
      <c r="H149" s="57"/>
      <c r="I149" s="47"/>
      <c r="J149" s="55"/>
      <c r="K149" s="47"/>
      <c r="L149" s="78"/>
      <c r="M149" s="47"/>
      <c r="N149" s="45"/>
    </row>
    <row r="150" spans="1:14">
      <c r="A150" s="56"/>
      <c r="B150" s="55"/>
      <c r="C150" s="56"/>
      <c r="D150" s="56"/>
      <c r="E150" s="41"/>
      <c r="F150" s="55"/>
      <c r="G150" s="41"/>
      <c r="H150" s="57"/>
      <c r="I150" s="59"/>
      <c r="J150" s="55"/>
      <c r="K150" s="59"/>
      <c r="L150" s="80"/>
      <c r="M150" s="59"/>
      <c r="N150" s="45"/>
    </row>
    <row r="151" spans="1:14">
      <c r="A151" s="147"/>
      <c r="B151" s="38"/>
      <c r="C151" s="145"/>
      <c r="D151" s="37"/>
      <c r="E151" s="146"/>
      <c r="F151" s="38"/>
      <c r="G151" s="39"/>
      <c r="H151" s="40"/>
      <c r="I151" s="40"/>
      <c r="J151" s="151"/>
      <c r="K151" s="40"/>
      <c r="L151" s="151"/>
      <c r="M151" s="152"/>
      <c r="N151" s="152"/>
    </row>
    <row r="152" spans="1:14">
      <c r="A152" s="41"/>
      <c r="B152" s="55"/>
      <c r="C152" s="56"/>
      <c r="D152" s="56"/>
      <c r="E152" s="41"/>
      <c r="F152" s="55"/>
      <c r="G152" s="41"/>
      <c r="H152" s="57"/>
      <c r="I152" s="59"/>
      <c r="J152" s="55"/>
      <c r="K152" s="59"/>
      <c r="L152" s="80"/>
      <c r="M152" s="59"/>
      <c r="N152" s="45"/>
    </row>
    <row r="153" spans="1:14">
      <c r="A153" s="41"/>
      <c r="B153" s="55"/>
      <c r="C153" s="56"/>
      <c r="D153" s="56"/>
      <c r="E153" s="41"/>
      <c r="F153" s="55"/>
      <c r="G153" s="41"/>
      <c r="H153" s="57"/>
      <c r="I153" s="59"/>
      <c r="J153" s="55"/>
      <c r="K153" s="59"/>
      <c r="L153" s="55"/>
      <c r="M153" s="59"/>
      <c r="N153" s="45"/>
    </row>
    <row r="154" spans="1:14">
      <c r="A154" s="41"/>
      <c r="B154" s="55"/>
      <c r="C154" s="56"/>
      <c r="D154" s="56"/>
      <c r="E154" s="41"/>
      <c r="F154" s="55"/>
      <c r="G154" s="41"/>
      <c r="H154" s="57"/>
      <c r="I154" s="59"/>
      <c r="J154" s="55"/>
      <c r="K154" s="59"/>
      <c r="L154" s="80"/>
      <c r="M154" s="59"/>
      <c r="N154" s="45"/>
    </row>
    <row r="155" spans="1:14">
      <c r="A155" s="41"/>
      <c r="B155" s="55"/>
      <c r="C155" s="56"/>
      <c r="D155" s="56"/>
      <c r="E155" s="41"/>
      <c r="F155" s="55"/>
      <c r="G155" s="41"/>
      <c r="H155" s="57"/>
      <c r="I155" s="59"/>
      <c r="J155" s="55"/>
      <c r="K155" s="59"/>
      <c r="L155" s="80"/>
      <c r="M155" s="59"/>
      <c r="N155" s="45"/>
    </row>
    <row r="156" spans="1:14">
      <c r="A156" s="41"/>
      <c r="B156" s="55"/>
      <c r="C156" s="56"/>
      <c r="D156" s="56"/>
      <c r="E156" s="41"/>
      <c r="F156" s="55"/>
      <c r="G156" s="41"/>
      <c r="H156" s="57"/>
      <c r="I156" s="59"/>
      <c r="J156" s="55"/>
      <c r="K156" s="59"/>
      <c r="L156" s="55"/>
      <c r="M156" s="59"/>
      <c r="N156" s="45"/>
    </row>
    <row r="157" spans="1:14">
      <c r="A157" s="41"/>
      <c r="B157" s="81"/>
      <c r="C157" s="56"/>
      <c r="D157" s="48"/>
      <c r="E157" s="56"/>
      <c r="F157" s="76"/>
      <c r="G157" s="49"/>
      <c r="H157" s="57"/>
      <c r="I157" s="59"/>
      <c r="J157" s="76"/>
      <c r="K157" s="59"/>
      <c r="L157" s="76"/>
      <c r="M157" s="59"/>
      <c r="N157" s="45"/>
    </row>
    <row r="158" spans="1:14">
      <c r="A158" s="41"/>
      <c r="B158" s="81"/>
      <c r="C158" s="56"/>
      <c r="D158" s="59"/>
      <c r="E158" s="56"/>
      <c r="F158" s="76"/>
      <c r="G158" s="41"/>
      <c r="H158" s="57"/>
      <c r="I158" s="59"/>
      <c r="J158" s="76"/>
      <c r="K158" s="59"/>
      <c r="L158" s="80"/>
      <c r="M158" s="59"/>
      <c r="N158" s="45"/>
    </row>
    <row r="159" spans="1:14">
      <c r="A159" s="41"/>
      <c r="B159" s="55"/>
      <c r="C159" s="56"/>
      <c r="D159" s="59"/>
      <c r="E159" s="56"/>
      <c r="F159" s="55"/>
      <c r="G159" s="41"/>
      <c r="H159" s="57"/>
      <c r="I159" s="59"/>
      <c r="J159" s="55"/>
      <c r="K159" s="59"/>
      <c r="L159" s="80"/>
      <c r="M159" s="59"/>
      <c r="N159" s="45"/>
    </row>
    <row r="160" spans="1:14">
      <c r="A160" s="41"/>
      <c r="B160" s="55"/>
      <c r="C160" s="56"/>
      <c r="D160" s="59"/>
      <c r="E160" s="56"/>
      <c r="F160" s="55"/>
      <c r="G160" s="41"/>
      <c r="H160" s="57"/>
      <c r="I160" s="59"/>
      <c r="J160" s="55"/>
      <c r="K160" s="59"/>
      <c r="L160" s="80"/>
      <c r="M160" s="59"/>
      <c r="N160" s="45"/>
    </row>
    <row r="161" spans="1:14">
      <c r="A161" s="41"/>
      <c r="B161" s="55"/>
      <c r="C161" s="56"/>
      <c r="D161" s="48"/>
      <c r="E161" s="41"/>
      <c r="F161" s="55"/>
      <c r="G161" s="41"/>
      <c r="H161" s="57"/>
      <c r="I161" s="59"/>
      <c r="J161" s="55"/>
      <c r="K161" s="59"/>
      <c r="L161" s="55"/>
      <c r="M161" s="59"/>
      <c r="N161" s="45"/>
    </row>
    <row r="162" ht="25.5" spans="1:14">
      <c r="A162" s="153"/>
      <c r="B162" s="153"/>
      <c r="C162" s="153"/>
      <c r="D162" s="153"/>
      <c r="E162" s="153"/>
      <c r="F162" s="153"/>
      <c r="G162" s="153"/>
      <c r="H162" s="153"/>
      <c r="I162" s="153"/>
      <c r="J162" s="153"/>
      <c r="K162" s="153"/>
      <c r="L162" s="153"/>
      <c r="M162" s="153"/>
      <c r="N162" s="153"/>
    </row>
    <row r="163" spans="1:14">
      <c r="A163" s="31"/>
      <c r="B163" s="31"/>
      <c r="C163" s="31"/>
      <c r="D163" s="31"/>
      <c r="E163" s="32"/>
      <c r="F163" s="32"/>
      <c r="G163" s="32"/>
      <c r="H163" s="32"/>
      <c r="I163" s="155"/>
      <c r="J163" s="156"/>
      <c r="K163" s="31"/>
      <c r="L163" s="31"/>
      <c r="M163" s="70"/>
      <c r="N163" s="70"/>
    </row>
    <row r="164" spans="1:14">
      <c r="A164" s="31"/>
      <c r="B164" s="31"/>
      <c r="C164" s="31"/>
      <c r="D164" s="31"/>
      <c r="E164" s="32"/>
      <c r="F164" s="32"/>
      <c r="G164" s="32"/>
      <c r="H164" s="32"/>
      <c r="I164" s="71"/>
      <c r="J164" s="72"/>
      <c r="K164" s="31"/>
      <c r="L164" s="73"/>
      <c r="M164" s="33"/>
      <c r="N164" s="33"/>
    </row>
    <row r="165" spans="1:14">
      <c r="A165" s="31"/>
      <c r="B165" s="34"/>
      <c r="C165" s="31"/>
      <c r="D165" s="31"/>
      <c r="E165" s="32"/>
      <c r="F165" s="34"/>
      <c r="G165" s="32"/>
      <c r="H165" s="154"/>
      <c r="I165" s="154"/>
      <c r="J165" s="72"/>
      <c r="K165" s="154"/>
      <c r="L165" s="34"/>
      <c r="M165" s="33"/>
      <c r="N165" s="33"/>
    </row>
    <row r="166" spans="1:14">
      <c r="A166" s="37"/>
      <c r="B166" s="38"/>
      <c r="C166" s="145"/>
      <c r="D166" s="37"/>
      <c r="E166" s="146"/>
      <c r="F166" s="38"/>
      <c r="G166" s="39"/>
      <c r="H166" s="40"/>
      <c r="I166" s="40"/>
      <c r="J166" s="38"/>
      <c r="K166" s="40"/>
      <c r="L166" s="38"/>
      <c r="M166" s="145"/>
      <c r="N166" s="145"/>
    </row>
    <row r="167" spans="1:14">
      <c r="A167" s="41"/>
      <c r="B167" s="55"/>
      <c r="C167" s="56"/>
      <c r="D167" s="47"/>
      <c r="E167" s="41"/>
      <c r="F167" s="54"/>
      <c r="G167" s="48"/>
      <c r="H167" s="57"/>
      <c r="I167" s="56"/>
      <c r="J167" s="78"/>
      <c r="K167" s="48"/>
      <c r="L167" s="46"/>
      <c r="M167" s="59"/>
      <c r="N167" s="45"/>
    </row>
    <row r="168" spans="1:14">
      <c r="A168" s="41"/>
      <c r="B168" s="46"/>
      <c r="C168" s="47"/>
      <c r="D168" s="47"/>
      <c r="E168" s="41"/>
      <c r="F168" s="46"/>
      <c r="G168" s="48"/>
      <c r="H168" s="53"/>
      <c r="I168" s="48"/>
      <c r="J168" s="78"/>
      <c r="K168" s="48"/>
      <c r="L168" s="79"/>
      <c r="M168" s="45"/>
      <c r="N168" s="47"/>
    </row>
    <row r="169" spans="1:14">
      <c r="A169" s="41"/>
      <c r="B169" s="46"/>
      <c r="C169" s="47"/>
      <c r="D169" s="47"/>
      <c r="E169" s="48"/>
      <c r="F169" s="46"/>
      <c r="G169" s="49"/>
      <c r="H169" s="50"/>
      <c r="I169" s="48"/>
      <c r="J169" s="78"/>
      <c r="K169" s="48"/>
      <c r="L169" s="46"/>
      <c r="M169" s="47"/>
      <c r="N169" s="47"/>
    </row>
    <row r="170" spans="1:14">
      <c r="A170" s="41"/>
      <c r="B170" s="46"/>
      <c r="C170" s="47"/>
      <c r="D170" s="47"/>
      <c r="E170" s="47"/>
      <c r="F170" s="46"/>
      <c r="G170" s="49"/>
      <c r="H170" s="50"/>
      <c r="I170" s="48"/>
      <c r="J170" s="78"/>
      <c r="K170" s="48"/>
      <c r="L170" s="46"/>
      <c r="M170" s="52"/>
      <c r="N170" s="47"/>
    </row>
    <row r="171" spans="1:14">
      <c r="A171" s="41"/>
      <c r="B171" s="46"/>
      <c r="C171" s="47"/>
      <c r="D171" s="47"/>
      <c r="E171" s="48"/>
      <c r="F171" s="46"/>
      <c r="G171" s="49"/>
      <c r="H171" s="50"/>
      <c r="I171" s="48"/>
      <c r="J171" s="78"/>
      <c r="K171" s="48"/>
      <c r="L171" s="46"/>
      <c r="M171" s="52"/>
      <c r="N171" s="47"/>
    </row>
    <row r="172" spans="1:14">
      <c r="A172" s="41"/>
      <c r="B172" s="51"/>
      <c r="C172" s="47"/>
      <c r="D172" s="47"/>
      <c r="E172" s="41"/>
      <c r="F172" s="55"/>
      <c r="G172" s="48"/>
      <c r="H172" s="57"/>
      <c r="I172" s="48"/>
      <c r="J172" s="78"/>
      <c r="K172" s="41"/>
      <c r="L172" s="46"/>
      <c r="M172" s="45"/>
      <c r="N172" s="47"/>
    </row>
    <row r="173" spans="1:14">
      <c r="A173" s="41"/>
      <c r="B173" s="46"/>
      <c r="C173" s="47"/>
      <c r="D173" s="47"/>
      <c r="E173" s="48"/>
      <c r="F173" s="46"/>
      <c r="G173" s="41"/>
      <c r="H173" s="53"/>
      <c r="I173" s="48"/>
      <c r="J173" s="78"/>
      <c r="K173" s="48"/>
      <c r="L173" s="42"/>
      <c r="M173" s="45"/>
      <c r="N173" s="47"/>
    </row>
    <row r="174" spans="1:14">
      <c r="A174" s="41"/>
      <c r="B174" s="51"/>
      <c r="C174" s="52"/>
      <c r="D174" s="47"/>
      <c r="E174" s="48"/>
      <c r="F174" s="46"/>
      <c r="G174" s="41"/>
      <c r="H174" s="57"/>
      <c r="I174" s="48"/>
      <c r="J174" s="78"/>
      <c r="K174" s="52"/>
      <c r="L174" s="79"/>
      <c r="M174" s="45"/>
      <c r="N174" s="47"/>
    </row>
    <row r="175" spans="1:14">
      <c r="A175" s="41"/>
      <c r="B175" s="46"/>
      <c r="C175" s="52"/>
      <c r="D175" s="47"/>
      <c r="E175" s="48"/>
      <c r="F175" s="46"/>
      <c r="G175" s="41"/>
      <c r="H175" s="53"/>
      <c r="I175" s="48"/>
      <c r="J175" s="78"/>
      <c r="K175" s="47"/>
      <c r="L175" s="46"/>
      <c r="M175" s="47"/>
      <c r="N175" s="45"/>
    </row>
    <row r="176" spans="1:14">
      <c r="A176" s="41"/>
      <c r="B176" s="51"/>
      <c r="C176" s="47"/>
      <c r="D176" s="47"/>
      <c r="E176" s="48"/>
      <c r="F176" s="55"/>
      <c r="G176" s="41"/>
      <c r="H176" s="53"/>
      <c r="I176" s="48"/>
      <c r="J176" s="46"/>
      <c r="K176" s="48"/>
      <c r="L176" s="79"/>
      <c r="M176" s="45"/>
      <c r="N176" s="47"/>
    </row>
    <row r="177" spans="1:14">
      <c r="A177" s="41"/>
      <c r="B177" s="46"/>
      <c r="C177" s="59"/>
      <c r="D177" s="59"/>
      <c r="E177" s="48"/>
      <c r="F177" s="92"/>
      <c r="G177" s="45"/>
      <c r="H177" s="61"/>
      <c r="I177" s="65"/>
      <c r="J177" s="60"/>
      <c r="K177" s="65"/>
      <c r="L177" s="60"/>
      <c r="M177" s="59"/>
      <c r="N177" s="45"/>
    </row>
    <row r="178" spans="1:14">
      <c r="A178" s="41"/>
      <c r="B178" s="51"/>
      <c r="C178" s="47"/>
      <c r="D178" s="52"/>
      <c r="E178" s="41"/>
      <c r="F178" s="46"/>
      <c r="G178" s="41"/>
      <c r="H178" s="53"/>
      <c r="I178" s="48"/>
      <c r="J178" s="78"/>
      <c r="K178" s="48"/>
      <c r="L178" s="78"/>
      <c r="M178" s="48"/>
      <c r="N178" s="112"/>
    </row>
    <row r="179" spans="1:14">
      <c r="A179" s="41"/>
      <c r="B179" s="51"/>
      <c r="C179" s="47"/>
      <c r="D179" s="52"/>
      <c r="E179" s="41"/>
      <c r="F179" s="46"/>
      <c r="G179" s="41"/>
      <c r="H179" s="53"/>
      <c r="I179" s="48"/>
      <c r="J179" s="78"/>
      <c r="K179" s="53"/>
      <c r="L179" s="42"/>
      <c r="M179" s="45"/>
      <c r="N179" s="47"/>
    </row>
    <row r="180" spans="1:14">
      <c r="A180" s="41"/>
      <c r="B180" s="51"/>
      <c r="C180" s="47"/>
      <c r="D180" s="52"/>
      <c r="E180" s="41"/>
      <c r="F180" s="46"/>
      <c r="G180" s="48"/>
      <c r="H180" s="53"/>
      <c r="I180" s="48"/>
      <c r="J180" s="78"/>
      <c r="K180" s="53"/>
      <c r="L180" s="78"/>
      <c r="M180" s="45"/>
      <c r="N180" s="47"/>
    </row>
    <row r="181" spans="1:14">
      <c r="A181" s="41"/>
      <c r="B181" s="46"/>
      <c r="C181" s="47"/>
      <c r="D181" s="52"/>
      <c r="E181" s="41"/>
      <c r="F181" s="54"/>
      <c r="G181" s="41"/>
      <c r="H181" s="53"/>
      <c r="I181" s="48"/>
      <c r="J181" s="78"/>
      <c r="K181" s="53"/>
      <c r="L181" s="79"/>
      <c r="M181" s="45"/>
      <c r="N181" s="47"/>
    </row>
    <row r="182" spans="1:14">
      <c r="A182" s="41"/>
      <c r="B182" s="46"/>
      <c r="C182" s="47"/>
      <c r="D182" s="52"/>
      <c r="E182" s="41"/>
      <c r="F182" s="54"/>
      <c r="G182" s="41"/>
      <c r="H182" s="53"/>
      <c r="I182" s="48"/>
      <c r="J182" s="78"/>
      <c r="K182" s="53"/>
      <c r="L182" s="79"/>
      <c r="M182" s="45"/>
      <c r="N182" s="47"/>
    </row>
    <row r="183" spans="1:14">
      <c r="A183" s="41"/>
      <c r="B183" s="51"/>
      <c r="C183" s="47"/>
      <c r="D183" s="52"/>
      <c r="E183" s="48"/>
      <c r="F183" s="46"/>
      <c r="G183" s="41"/>
      <c r="H183" s="53"/>
      <c r="I183" s="48"/>
      <c r="J183" s="78"/>
      <c r="K183" s="47"/>
      <c r="L183" s="79"/>
      <c r="M183" s="45"/>
      <c r="N183" s="47"/>
    </row>
    <row r="184" spans="1:14">
      <c r="A184" s="41"/>
      <c r="B184" s="51"/>
      <c r="C184" s="47"/>
      <c r="D184" s="52"/>
      <c r="E184" s="48"/>
      <c r="F184" s="46"/>
      <c r="G184" s="41"/>
      <c r="H184" s="53"/>
      <c r="I184" s="48"/>
      <c r="J184" s="78"/>
      <c r="K184" s="53"/>
      <c r="L184" s="79"/>
      <c r="M184" s="52"/>
      <c r="N184" s="45"/>
    </row>
    <row r="185" spans="1:14">
      <c r="A185" s="41"/>
      <c r="B185" s="51"/>
      <c r="C185" s="47"/>
      <c r="D185" s="52"/>
      <c r="E185" s="48"/>
      <c r="F185" s="46"/>
      <c r="G185" s="48"/>
      <c r="H185" s="53"/>
      <c r="I185" s="48"/>
      <c r="J185" s="78"/>
      <c r="K185" s="53"/>
      <c r="L185" s="79"/>
      <c r="M185" s="45"/>
      <c r="N185" s="47"/>
    </row>
    <row r="186" spans="1:14">
      <c r="A186" s="41"/>
      <c r="B186" s="51"/>
      <c r="C186" s="47"/>
      <c r="D186" s="52"/>
      <c r="E186" s="48"/>
      <c r="F186" s="46"/>
      <c r="G186" s="48"/>
      <c r="H186" s="53"/>
      <c r="I186" s="48"/>
      <c r="J186" s="78"/>
      <c r="K186" s="53"/>
      <c r="L186" s="79"/>
      <c r="M186" s="52"/>
      <c r="N186" s="45"/>
    </row>
    <row r="187" spans="1:14">
      <c r="A187" s="41"/>
      <c r="B187" s="46"/>
      <c r="C187" s="47"/>
      <c r="D187" s="47"/>
      <c r="E187" s="48"/>
      <c r="F187" s="46"/>
      <c r="G187" s="41"/>
      <c r="H187" s="53"/>
      <c r="I187" s="48"/>
      <c r="J187" s="78"/>
      <c r="K187" s="53"/>
      <c r="L187" s="46"/>
      <c r="M187" s="45"/>
      <c r="N187" s="52"/>
    </row>
    <row r="188" spans="1:14">
      <c r="A188" s="41"/>
      <c r="B188" s="46"/>
      <c r="C188" s="47"/>
      <c r="D188" s="47"/>
      <c r="E188" s="48"/>
      <c r="F188" s="46"/>
      <c r="G188" s="48"/>
      <c r="H188" s="53"/>
      <c r="I188" s="48"/>
      <c r="J188" s="78"/>
      <c r="K188" s="48"/>
      <c r="L188" s="46"/>
      <c r="M188" s="45"/>
      <c r="N188" s="52"/>
    </row>
    <row r="189" spans="1:14">
      <c r="A189" s="41"/>
      <c r="B189" s="46"/>
      <c r="C189" s="47"/>
      <c r="D189" s="47"/>
      <c r="E189" s="48"/>
      <c r="F189" s="46"/>
      <c r="G189" s="41"/>
      <c r="H189" s="53"/>
      <c r="I189" s="48"/>
      <c r="J189" s="78"/>
      <c r="K189" s="53"/>
      <c r="L189" s="46"/>
      <c r="M189" s="45"/>
      <c r="N189" s="52"/>
    </row>
    <row r="190" spans="1:14">
      <c r="A190" s="41"/>
      <c r="B190" s="46"/>
      <c r="C190" s="47"/>
      <c r="D190" s="52"/>
      <c r="E190" s="48"/>
      <c r="F190" s="46"/>
      <c r="G190" s="41"/>
      <c r="H190" s="53"/>
      <c r="I190" s="48"/>
      <c r="J190" s="78"/>
      <c r="K190" s="48"/>
      <c r="L190" s="46"/>
      <c r="M190" s="52"/>
      <c r="N190" s="45"/>
    </row>
    <row r="191" spans="1:14">
      <c r="A191" s="41"/>
      <c r="B191" s="46"/>
      <c r="C191" s="47"/>
      <c r="D191" s="52"/>
      <c r="E191" s="48"/>
      <c r="F191" s="46"/>
      <c r="G191" s="41"/>
      <c r="H191" s="53"/>
      <c r="I191" s="48"/>
      <c r="J191" s="78"/>
      <c r="K191" s="48"/>
      <c r="L191" s="46"/>
      <c r="M191" s="52"/>
      <c r="N191" s="45"/>
    </row>
    <row r="192" spans="1:14">
      <c r="A192" s="41"/>
      <c r="B192" s="46"/>
      <c r="C192" s="47"/>
      <c r="D192" s="52"/>
      <c r="E192" s="48"/>
      <c r="F192" s="46"/>
      <c r="G192" s="41"/>
      <c r="H192" s="53"/>
      <c r="I192" s="48"/>
      <c r="J192" s="78"/>
      <c r="K192" s="48"/>
      <c r="L192" s="46"/>
      <c r="M192" s="96"/>
      <c r="N192" s="45"/>
    </row>
    <row r="193" spans="1:14">
      <c r="A193" s="41"/>
      <c r="B193" s="46"/>
      <c r="C193" s="47"/>
      <c r="D193" s="52"/>
      <c r="E193" s="48"/>
      <c r="F193" s="46"/>
      <c r="G193" s="48"/>
      <c r="H193" s="53"/>
      <c r="I193" s="48"/>
      <c r="J193" s="78"/>
      <c r="K193" s="47"/>
      <c r="L193" s="46"/>
      <c r="M193" s="96"/>
      <c r="N193" s="45"/>
    </row>
    <row r="194" spans="1:14">
      <c r="A194" s="41"/>
      <c r="B194" s="46"/>
      <c r="C194" s="47"/>
      <c r="D194" s="52"/>
      <c r="E194" s="48"/>
      <c r="F194" s="54"/>
      <c r="G194" s="41"/>
      <c r="H194" s="53"/>
      <c r="I194" s="48"/>
      <c r="J194" s="78"/>
      <c r="K194" s="41"/>
      <c r="L194" s="46"/>
      <c r="M194" s="52"/>
      <c r="N194" s="45"/>
    </row>
    <row r="195" spans="1:14">
      <c r="A195" s="41"/>
      <c r="B195" s="46"/>
      <c r="C195" s="47"/>
      <c r="D195" s="47"/>
      <c r="E195" s="48"/>
      <c r="F195" s="54"/>
      <c r="G195" s="41"/>
      <c r="H195" s="53"/>
      <c r="I195" s="48"/>
      <c r="J195" s="78"/>
      <c r="K195" s="53"/>
      <c r="L195" s="79"/>
      <c r="M195" s="96"/>
      <c r="N195" s="45"/>
    </row>
    <row r="196" spans="1:14">
      <c r="A196" s="41"/>
      <c r="B196" s="46"/>
      <c r="C196" s="68"/>
      <c r="D196" s="68"/>
      <c r="E196" s="68"/>
      <c r="F196" s="91"/>
      <c r="G196" s="48"/>
      <c r="H196" s="90"/>
      <c r="I196" s="68"/>
      <c r="J196" s="94"/>
      <c r="K196" s="68"/>
      <c r="L196" s="94"/>
      <c r="M196" s="95"/>
      <c r="N196" s="47"/>
    </row>
    <row r="197" spans="1:14">
      <c r="A197" s="41"/>
      <c r="B197" s="46"/>
      <c r="C197" s="46"/>
      <c r="D197" s="47"/>
      <c r="E197" s="48"/>
      <c r="F197" s="46"/>
      <c r="G197" s="48"/>
      <c r="H197" s="53"/>
      <c r="I197" s="47"/>
      <c r="J197" s="46"/>
      <c r="K197" s="47"/>
      <c r="L197" s="46"/>
      <c r="M197" s="47"/>
      <c r="N197" s="45"/>
    </row>
    <row r="198" spans="1:14">
      <c r="A198" s="41"/>
      <c r="B198" s="46"/>
      <c r="C198" s="47"/>
      <c r="D198" s="52"/>
      <c r="E198" s="47"/>
      <c r="F198" s="54"/>
      <c r="G198" s="41"/>
      <c r="H198" s="53"/>
      <c r="I198" s="48"/>
      <c r="J198" s="46"/>
      <c r="K198" s="41"/>
      <c r="L198" s="46"/>
      <c r="M198" s="96"/>
      <c r="N198" s="45"/>
    </row>
    <row r="199" spans="1:14">
      <c r="A199" s="37"/>
      <c r="B199" s="38"/>
      <c r="C199" s="145"/>
      <c r="D199" s="37"/>
      <c r="E199" s="146"/>
      <c r="F199" s="38"/>
      <c r="G199" s="39"/>
      <c r="H199" s="40"/>
      <c r="I199" s="40"/>
      <c r="J199" s="38"/>
      <c r="K199" s="40"/>
      <c r="L199" s="38"/>
      <c r="M199" s="145"/>
      <c r="N199" s="145"/>
    </row>
    <row r="200" spans="1:14">
      <c r="A200" s="47"/>
      <c r="B200" s="46"/>
      <c r="C200" s="47"/>
      <c r="D200" s="47"/>
      <c r="E200" s="47"/>
      <c r="F200" s="46"/>
      <c r="G200" s="48"/>
      <c r="H200" s="47"/>
      <c r="I200" s="47"/>
      <c r="J200" s="46"/>
      <c r="K200" s="47"/>
      <c r="L200" s="46"/>
      <c r="M200" s="47"/>
      <c r="N200" s="45"/>
    </row>
    <row r="201" spans="1:14">
      <c r="A201" s="47"/>
      <c r="B201" s="46"/>
      <c r="C201" s="47"/>
      <c r="D201" s="47"/>
      <c r="E201" s="48"/>
      <c r="F201" s="46"/>
      <c r="G201" s="48"/>
      <c r="H201" s="53"/>
      <c r="I201" s="48"/>
      <c r="J201" s="78"/>
      <c r="K201" s="53"/>
      <c r="L201" s="46"/>
      <c r="M201" s="52"/>
      <c r="N201" s="45"/>
    </row>
    <row r="202" spans="1:14">
      <c r="A202" s="47"/>
      <c r="B202" s="46"/>
      <c r="C202" s="47"/>
      <c r="D202" s="47"/>
      <c r="E202" s="48"/>
      <c r="F202" s="46"/>
      <c r="G202" s="48"/>
      <c r="H202" s="53"/>
      <c r="I202" s="48"/>
      <c r="J202" s="78"/>
      <c r="K202" s="48"/>
      <c r="L202" s="46"/>
      <c r="M202" s="52"/>
      <c r="N202" s="45"/>
    </row>
    <row r="203" spans="1:14">
      <c r="A203" s="47"/>
      <c r="B203" s="46"/>
      <c r="C203" s="47"/>
      <c r="D203" s="47"/>
      <c r="E203" s="48"/>
      <c r="F203" s="46"/>
      <c r="G203" s="48"/>
      <c r="H203" s="53"/>
      <c r="I203" s="48"/>
      <c r="J203" s="78"/>
      <c r="K203" s="65"/>
      <c r="L203" s="78"/>
      <c r="M203" s="47"/>
      <c r="N203" s="45"/>
    </row>
    <row r="204" spans="1:14">
      <c r="A204" s="47"/>
      <c r="B204" s="46"/>
      <c r="C204" s="47"/>
      <c r="D204" s="47"/>
      <c r="E204" s="48"/>
      <c r="F204" s="78"/>
      <c r="G204" s="49"/>
      <c r="H204" s="53"/>
      <c r="I204" s="48"/>
      <c r="J204" s="78"/>
      <c r="K204" s="47"/>
      <c r="L204" s="46"/>
      <c r="M204" s="52"/>
      <c r="N204" s="45"/>
    </row>
    <row r="205" spans="1:14">
      <c r="A205" s="47"/>
      <c r="B205" s="46"/>
      <c r="C205" s="47"/>
      <c r="D205" s="47"/>
      <c r="E205" s="47"/>
      <c r="F205" s="46"/>
      <c r="G205" s="48"/>
      <c r="H205" s="53"/>
      <c r="I205" s="47"/>
      <c r="J205" s="78"/>
      <c r="K205" s="47"/>
      <c r="L205" s="46"/>
      <c r="M205" s="47"/>
      <c r="N205" s="45"/>
    </row>
    <row r="206" spans="1:14">
      <c r="A206" s="47"/>
      <c r="B206" s="46"/>
      <c r="C206" s="47"/>
      <c r="D206" s="59"/>
      <c r="E206" s="47"/>
      <c r="F206" s="46"/>
      <c r="G206" s="41"/>
      <c r="H206" s="53"/>
      <c r="I206" s="48"/>
      <c r="J206" s="78"/>
      <c r="K206" s="47"/>
      <c r="L206" s="46"/>
      <c r="M206" s="52"/>
      <c r="N206" s="45"/>
    </row>
    <row r="207" spans="1:14">
      <c r="A207" s="47"/>
      <c r="B207" s="46"/>
      <c r="C207" s="47"/>
      <c r="D207" s="59"/>
      <c r="E207" s="47"/>
      <c r="F207" s="46"/>
      <c r="G207" s="41"/>
      <c r="H207" s="53"/>
      <c r="I207" s="48"/>
      <c r="J207" s="78"/>
      <c r="K207" s="47"/>
      <c r="L207" s="46"/>
      <c r="M207" s="52"/>
      <c r="N207" s="45"/>
    </row>
    <row r="208" spans="1:14">
      <c r="A208" s="47"/>
      <c r="B208" s="46"/>
      <c r="C208" s="47"/>
      <c r="D208" s="52"/>
      <c r="E208" s="48"/>
      <c r="F208" s="78"/>
      <c r="G208" s="45"/>
      <c r="H208" s="45"/>
      <c r="I208" s="45"/>
      <c r="J208" s="80"/>
      <c r="K208" s="45"/>
      <c r="L208" s="60"/>
      <c r="M208" s="59"/>
      <c r="N208" s="45"/>
    </row>
    <row r="209" spans="1:14">
      <c r="A209" s="47"/>
      <c r="B209" s="46"/>
      <c r="C209" s="47"/>
      <c r="D209" s="52"/>
      <c r="E209" s="48"/>
      <c r="F209" s="78"/>
      <c r="G209" s="45"/>
      <c r="H209" s="45"/>
      <c r="I209" s="45"/>
      <c r="J209" s="80"/>
      <c r="K209" s="45"/>
      <c r="L209" s="60"/>
      <c r="M209" s="59"/>
      <c r="N209" s="45"/>
    </row>
    <row r="210" spans="1:14">
      <c r="A210" s="147"/>
      <c r="B210" s="38"/>
      <c r="C210" s="145"/>
      <c r="D210" s="37"/>
      <c r="E210" s="146"/>
      <c r="F210" s="38"/>
      <c r="G210" s="39"/>
      <c r="H210" s="40"/>
      <c r="I210" s="40"/>
      <c r="J210" s="151"/>
      <c r="K210" s="40"/>
      <c r="L210" s="151"/>
      <c r="M210" s="152"/>
      <c r="N210" s="152"/>
    </row>
    <row r="211" spans="1:14">
      <c r="A211" s="52"/>
      <c r="B211" s="51"/>
      <c r="C211" s="47"/>
      <c r="D211" s="52"/>
      <c r="E211" s="48"/>
      <c r="F211" s="46"/>
      <c r="G211" s="48"/>
      <c r="H211" s="53"/>
      <c r="I211" s="48"/>
      <c r="J211" s="46"/>
      <c r="K211" s="46"/>
      <c r="L211" s="46"/>
      <c r="M211" s="47"/>
      <c r="N211" s="47"/>
    </row>
    <row r="212" spans="1:14">
      <c r="A212" s="52"/>
      <c r="B212" s="46"/>
      <c r="C212" s="47"/>
      <c r="D212" s="47"/>
      <c r="E212" s="48"/>
      <c r="F212" s="46"/>
      <c r="G212" s="48"/>
      <c r="H212" s="53"/>
      <c r="I212" s="48"/>
      <c r="J212" s="78"/>
      <c r="K212" s="65"/>
      <c r="L212" s="46"/>
      <c r="M212" s="47"/>
      <c r="N212" s="47"/>
    </row>
    <row r="213" spans="1:14">
      <c r="A213" s="52"/>
      <c r="B213" s="51"/>
      <c r="C213" s="47"/>
      <c r="D213" s="52"/>
      <c r="E213" s="48"/>
      <c r="F213" s="46"/>
      <c r="G213" s="41"/>
      <c r="H213" s="53"/>
      <c r="I213" s="48"/>
      <c r="J213" s="46"/>
      <c r="K213" s="48"/>
      <c r="L213" s="46"/>
      <c r="M213" s="119"/>
      <c r="N213" s="119"/>
    </row>
    <row r="214" spans="1:14">
      <c r="A214" s="52"/>
      <c r="B214" s="51"/>
      <c r="C214" s="47"/>
      <c r="D214" s="47"/>
      <c r="E214" s="48"/>
      <c r="F214" s="55"/>
      <c r="G214" s="48"/>
      <c r="H214" s="57"/>
      <c r="I214" s="48"/>
      <c r="J214" s="78"/>
      <c r="K214" s="96"/>
      <c r="L214" s="46"/>
      <c r="M214" s="121"/>
      <c r="N214" s="51"/>
    </row>
    <row r="215" spans="1:14">
      <c r="A215" s="52"/>
      <c r="B215" s="51"/>
      <c r="C215" s="47"/>
      <c r="D215" s="47"/>
      <c r="E215" s="48"/>
      <c r="F215" s="55"/>
      <c r="G215" s="48"/>
      <c r="H215" s="57"/>
      <c r="I215" s="48"/>
      <c r="J215" s="78"/>
      <c r="K215" s="96"/>
      <c r="L215" s="46"/>
      <c r="M215" s="121"/>
      <c r="N215" s="51"/>
    </row>
    <row r="216" spans="1:14">
      <c r="A216" s="52"/>
      <c r="B216" s="51"/>
      <c r="C216" s="47"/>
      <c r="D216" s="47"/>
      <c r="E216" s="48"/>
      <c r="F216" s="55"/>
      <c r="G216" s="48"/>
      <c r="H216" s="57"/>
      <c r="I216" s="48"/>
      <c r="J216" s="78"/>
      <c r="K216" s="96"/>
      <c r="L216" s="46"/>
      <c r="M216" s="121"/>
      <c r="N216" s="51"/>
    </row>
    <row r="217" spans="1:14">
      <c r="A217" s="52"/>
      <c r="B217" s="51"/>
      <c r="C217" s="47"/>
      <c r="D217" s="47"/>
      <c r="E217" s="48"/>
      <c r="F217" s="55"/>
      <c r="G217" s="48"/>
      <c r="H217" s="57"/>
      <c r="I217" s="48"/>
      <c r="J217" s="78"/>
      <c r="K217" s="96"/>
      <c r="L217" s="46"/>
      <c r="M217" s="121"/>
      <c r="N217" s="51"/>
    </row>
    <row r="218" spans="1:14">
      <c r="A218" s="52"/>
      <c r="B218" s="46"/>
      <c r="C218" s="47"/>
      <c r="D218" s="47"/>
      <c r="E218" s="48"/>
      <c r="F218" s="46"/>
      <c r="G218" s="41"/>
      <c r="H218" s="53"/>
      <c r="I218" s="48"/>
      <c r="J218" s="46"/>
      <c r="K218" s="47"/>
      <c r="L218" s="79"/>
      <c r="M218" s="47"/>
      <c r="N218" s="47"/>
    </row>
    <row r="219" spans="1:14">
      <c r="A219" s="52"/>
      <c r="B219" s="51"/>
      <c r="C219" s="47"/>
      <c r="D219" s="52"/>
      <c r="E219" s="48"/>
      <c r="F219" s="46"/>
      <c r="G219" s="41"/>
      <c r="H219" s="53"/>
      <c r="I219" s="48"/>
      <c r="J219" s="46"/>
      <c r="K219" s="53"/>
      <c r="L219" s="79"/>
      <c r="M219" s="119"/>
      <c r="N219" s="119"/>
    </row>
    <row r="220" spans="1:14">
      <c r="A220" s="52"/>
      <c r="B220" s="51"/>
      <c r="C220" s="47"/>
      <c r="D220" s="52"/>
      <c r="E220" s="48"/>
      <c r="F220" s="46"/>
      <c r="G220" s="41"/>
      <c r="H220" s="53"/>
      <c r="I220" s="48"/>
      <c r="J220" s="46"/>
      <c r="K220" s="53"/>
      <c r="L220" s="79"/>
      <c r="M220" s="119"/>
      <c r="N220" s="119"/>
    </row>
    <row r="221" spans="1:14">
      <c r="A221" s="52"/>
      <c r="B221" s="51"/>
      <c r="C221" s="47"/>
      <c r="D221" s="59"/>
      <c r="E221" s="47"/>
      <c r="F221" s="46"/>
      <c r="G221" s="48"/>
      <c r="H221" s="53"/>
      <c r="I221" s="48"/>
      <c r="J221" s="46"/>
      <c r="K221" s="46"/>
      <c r="L221" s="46"/>
      <c r="M221" s="121"/>
      <c r="N221" s="121"/>
    </row>
    <row r="222" spans="1:14">
      <c r="A222" s="52"/>
      <c r="B222" s="51"/>
      <c r="C222" s="47"/>
      <c r="D222" s="47"/>
      <c r="E222" s="48"/>
      <c r="F222" s="46"/>
      <c r="G222" s="41"/>
      <c r="H222" s="53"/>
      <c r="I222" s="48"/>
      <c r="J222" s="78"/>
      <c r="K222" s="41"/>
      <c r="L222" s="46"/>
      <c r="M222" s="121"/>
      <c r="N222" s="121"/>
    </row>
    <row r="223" spans="1:14">
      <c r="A223" s="52"/>
      <c r="B223" s="51"/>
      <c r="C223" s="47"/>
      <c r="D223" s="47"/>
      <c r="E223" s="48"/>
      <c r="F223" s="46"/>
      <c r="G223" s="41"/>
      <c r="H223" s="53"/>
      <c r="I223" s="48"/>
      <c r="J223" s="78"/>
      <c r="K223" s="41"/>
      <c r="L223" s="46"/>
      <c r="M223" s="121"/>
      <c r="N223" s="121"/>
    </row>
    <row r="224" spans="1:14">
      <c r="A224" s="52"/>
      <c r="B224" s="51"/>
      <c r="C224" s="47"/>
      <c r="D224" s="47"/>
      <c r="E224" s="48"/>
      <c r="F224" s="55"/>
      <c r="G224" s="41"/>
      <c r="H224" s="57"/>
      <c r="I224" s="48"/>
      <c r="J224" s="78"/>
      <c r="K224" s="96"/>
      <c r="L224" s="46"/>
      <c r="M224" s="121"/>
      <c r="N224" s="121"/>
    </row>
    <row r="225" ht="25.5" spans="1:14">
      <c r="A225" s="153"/>
      <c r="B225" s="153"/>
      <c r="C225" s="153"/>
      <c r="D225" s="153"/>
      <c r="E225" s="153"/>
      <c r="F225" s="153"/>
      <c r="G225" s="153"/>
      <c r="H225" s="153"/>
      <c r="I225" s="153"/>
      <c r="J225" s="153"/>
      <c r="K225" s="153"/>
      <c r="L225" s="153"/>
      <c r="M225" s="153"/>
      <c r="N225" s="153"/>
    </row>
    <row r="226" spans="1:14">
      <c r="A226" s="31"/>
      <c r="B226" s="31"/>
      <c r="C226" s="31"/>
      <c r="D226" s="31"/>
      <c r="E226" s="32"/>
      <c r="F226" s="32"/>
      <c r="G226" s="32"/>
      <c r="H226" s="32"/>
      <c r="I226" s="155"/>
      <c r="J226" s="156"/>
      <c r="K226" s="31"/>
      <c r="L226" s="31"/>
      <c r="M226" s="70"/>
      <c r="N226" s="70"/>
    </row>
    <row r="227" spans="1:14">
      <c r="A227" s="31"/>
      <c r="B227" s="31"/>
      <c r="C227" s="31"/>
      <c r="D227" s="31"/>
      <c r="E227" s="32"/>
      <c r="F227" s="32"/>
      <c r="G227" s="32"/>
      <c r="H227" s="32"/>
      <c r="I227" s="71"/>
      <c r="J227" s="72"/>
      <c r="K227" s="31"/>
      <c r="L227" s="73"/>
      <c r="M227" s="33"/>
      <c r="N227" s="33"/>
    </row>
    <row r="228" spans="1:14">
      <c r="A228" s="31"/>
      <c r="B228" s="34"/>
      <c r="C228" s="31"/>
      <c r="D228" s="31"/>
      <c r="E228" s="32"/>
      <c r="F228" s="34"/>
      <c r="G228" s="32"/>
      <c r="H228" s="154"/>
      <c r="I228" s="154"/>
      <c r="J228" s="72"/>
      <c r="K228" s="154"/>
      <c r="L228" s="34"/>
      <c r="M228" s="33"/>
      <c r="N228" s="33"/>
    </row>
    <row r="229" spans="1:14">
      <c r="A229" s="37"/>
      <c r="B229" s="38"/>
      <c r="C229" s="145"/>
      <c r="D229" s="37"/>
      <c r="E229" s="146"/>
      <c r="F229" s="38"/>
      <c r="G229" s="39"/>
      <c r="H229" s="40"/>
      <c r="I229" s="40"/>
      <c r="J229" s="38"/>
      <c r="K229" s="40"/>
      <c r="L229" s="38"/>
      <c r="M229" s="145"/>
      <c r="N229" s="145"/>
    </row>
    <row r="230" spans="1:14">
      <c r="A230" s="41"/>
      <c r="B230" s="55"/>
      <c r="C230" s="56"/>
      <c r="D230" s="56"/>
      <c r="E230" s="56"/>
      <c r="F230" s="55"/>
      <c r="G230" s="41"/>
      <c r="H230" s="57"/>
      <c r="I230" s="59"/>
      <c r="J230" s="55"/>
      <c r="K230" s="59"/>
      <c r="L230" s="80"/>
      <c r="M230" s="59"/>
      <c r="N230" s="45"/>
    </row>
    <row r="231" spans="1:14">
      <c r="A231" s="41"/>
      <c r="B231" s="55"/>
      <c r="C231" s="56"/>
      <c r="D231" s="56"/>
      <c r="E231" s="56"/>
      <c r="F231" s="55"/>
      <c r="G231" s="41"/>
      <c r="H231" s="57"/>
      <c r="I231" s="59"/>
      <c r="J231" s="55"/>
      <c r="K231" s="59"/>
      <c r="L231" s="80"/>
      <c r="M231" s="59"/>
      <c r="N231" s="45"/>
    </row>
    <row r="232" spans="1:14">
      <c r="A232" s="41"/>
      <c r="B232" s="55"/>
      <c r="C232" s="56"/>
      <c r="D232" s="56"/>
      <c r="E232" s="56"/>
      <c r="F232" s="55"/>
      <c r="G232" s="41"/>
      <c r="H232" s="57"/>
      <c r="I232" s="59"/>
      <c r="J232" s="55"/>
      <c r="K232" s="59"/>
      <c r="L232" s="80"/>
      <c r="M232" s="59"/>
      <c r="N232" s="45"/>
    </row>
    <row r="233" spans="1:14">
      <c r="A233" s="41"/>
      <c r="B233" s="55"/>
      <c r="C233" s="56"/>
      <c r="D233" s="56"/>
      <c r="E233" s="56"/>
      <c r="F233" s="55"/>
      <c r="G233" s="41"/>
      <c r="H233" s="57"/>
      <c r="I233" s="59"/>
      <c r="J233" s="55"/>
      <c r="K233" s="59"/>
      <c r="L233" s="80"/>
      <c r="M233" s="59"/>
      <c r="N233" s="45"/>
    </row>
    <row r="234" spans="1:14">
      <c r="A234" s="41"/>
      <c r="B234" s="55"/>
      <c r="C234" s="56"/>
      <c r="D234" s="56"/>
      <c r="E234" s="56"/>
      <c r="F234" s="55"/>
      <c r="G234" s="41"/>
      <c r="H234" s="57"/>
      <c r="I234" s="59"/>
      <c r="J234" s="55"/>
      <c r="K234" s="59"/>
      <c r="L234" s="80"/>
      <c r="M234" s="59"/>
      <c r="N234" s="45"/>
    </row>
    <row r="235" spans="1:14">
      <c r="A235" s="41"/>
      <c r="B235" s="55"/>
      <c r="C235" s="56"/>
      <c r="D235" s="56"/>
      <c r="E235" s="56"/>
      <c r="F235" s="55"/>
      <c r="G235" s="41"/>
      <c r="H235" s="57"/>
      <c r="I235" s="59"/>
      <c r="J235" s="55"/>
      <c r="K235" s="59"/>
      <c r="L235" s="80"/>
      <c r="M235" s="59"/>
      <c r="N235" s="45"/>
    </row>
    <row r="236" spans="1:14">
      <c r="A236" s="41"/>
      <c r="B236" s="55"/>
      <c r="C236" s="56"/>
      <c r="D236" s="56"/>
      <c r="E236" s="56"/>
      <c r="F236" s="55"/>
      <c r="G236" s="41"/>
      <c r="H236" s="57"/>
      <c r="I236" s="59"/>
      <c r="J236" s="55"/>
      <c r="K236" s="59"/>
      <c r="L236" s="80"/>
      <c r="M236" s="59"/>
      <c r="N236" s="45"/>
    </row>
    <row r="237" spans="1:14">
      <c r="A237" s="41"/>
      <c r="B237" s="55"/>
      <c r="C237" s="56"/>
      <c r="D237" s="56"/>
      <c r="E237" s="56"/>
      <c r="F237" s="55"/>
      <c r="G237" s="41"/>
      <c r="H237" s="57"/>
      <c r="I237" s="59"/>
      <c r="J237" s="55"/>
      <c r="K237" s="59"/>
      <c r="L237" s="80"/>
      <c r="M237" s="59"/>
      <c r="N237" s="45"/>
    </row>
    <row r="238" spans="1:14">
      <c r="A238" s="41"/>
      <c r="B238" s="55"/>
      <c r="C238" s="56"/>
      <c r="D238" s="56"/>
      <c r="E238" s="56"/>
      <c r="F238" s="55"/>
      <c r="G238" s="41"/>
      <c r="H238" s="57"/>
      <c r="I238" s="59"/>
      <c r="J238" s="55"/>
      <c r="K238" s="59"/>
      <c r="L238" s="80"/>
      <c r="M238" s="59"/>
      <c r="N238" s="45"/>
    </row>
    <row r="239" spans="1:14">
      <c r="A239" s="41"/>
      <c r="B239" s="55"/>
      <c r="C239" s="56"/>
      <c r="D239" s="56"/>
      <c r="E239" s="56"/>
      <c r="F239" s="55"/>
      <c r="G239" s="41"/>
      <c r="H239" s="57"/>
      <c r="I239" s="59"/>
      <c r="J239" s="55"/>
      <c r="K239" s="59"/>
      <c r="L239" s="80"/>
      <c r="M239" s="59"/>
      <c r="N239" s="45"/>
    </row>
    <row r="240" spans="1:14">
      <c r="A240" s="41"/>
      <c r="B240" s="46"/>
      <c r="C240" s="59"/>
      <c r="D240" s="59"/>
      <c r="E240" s="59"/>
      <c r="F240" s="92"/>
      <c r="G240" s="45"/>
      <c r="H240" s="61"/>
      <c r="I240" s="59"/>
      <c r="J240" s="60"/>
      <c r="K240" s="59"/>
      <c r="L240" s="60"/>
      <c r="M240" s="59"/>
      <c r="N240" s="130"/>
    </row>
    <row r="241" spans="1:14">
      <c r="A241" s="37"/>
      <c r="B241" s="38"/>
      <c r="C241" s="145"/>
      <c r="D241" s="37"/>
      <c r="E241" s="146"/>
      <c r="F241" s="38"/>
      <c r="G241" s="39"/>
      <c r="H241" s="40"/>
      <c r="I241" s="40"/>
      <c r="J241" s="38"/>
      <c r="K241" s="40"/>
      <c r="L241" s="38"/>
      <c r="M241" s="145"/>
      <c r="N241" s="145"/>
    </row>
    <row r="242" spans="1:14">
      <c r="A242" s="56"/>
      <c r="B242" s="55"/>
      <c r="C242" s="59"/>
      <c r="D242" s="56"/>
      <c r="E242" s="56"/>
      <c r="F242" s="55"/>
      <c r="G242" s="41"/>
      <c r="H242" s="57"/>
      <c r="I242" s="59"/>
      <c r="J242" s="80"/>
      <c r="K242" s="59"/>
      <c r="L242" s="60"/>
      <c r="M242" s="59"/>
      <c r="N242" s="59"/>
    </row>
    <row r="243" spans="1:14">
      <c r="A243" s="56"/>
      <c r="B243" s="55"/>
      <c r="C243" s="59"/>
      <c r="D243" s="56"/>
      <c r="E243" s="56"/>
      <c r="F243" s="55"/>
      <c r="G243" s="41"/>
      <c r="H243" s="57"/>
      <c r="I243" s="59"/>
      <c r="J243" s="80"/>
      <c r="K243" s="59"/>
      <c r="L243" s="60"/>
      <c r="M243" s="59"/>
      <c r="N243" s="59"/>
    </row>
    <row r="244" spans="1:14">
      <c r="A244" s="56"/>
      <c r="B244" s="55"/>
      <c r="C244" s="59"/>
      <c r="D244" s="56"/>
      <c r="E244" s="56"/>
      <c r="F244" s="144"/>
      <c r="G244" s="138"/>
      <c r="H244" s="57"/>
      <c r="I244" s="59"/>
      <c r="J244" s="80"/>
      <c r="K244" s="59"/>
      <c r="L244" s="60"/>
      <c r="M244" s="59"/>
      <c r="N244" s="59"/>
    </row>
    <row r="245" spans="1:14">
      <c r="A245" s="56"/>
      <c r="B245" s="55"/>
      <c r="C245" s="59"/>
      <c r="D245" s="56"/>
      <c r="E245" s="56"/>
      <c r="F245" s="144"/>
      <c r="G245" s="138"/>
      <c r="H245" s="57"/>
      <c r="I245" s="59"/>
      <c r="J245" s="80"/>
      <c r="K245" s="59"/>
      <c r="L245" s="60"/>
      <c r="M245" s="59"/>
      <c r="N245" s="59"/>
    </row>
    <row r="246" spans="1:14">
      <c r="A246" s="56"/>
      <c r="B246" s="55"/>
      <c r="C246" s="59"/>
      <c r="D246" s="56"/>
      <c r="E246" s="56"/>
      <c r="F246" s="144"/>
      <c r="G246" s="138"/>
      <c r="H246" s="57"/>
      <c r="I246" s="59"/>
      <c r="J246" s="80"/>
      <c r="K246" s="59"/>
      <c r="L246" s="60"/>
      <c r="M246" s="59"/>
      <c r="N246" s="59"/>
    </row>
    <row r="247" spans="1:14">
      <c r="A247" s="147"/>
      <c r="B247" s="38"/>
      <c r="C247" s="145"/>
      <c r="D247" s="37"/>
      <c r="E247" s="146"/>
      <c r="F247" s="38"/>
      <c r="G247" s="39"/>
      <c r="H247" s="40"/>
      <c r="I247" s="40"/>
      <c r="J247" s="151"/>
      <c r="K247" s="40"/>
      <c r="L247" s="151"/>
      <c r="M247" s="152"/>
      <c r="N247" s="152"/>
    </row>
    <row r="248" spans="1:14">
      <c r="A248" s="56"/>
      <c r="B248" s="55"/>
      <c r="C248" s="56"/>
      <c r="D248" s="56"/>
      <c r="E248" s="56"/>
      <c r="F248" s="55"/>
      <c r="G248" s="41"/>
      <c r="H248" s="57"/>
      <c r="I248" s="59"/>
      <c r="J248" s="55"/>
      <c r="K248" s="59"/>
      <c r="L248" s="80"/>
      <c r="M248" s="59"/>
      <c r="N248" s="45"/>
    </row>
    <row r="249" spans="1:14">
      <c r="A249" s="56"/>
      <c r="B249" s="55"/>
      <c r="C249" s="59"/>
      <c r="D249" s="56"/>
      <c r="E249" s="56"/>
      <c r="F249" s="144"/>
      <c r="G249" s="138"/>
      <c r="H249" s="57"/>
      <c r="I249" s="59"/>
      <c r="J249" s="80"/>
      <c r="K249" s="59"/>
      <c r="L249" s="60"/>
      <c r="M249" s="59"/>
      <c r="N249" s="59"/>
    </row>
    <row r="250" spans="1:14">
      <c r="A250" s="56"/>
      <c r="B250" s="55"/>
      <c r="C250" s="56"/>
      <c r="D250" s="56"/>
      <c r="E250" s="56"/>
      <c r="F250" s="55"/>
      <c r="G250" s="41"/>
      <c r="H250" s="57"/>
      <c r="I250" s="59"/>
      <c r="J250" s="55"/>
      <c r="K250" s="59"/>
      <c r="L250" s="80"/>
      <c r="M250" s="59"/>
      <c r="N250" s="45"/>
    </row>
    <row r="251" ht="25.5" spans="1:14">
      <c r="A251" s="153"/>
      <c r="B251" s="153"/>
      <c r="C251" s="153"/>
      <c r="D251" s="153"/>
      <c r="E251" s="153"/>
      <c r="F251" s="153"/>
      <c r="G251" s="153"/>
      <c r="H251" s="153"/>
      <c r="I251" s="153"/>
      <c r="J251" s="153"/>
      <c r="K251" s="153"/>
      <c r="L251" s="153"/>
      <c r="M251" s="153"/>
      <c r="N251" s="153"/>
    </row>
    <row r="252" spans="1:14">
      <c r="A252" s="31"/>
      <c r="B252" s="31"/>
      <c r="C252" s="31"/>
      <c r="D252" s="31"/>
      <c r="E252" s="32"/>
      <c r="F252" s="32"/>
      <c r="G252" s="32"/>
      <c r="H252" s="32"/>
      <c r="I252" s="155"/>
      <c r="J252" s="156"/>
      <c r="K252" s="31"/>
      <c r="L252" s="31"/>
      <c r="M252" s="70"/>
      <c r="N252" s="70"/>
    </row>
    <row r="253" spans="1:14">
      <c r="A253" s="31"/>
      <c r="B253" s="31"/>
      <c r="C253" s="31"/>
      <c r="D253" s="31"/>
      <c r="E253" s="32"/>
      <c r="F253" s="32"/>
      <c r="G253" s="32"/>
      <c r="H253" s="32"/>
      <c r="I253" s="71"/>
      <c r="J253" s="72"/>
      <c r="K253" s="31"/>
      <c r="L253" s="73"/>
      <c r="M253" s="33"/>
      <c r="N253" s="33"/>
    </row>
    <row r="254" spans="1:14">
      <c r="A254" s="73"/>
      <c r="B254" s="34"/>
      <c r="C254" s="73"/>
      <c r="D254" s="73"/>
      <c r="E254" s="157"/>
      <c r="F254" s="34"/>
      <c r="G254" s="157"/>
      <c r="H254" s="71"/>
      <c r="I254" s="71"/>
      <c r="J254" s="34"/>
      <c r="K254" s="71"/>
      <c r="L254" s="34"/>
      <c r="M254" s="33"/>
      <c r="N254" s="33"/>
    </row>
    <row r="255" spans="1:14">
      <c r="A255" s="37"/>
      <c r="B255" s="38"/>
      <c r="C255" s="37"/>
      <c r="D255" s="37"/>
      <c r="E255" s="146"/>
      <c r="F255" s="38"/>
      <c r="G255" s="39"/>
      <c r="H255" s="40"/>
      <c r="I255" s="40"/>
      <c r="J255" s="38"/>
      <c r="K255" s="40"/>
      <c r="L255" s="38"/>
      <c r="M255" s="37"/>
      <c r="N255" s="37"/>
    </row>
    <row r="256" spans="1:14">
      <c r="A256" s="65"/>
      <c r="B256" s="58"/>
      <c r="C256" s="59"/>
      <c r="D256" s="59"/>
      <c r="E256" s="45"/>
      <c r="F256" s="60"/>
      <c r="G256" s="45"/>
      <c r="H256" s="61"/>
      <c r="I256" s="59"/>
      <c r="J256" s="80"/>
      <c r="K256" s="59"/>
      <c r="L256" s="60"/>
      <c r="M256" s="59"/>
      <c r="N256" s="59"/>
    </row>
    <row r="257" spans="1:14">
      <c r="A257" s="65"/>
      <c r="B257" s="58"/>
      <c r="C257" s="59"/>
      <c r="D257" s="59"/>
      <c r="E257" s="45"/>
      <c r="F257" s="60"/>
      <c r="G257" s="45"/>
      <c r="H257" s="61"/>
      <c r="I257" s="59"/>
      <c r="J257" s="80"/>
      <c r="K257" s="59"/>
      <c r="L257" s="60"/>
      <c r="M257" s="59"/>
      <c r="N257" s="59"/>
    </row>
    <row r="258" spans="1:14">
      <c r="A258" s="65"/>
      <c r="B258" s="58"/>
      <c r="C258" s="59"/>
      <c r="D258" s="59"/>
      <c r="E258" s="45"/>
      <c r="F258" s="60"/>
      <c r="G258" s="45"/>
      <c r="H258" s="61"/>
      <c r="I258" s="59"/>
      <c r="J258" s="80"/>
      <c r="K258" s="59"/>
      <c r="L258" s="60"/>
      <c r="M258" s="59"/>
      <c r="N258" s="59"/>
    </row>
    <row r="259" spans="1:14">
      <c r="A259" s="65"/>
      <c r="B259" s="58"/>
      <c r="C259" s="59"/>
      <c r="D259" s="59"/>
      <c r="E259" s="45"/>
      <c r="F259" s="60"/>
      <c r="G259" s="45"/>
      <c r="H259" s="61"/>
      <c r="I259" s="59"/>
      <c r="J259" s="80"/>
      <c r="K259" s="59"/>
      <c r="L259" s="60"/>
      <c r="M259" s="59"/>
      <c r="N259" s="59"/>
    </row>
    <row r="260" spans="1:14">
      <c r="A260" s="65"/>
      <c r="B260" s="58"/>
      <c r="C260" s="59"/>
      <c r="D260" s="59"/>
      <c r="E260" s="45"/>
      <c r="F260" s="60"/>
      <c r="G260" s="45"/>
      <c r="H260" s="61"/>
      <c r="I260" s="59"/>
      <c r="J260" s="80"/>
      <c r="K260" s="59"/>
      <c r="L260" s="60"/>
      <c r="M260" s="59"/>
      <c r="N260" s="59"/>
    </row>
    <row r="261" spans="1:14">
      <c r="A261" s="65"/>
      <c r="B261" s="58"/>
      <c r="C261" s="59"/>
      <c r="D261" s="59"/>
      <c r="E261" s="45"/>
      <c r="F261" s="60"/>
      <c r="G261" s="45"/>
      <c r="H261" s="61"/>
      <c r="I261" s="59"/>
      <c r="J261" s="80"/>
      <c r="K261" s="59"/>
      <c r="L261" s="60"/>
      <c r="M261" s="59"/>
      <c r="N261" s="59"/>
    </row>
    <row r="262" spans="1:14">
      <c r="A262" s="65"/>
      <c r="B262" s="58"/>
      <c r="C262" s="59"/>
      <c r="D262" s="59"/>
      <c r="E262" s="45"/>
      <c r="F262" s="60"/>
      <c r="G262" s="45"/>
      <c r="H262" s="61"/>
      <c r="I262" s="59"/>
      <c r="J262" s="80"/>
      <c r="K262" s="59"/>
      <c r="L262" s="60"/>
      <c r="M262" s="59"/>
      <c r="N262" s="59"/>
    </row>
    <row r="263" spans="1:14">
      <c r="A263" s="65"/>
      <c r="B263" s="58"/>
      <c r="C263" s="56"/>
      <c r="D263" s="59"/>
      <c r="E263" s="45"/>
      <c r="F263" s="55"/>
      <c r="G263" s="41"/>
      <c r="H263" s="57"/>
      <c r="I263" s="59"/>
      <c r="J263" s="55"/>
      <c r="K263" s="59"/>
      <c r="L263" s="80"/>
      <c r="M263" s="59"/>
      <c r="N263" s="45"/>
    </row>
    <row r="264" spans="1:14">
      <c r="A264" s="65"/>
      <c r="B264" s="128"/>
      <c r="C264" s="59"/>
      <c r="D264" s="59"/>
      <c r="E264" s="45"/>
      <c r="F264" s="92"/>
      <c r="G264" s="45"/>
      <c r="H264" s="61"/>
      <c r="I264" s="59"/>
      <c r="J264" s="60"/>
      <c r="K264" s="59"/>
      <c r="L264" s="60"/>
      <c r="M264" s="59"/>
      <c r="N264" s="130"/>
    </row>
    <row r="265" spans="1:14">
      <c r="A265" s="65"/>
      <c r="B265" s="46"/>
      <c r="C265" s="59"/>
      <c r="D265" s="52"/>
      <c r="E265" s="59"/>
      <c r="F265" s="92"/>
      <c r="G265" s="59"/>
      <c r="H265" s="61"/>
      <c r="I265" s="59"/>
      <c r="J265" s="60"/>
      <c r="K265" s="59"/>
      <c r="L265" s="60"/>
      <c r="M265" s="59"/>
      <c r="N265" s="130"/>
    </row>
    <row r="266" spans="1:14">
      <c r="A266" s="65"/>
      <c r="B266" s="128"/>
      <c r="C266" s="59"/>
      <c r="D266" s="59"/>
      <c r="E266" s="45"/>
      <c r="F266" s="92"/>
      <c r="G266" s="45"/>
      <c r="H266" s="61"/>
      <c r="I266" s="59"/>
      <c r="J266" s="60"/>
      <c r="K266" s="59"/>
      <c r="L266" s="60"/>
      <c r="M266" s="59"/>
      <c r="N266" s="130"/>
    </row>
    <row r="267" spans="1:14">
      <c r="A267" s="65"/>
      <c r="B267" s="133"/>
      <c r="C267" s="59"/>
      <c r="D267" s="59"/>
      <c r="E267" s="45"/>
      <c r="F267" s="92"/>
      <c r="G267" s="45"/>
      <c r="H267" s="61"/>
      <c r="I267" s="65"/>
      <c r="J267" s="134"/>
      <c r="K267" s="65"/>
      <c r="L267" s="60"/>
      <c r="M267" s="59"/>
      <c r="N267" s="59"/>
    </row>
    <row r="268" spans="1:14">
      <c r="A268" s="65"/>
      <c r="B268" s="46"/>
      <c r="C268" s="47"/>
      <c r="D268" s="47"/>
      <c r="E268" s="47"/>
      <c r="F268" s="158"/>
      <c r="G268" s="48"/>
      <c r="H268" s="53"/>
      <c r="I268" s="96"/>
      <c r="J268" s="159"/>
      <c r="K268" s="96"/>
      <c r="L268" s="46"/>
      <c r="M268" s="47"/>
      <c r="N268" s="47"/>
    </row>
    <row r="269" spans="1:14">
      <c r="A269" s="65"/>
      <c r="B269" s="60"/>
      <c r="C269" s="59"/>
      <c r="D269" s="59"/>
      <c r="E269" s="45"/>
      <c r="F269" s="60"/>
      <c r="G269" s="45"/>
      <c r="H269" s="61"/>
      <c r="I269" s="59"/>
      <c r="J269" s="80"/>
      <c r="K269" s="59"/>
      <c r="L269" s="60"/>
      <c r="M269" s="59"/>
      <c r="N269" s="59"/>
    </row>
    <row r="270" spans="1:14">
      <c r="A270" s="37"/>
      <c r="B270" s="38"/>
      <c r="C270" s="37"/>
      <c r="D270" s="37"/>
      <c r="E270" s="146"/>
      <c r="F270" s="38"/>
      <c r="G270" s="39"/>
      <c r="H270" s="40"/>
      <c r="I270" s="40"/>
      <c r="J270" s="38"/>
      <c r="K270" s="40"/>
      <c r="L270" s="38"/>
      <c r="M270" s="37"/>
      <c r="N270" s="37"/>
    </row>
    <row r="271" spans="1:14">
      <c r="A271" s="65"/>
      <c r="B271" s="60"/>
      <c r="C271" s="59"/>
      <c r="D271" s="59"/>
      <c r="E271" s="45"/>
      <c r="F271" s="60"/>
      <c r="G271" s="45"/>
      <c r="H271" s="61"/>
      <c r="I271" s="59"/>
      <c r="J271" s="80"/>
      <c r="K271" s="59"/>
      <c r="L271" s="60"/>
      <c r="M271" s="59"/>
      <c r="N271" s="59"/>
    </row>
    <row r="272" spans="1:14">
      <c r="A272" s="65"/>
      <c r="B272" s="60"/>
      <c r="C272" s="59"/>
      <c r="D272" s="59"/>
      <c r="E272" s="45"/>
      <c r="F272" s="60"/>
      <c r="G272" s="45"/>
      <c r="H272" s="61"/>
      <c r="I272" s="59"/>
      <c r="J272" s="80"/>
      <c r="K272" s="59"/>
      <c r="L272" s="60"/>
      <c r="M272" s="59"/>
      <c r="N272" s="59"/>
    </row>
    <row r="273" spans="1:14">
      <c r="A273" s="65"/>
      <c r="B273" s="60"/>
      <c r="C273" s="59"/>
      <c r="D273" s="59"/>
      <c r="E273" s="45"/>
      <c r="F273" s="60"/>
      <c r="G273" s="45"/>
      <c r="H273" s="61"/>
      <c r="I273" s="59"/>
      <c r="J273" s="80"/>
      <c r="K273" s="59"/>
      <c r="L273" s="60"/>
      <c r="M273" s="59"/>
      <c r="N273" s="59"/>
    </row>
    <row r="274" spans="1:14">
      <c r="A274" s="65"/>
      <c r="B274" s="60"/>
      <c r="C274" s="59"/>
      <c r="D274" s="59"/>
      <c r="E274" s="45"/>
      <c r="F274" s="60"/>
      <c r="G274" s="45"/>
      <c r="H274" s="61"/>
      <c r="I274" s="59"/>
      <c r="J274" s="80"/>
      <c r="K274" s="59"/>
      <c r="L274" s="60"/>
      <c r="M274" s="59"/>
      <c r="N274" s="59"/>
    </row>
    <row r="275" spans="1:14">
      <c r="A275" s="65"/>
      <c r="B275" s="60"/>
      <c r="C275" s="59"/>
      <c r="D275" s="59"/>
      <c r="E275" s="45"/>
      <c r="F275" s="60"/>
      <c r="G275" s="45"/>
      <c r="H275" s="61"/>
      <c r="I275" s="59"/>
      <c r="J275" s="80"/>
      <c r="K275" s="59"/>
      <c r="L275" s="60"/>
      <c r="M275" s="59"/>
      <c r="N275" s="59"/>
    </row>
    <row r="276" spans="1:14">
      <c r="A276" s="65"/>
      <c r="B276" s="60"/>
      <c r="C276" s="59"/>
      <c r="D276" s="59"/>
      <c r="E276" s="45"/>
      <c r="F276" s="60"/>
      <c r="G276" s="45"/>
      <c r="H276" s="61"/>
      <c r="I276" s="59"/>
      <c r="J276" s="80"/>
      <c r="K276" s="59"/>
      <c r="L276" s="60"/>
      <c r="M276" s="59"/>
      <c r="N276" s="59"/>
    </row>
    <row r="277" spans="1:14">
      <c r="A277" s="65"/>
      <c r="B277" s="60"/>
      <c r="C277" s="59"/>
      <c r="D277" s="59"/>
      <c r="E277" s="45"/>
      <c r="F277" s="60"/>
      <c r="G277" s="45"/>
      <c r="H277" s="61"/>
      <c r="I277" s="59"/>
      <c r="J277" s="80"/>
      <c r="K277" s="59"/>
      <c r="L277" s="60"/>
      <c r="M277" s="59"/>
      <c r="N277" s="59"/>
    </row>
    <row r="278" spans="1:14">
      <c r="A278" s="147"/>
      <c r="B278" s="38"/>
      <c r="C278" s="37"/>
      <c r="D278" s="37"/>
      <c r="E278" s="146"/>
      <c r="F278" s="38"/>
      <c r="G278" s="39"/>
      <c r="H278" s="40"/>
      <c r="I278" s="40"/>
      <c r="J278" s="151"/>
      <c r="K278" s="40"/>
      <c r="L278" s="151"/>
      <c r="M278" s="160"/>
      <c r="N278" s="160"/>
    </row>
    <row r="279" spans="1:14">
      <c r="A279" s="65"/>
      <c r="B279" s="69"/>
      <c r="C279" s="59"/>
      <c r="D279" s="68"/>
      <c r="E279" s="45"/>
      <c r="F279" s="60"/>
      <c r="G279" s="45"/>
      <c r="H279" s="61"/>
      <c r="I279" s="59"/>
      <c r="J279" s="80"/>
      <c r="K279" s="59"/>
      <c r="L279" s="60"/>
      <c r="M279" s="59"/>
      <c r="N279" s="59"/>
    </row>
    <row r="280" spans="1:14">
      <c r="A280" s="65"/>
      <c r="B280" s="69"/>
      <c r="C280" s="59"/>
      <c r="D280" s="68"/>
      <c r="E280" s="45"/>
      <c r="F280" s="60"/>
      <c r="G280" s="45"/>
      <c r="H280" s="61"/>
      <c r="I280" s="59"/>
      <c r="J280" s="80"/>
      <c r="K280" s="59"/>
      <c r="L280" s="60"/>
      <c r="M280" s="59"/>
      <c r="N280" s="59"/>
    </row>
    <row r="281" ht="25.5" spans="1:14">
      <c r="A281" s="153"/>
      <c r="B281" s="153"/>
      <c r="C281" s="153"/>
      <c r="D281" s="153"/>
      <c r="E281" s="153"/>
      <c r="F281" s="153"/>
      <c r="G281" s="153"/>
      <c r="H281" s="153"/>
      <c r="I281" s="153"/>
      <c r="J281" s="153"/>
      <c r="K281" s="153"/>
      <c r="L281" s="153"/>
      <c r="M281" s="153"/>
      <c r="N281" s="153"/>
    </row>
    <row r="282" spans="1:14">
      <c r="A282" s="31"/>
      <c r="B282" s="31"/>
      <c r="C282" s="31"/>
      <c r="D282" s="31"/>
      <c r="E282" s="32"/>
      <c r="F282" s="32"/>
      <c r="G282" s="32"/>
      <c r="H282" s="32"/>
      <c r="I282" s="155"/>
      <c r="J282" s="156"/>
      <c r="K282" s="31"/>
      <c r="L282" s="31"/>
      <c r="M282" s="70"/>
      <c r="N282" s="70"/>
    </row>
    <row r="283" spans="1:14">
      <c r="A283" s="31"/>
      <c r="B283" s="31"/>
      <c r="C283" s="31"/>
      <c r="D283" s="31"/>
      <c r="E283" s="32"/>
      <c r="F283" s="32"/>
      <c r="G283" s="32"/>
      <c r="H283" s="32"/>
      <c r="I283" s="71"/>
      <c r="J283" s="72"/>
      <c r="K283" s="31"/>
      <c r="L283" s="73"/>
      <c r="M283" s="33"/>
      <c r="N283" s="33"/>
    </row>
    <row r="284" spans="1:14">
      <c r="A284" s="31"/>
      <c r="B284" s="34"/>
      <c r="C284" s="31"/>
      <c r="D284" s="31"/>
      <c r="E284" s="32"/>
      <c r="F284" s="34"/>
      <c r="G284" s="32"/>
      <c r="H284" s="154"/>
      <c r="I284" s="154"/>
      <c r="J284" s="72"/>
      <c r="K284" s="154"/>
      <c r="L284" s="34"/>
      <c r="M284" s="33"/>
      <c r="N284" s="33"/>
    </row>
    <row r="285" spans="1:14">
      <c r="A285" s="37"/>
      <c r="B285" s="38"/>
      <c r="C285" s="145"/>
      <c r="D285" s="37"/>
      <c r="E285" s="146"/>
      <c r="F285" s="38"/>
      <c r="G285" s="39"/>
      <c r="H285" s="40"/>
      <c r="I285" s="40"/>
      <c r="J285" s="38"/>
      <c r="K285" s="40"/>
      <c r="L285" s="38"/>
      <c r="M285" s="145"/>
      <c r="N285" s="145"/>
    </row>
    <row r="286" spans="1:14">
      <c r="A286" s="56"/>
      <c r="B286" s="55"/>
      <c r="C286" s="59"/>
      <c r="D286" s="56"/>
      <c r="E286" s="41"/>
      <c r="F286" s="55"/>
      <c r="G286" s="41"/>
      <c r="H286" s="57"/>
      <c r="I286" s="56"/>
      <c r="J286" s="81"/>
      <c r="K286" s="59"/>
      <c r="L286" s="60"/>
      <c r="M286" s="59"/>
      <c r="N286" s="45"/>
    </row>
    <row r="287" spans="1:14">
      <c r="A287" s="56"/>
      <c r="B287" s="55"/>
      <c r="C287" s="59"/>
      <c r="D287" s="56"/>
      <c r="E287" s="41"/>
      <c r="F287" s="55"/>
      <c r="G287" s="41"/>
      <c r="H287" s="57"/>
      <c r="I287" s="56"/>
      <c r="J287" s="81"/>
      <c r="K287" s="59"/>
      <c r="L287" s="60"/>
      <c r="M287" s="59"/>
      <c r="N287" s="45"/>
    </row>
    <row r="288" spans="1:14">
      <c r="A288" s="56"/>
      <c r="B288" s="55"/>
      <c r="C288" s="59"/>
      <c r="D288" s="56"/>
      <c r="E288" s="41"/>
      <c r="F288" s="55"/>
      <c r="G288" s="41"/>
      <c r="H288" s="57"/>
      <c r="I288" s="56"/>
      <c r="J288" s="81"/>
      <c r="K288" s="59"/>
      <c r="L288" s="60"/>
      <c r="M288" s="59"/>
      <c r="N288" s="45"/>
    </row>
    <row r="289" spans="1:14">
      <c r="A289" s="56"/>
      <c r="B289" s="55"/>
      <c r="C289" s="59"/>
      <c r="D289" s="56"/>
      <c r="E289" s="41"/>
      <c r="F289" s="55"/>
      <c r="G289" s="41"/>
      <c r="H289" s="57"/>
      <c r="I289" s="56"/>
      <c r="J289" s="81"/>
      <c r="K289" s="59"/>
      <c r="L289" s="60"/>
      <c r="M289" s="59"/>
      <c r="N289" s="45"/>
    </row>
    <row r="290" spans="1:14">
      <c r="A290" s="56"/>
      <c r="B290" s="55"/>
      <c r="C290" s="59"/>
      <c r="D290" s="56"/>
      <c r="E290" s="41"/>
      <c r="F290" s="55"/>
      <c r="G290" s="41"/>
      <c r="H290" s="57"/>
      <c r="I290" s="56"/>
      <c r="J290" s="81"/>
      <c r="K290" s="59"/>
      <c r="L290" s="60"/>
      <c r="M290" s="59"/>
      <c r="N290" s="45"/>
    </row>
    <row r="291" spans="1:14">
      <c r="A291" s="56"/>
      <c r="B291" s="55"/>
      <c r="C291" s="59"/>
      <c r="D291" s="56"/>
      <c r="E291" s="41"/>
      <c r="F291" s="55"/>
      <c r="G291" s="41"/>
      <c r="H291" s="57"/>
      <c r="I291" s="56"/>
      <c r="J291" s="81"/>
      <c r="K291" s="59"/>
      <c r="L291" s="60"/>
      <c r="M291" s="59"/>
      <c r="N291" s="45"/>
    </row>
    <row r="292" spans="1:14">
      <c r="A292" s="56"/>
      <c r="B292" s="55"/>
      <c r="C292" s="59"/>
      <c r="D292" s="56"/>
      <c r="E292" s="41"/>
      <c r="F292" s="55"/>
      <c r="G292" s="41"/>
      <c r="H292" s="57"/>
      <c r="I292" s="56"/>
      <c r="J292" s="81"/>
      <c r="K292" s="59"/>
      <c r="L292" s="60"/>
      <c r="M292" s="59"/>
      <c r="N292" s="45"/>
    </row>
    <row r="293" spans="1:14">
      <c r="A293" s="56"/>
      <c r="B293" s="55"/>
      <c r="C293" s="59"/>
      <c r="D293" s="56"/>
      <c r="E293" s="41"/>
      <c r="F293" s="55"/>
      <c r="G293" s="41"/>
      <c r="H293" s="57"/>
      <c r="I293" s="56"/>
      <c r="J293" s="81"/>
      <c r="K293" s="59"/>
      <c r="L293" s="60"/>
      <c r="M293" s="59"/>
      <c r="N293" s="45"/>
    </row>
    <row r="294" spans="1:14">
      <c r="A294" s="56"/>
      <c r="B294" s="55"/>
      <c r="C294" s="59"/>
      <c r="D294" s="56"/>
      <c r="E294" s="41"/>
      <c r="F294" s="55"/>
      <c r="G294" s="41"/>
      <c r="H294" s="57"/>
      <c r="I294" s="56"/>
      <c r="J294" s="81"/>
      <c r="K294" s="59"/>
      <c r="L294" s="60"/>
      <c r="M294" s="59"/>
      <c r="N294" s="59"/>
    </row>
    <row r="295" spans="1:14">
      <c r="A295" s="56"/>
      <c r="B295" s="55"/>
      <c r="C295" s="59"/>
      <c r="D295" s="56"/>
      <c r="E295" s="41"/>
      <c r="F295" s="55"/>
      <c r="G295" s="41"/>
      <c r="H295" s="57"/>
      <c r="I295" s="56"/>
      <c r="J295" s="81"/>
      <c r="K295" s="59"/>
      <c r="L295" s="60"/>
      <c r="M295" s="59"/>
      <c r="N295" s="45"/>
    </row>
    <row r="296" spans="1:14">
      <c r="A296" s="56"/>
      <c r="B296" s="55"/>
      <c r="C296" s="59"/>
      <c r="D296" s="56"/>
      <c r="E296" s="41"/>
      <c r="F296" s="55"/>
      <c r="G296" s="41"/>
      <c r="H296" s="57"/>
      <c r="I296" s="56"/>
      <c r="J296" s="81"/>
      <c r="K296" s="59"/>
      <c r="L296" s="60"/>
      <c r="M296" s="59"/>
      <c r="N296" s="45"/>
    </row>
    <row r="297" spans="1:14">
      <c r="A297" s="56"/>
      <c r="B297" s="55"/>
      <c r="C297" s="59"/>
      <c r="D297" s="56"/>
      <c r="E297" s="41"/>
      <c r="F297" s="55"/>
      <c r="G297" s="41"/>
      <c r="H297" s="57"/>
      <c r="I297" s="56"/>
      <c r="J297" s="81"/>
      <c r="K297" s="59"/>
      <c r="L297" s="60"/>
      <c r="M297" s="59"/>
      <c r="N297" s="45"/>
    </row>
    <row r="298" spans="1:14">
      <c r="A298" s="56"/>
      <c r="B298" s="46"/>
      <c r="C298" s="59"/>
      <c r="D298" s="59"/>
      <c r="E298" s="41"/>
      <c r="F298" s="92"/>
      <c r="G298" s="45"/>
      <c r="H298" s="61"/>
      <c r="I298" s="65"/>
      <c r="J298" s="60"/>
      <c r="K298" s="65"/>
      <c r="L298" s="60"/>
      <c r="M298" s="59"/>
      <c r="N298" s="59"/>
    </row>
    <row r="299" spans="1:14">
      <c r="A299" s="56"/>
      <c r="B299" s="55"/>
      <c r="C299" s="59"/>
      <c r="D299" s="56"/>
      <c r="E299" s="41"/>
      <c r="F299" s="55"/>
      <c r="G299" s="41"/>
      <c r="H299" s="57"/>
      <c r="I299" s="56"/>
      <c r="J299" s="81"/>
      <c r="K299" s="59"/>
      <c r="L299" s="60"/>
      <c r="M299" s="59"/>
      <c r="N299" s="45"/>
    </row>
    <row r="300" spans="1:14">
      <c r="A300" s="56"/>
      <c r="B300" s="46"/>
      <c r="C300" s="47"/>
      <c r="D300" s="47"/>
      <c r="E300" s="47"/>
      <c r="F300" s="158"/>
      <c r="G300" s="48"/>
      <c r="H300" s="53"/>
      <c r="I300" s="96"/>
      <c r="J300" s="46"/>
      <c r="K300" s="96"/>
      <c r="L300" s="46"/>
      <c r="M300" s="47"/>
      <c r="N300" s="59"/>
    </row>
    <row r="301" spans="1:14">
      <c r="A301" s="56"/>
      <c r="B301" s="69"/>
      <c r="C301" s="59"/>
      <c r="D301" s="68"/>
      <c r="E301" s="47"/>
      <c r="F301" s="60"/>
      <c r="G301" s="45"/>
      <c r="H301" s="61"/>
      <c r="I301" s="59"/>
      <c r="J301" s="80"/>
      <c r="K301" s="59"/>
      <c r="L301" s="60"/>
      <c r="M301" s="59"/>
      <c r="N301" s="59"/>
    </row>
    <row r="302" spans="1:14">
      <c r="A302" s="56"/>
      <c r="B302" s="92"/>
      <c r="C302" s="92"/>
      <c r="D302" s="93"/>
      <c r="E302" s="92"/>
      <c r="F302" s="92"/>
      <c r="G302" s="93"/>
      <c r="H302" s="93"/>
      <c r="I302" s="93"/>
      <c r="J302" s="92"/>
      <c r="K302" s="93"/>
      <c r="L302" s="92"/>
      <c r="M302" s="93"/>
      <c r="N302" s="93"/>
    </row>
    <row r="303" spans="1:14">
      <c r="A303" s="37"/>
      <c r="B303" s="38"/>
      <c r="C303" s="145"/>
      <c r="D303" s="37"/>
      <c r="E303" s="146"/>
      <c r="F303" s="38"/>
      <c r="G303" s="39"/>
      <c r="H303" s="40"/>
      <c r="I303" s="40"/>
      <c r="J303" s="38"/>
      <c r="K303" s="40"/>
      <c r="L303" s="38"/>
      <c r="M303" s="145"/>
      <c r="N303" s="145"/>
    </row>
    <row r="304" spans="1:14">
      <c r="A304" s="41"/>
      <c r="B304" s="46"/>
      <c r="C304" s="59"/>
      <c r="D304" s="59"/>
      <c r="E304" s="41"/>
      <c r="F304" s="92"/>
      <c r="G304" s="45"/>
      <c r="H304" s="61"/>
      <c r="I304" s="65"/>
      <c r="J304" s="46"/>
      <c r="K304" s="65"/>
      <c r="L304" s="60"/>
      <c r="M304" s="59"/>
      <c r="N304" s="59"/>
    </row>
    <row r="305" spans="1:14">
      <c r="A305" s="41"/>
      <c r="B305" s="46"/>
      <c r="C305" s="47"/>
      <c r="D305" s="47"/>
      <c r="E305" s="47"/>
      <c r="F305" s="158"/>
      <c r="G305" s="48"/>
      <c r="H305" s="53"/>
      <c r="I305" s="96"/>
      <c r="J305" s="46"/>
      <c r="K305" s="96"/>
      <c r="L305" s="46"/>
      <c r="M305" s="47"/>
      <c r="N305" s="59"/>
    </row>
    <row r="306" spans="1:14">
      <c r="A306" s="147"/>
      <c r="B306" s="38"/>
      <c r="C306" s="145"/>
      <c r="D306" s="37"/>
      <c r="E306" s="146"/>
      <c r="F306" s="38"/>
      <c r="G306" s="39"/>
      <c r="H306" s="40"/>
      <c r="I306" s="40"/>
      <c r="J306" s="161"/>
      <c r="K306" s="40"/>
      <c r="L306" s="162"/>
      <c r="M306" s="152"/>
      <c r="N306" s="152"/>
    </row>
    <row r="307" ht="25.5" spans="1:14">
      <c r="A307" s="153"/>
      <c r="B307" s="153"/>
      <c r="C307" s="153"/>
      <c r="D307" s="153"/>
      <c r="E307" s="153"/>
      <c r="F307" s="153"/>
      <c r="G307" s="153"/>
      <c r="H307" s="153"/>
      <c r="I307" s="153"/>
      <c r="J307" s="153"/>
      <c r="K307" s="153"/>
      <c r="L307" s="153"/>
      <c r="M307" s="153"/>
      <c r="N307" s="153"/>
    </row>
    <row r="308" spans="1:14">
      <c r="A308" s="31"/>
      <c r="B308" s="31"/>
      <c r="C308" s="31"/>
      <c r="D308" s="31"/>
      <c r="E308" s="32"/>
      <c r="F308" s="32"/>
      <c r="G308" s="32"/>
      <c r="H308" s="32"/>
      <c r="I308" s="155"/>
      <c r="J308" s="156"/>
      <c r="K308" s="31"/>
      <c r="L308" s="31"/>
      <c r="M308" s="70"/>
      <c r="N308" s="70"/>
    </row>
    <row r="309" spans="1:14">
      <c r="A309" s="31"/>
      <c r="B309" s="31"/>
      <c r="C309" s="31"/>
      <c r="D309" s="31"/>
      <c r="E309" s="32"/>
      <c r="F309" s="32"/>
      <c r="G309" s="32"/>
      <c r="H309" s="32"/>
      <c r="I309" s="71"/>
      <c r="J309" s="72"/>
      <c r="K309" s="31"/>
      <c r="L309" s="73"/>
      <c r="M309" s="33"/>
      <c r="N309" s="33"/>
    </row>
    <row r="310" spans="1:14">
      <c r="A310" s="31"/>
      <c r="B310" s="34"/>
      <c r="C310" s="31"/>
      <c r="D310" s="31"/>
      <c r="E310" s="32"/>
      <c r="F310" s="34"/>
      <c r="G310" s="32"/>
      <c r="H310" s="154"/>
      <c r="I310" s="163"/>
      <c r="J310" s="72"/>
      <c r="K310" s="163"/>
      <c r="L310" s="34"/>
      <c r="M310" s="33"/>
      <c r="N310" s="33"/>
    </row>
    <row r="311" spans="1:14">
      <c r="A311" s="37"/>
      <c r="B311" s="38"/>
      <c r="C311" s="145"/>
      <c r="D311" s="37"/>
      <c r="E311" s="146"/>
      <c r="F311" s="38"/>
      <c r="G311" s="39"/>
      <c r="H311" s="40"/>
      <c r="I311" s="40"/>
      <c r="J311" s="38"/>
      <c r="K311" s="40"/>
      <c r="L311" s="38"/>
      <c r="M311" s="145"/>
      <c r="N311" s="145"/>
    </row>
    <row r="312" spans="1:14">
      <c r="A312" s="56"/>
      <c r="B312" s="55"/>
      <c r="C312" s="59"/>
      <c r="D312" s="56"/>
      <c r="E312" s="41"/>
      <c r="F312" s="55"/>
      <c r="G312" s="41"/>
      <c r="H312" s="57"/>
      <c r="I312" s="56"/>
      <c r="J312" s="81"/>
      <c r="K312" s="59"/>
      <c r="L312" s="60"/>
      <c r="M312" s="59"/>
      <c r="N312" s="45"/>
    </row>
    <row r="313" spans="1:14">
      <c r="A313" s="56"/>
      <c r="B313" s="55"/>
      <c r="C313" s="59"/>
      <c r="D313" s="56"/>
      <c r="E313" s="41"/>
      <c r="F313" s="55"/>
      <c r="G313" s="41"/>
      <c r="H313" s="57"/>
      <c r="I313" s="56"/>
      <c r="J313" s="81"/>
      <c r="K313" s="59"/>
      <c r="L313" s="60"/>
      <c r="M313" s="59"/>
      <c r="N313" s="45"/>
    </row>
    <row r="314" spans="1:14">
      <c r="A314" s="56"/>
      <c r="B314" s="55"/>
      <c r="C314" s="59"/>
      <c r="D314" s="56"/>
      <c r="E314" s="41"/>
      <c r="F314" s="55"/>
      <c r="G314" s="41"/>
      <c r="H314" s="57"/>
      <c r="I314" s="56"/>
      <c r="J314" s="81"/>
      <c r="K314" s="59"/>
      <c r="L314" s="60"/>
      <c r="M314" s="59"/>
      <c r="N314" s="45"/>
    </row>
    <row r="315" spans="1:14">
      <c r="A315" s="56"/>
      <c r="B315" s="55"/>
      <c r="C315" s="59"/>
      <c r="D315" s="56"/>
      <c r="E315" s="41"/>
      <c r="F315" s="55"/>
      <c r="G315" s="41"/>
      <c r="H315" s="57"/>
      <c r="I315" s="56"/>
      <c r="J315" s="81"/>
      <c r="K315" s="59"/>
      <c r="L315" s="60"/>
      <c r="M315" s="59"/>
      <c r="N315" s="45"/>
    </row>
    <row r="316" spans="1:14">
      <c r="A316" s="56"/>
      <c r="B316" s="55"/>
      <c r="C316" s="59"/>
      <c r="D316" s="56"/>
      <c r="E316" s="41"/>
      <c r="F316" s="55"/>
      <c r="G316" s="41"/>
      <c r="H316" s="57"/>
      <c r="I316" s="56"/>
      <c r="J316" s="81"/>
      <c r="K316" s="59"/>
      <c r="L316" s="60"/>
      <c r="M316" s="59"/>
      <c r="N316" s="45"/>
    </row>
    <row r="317" spans="1:14">
      <c r="A317" s="56"/>
      <c r="B317" s="55"/>
      <c r="C317" s="59"/>
      <c r="D317" s="56"/>
      <c r="E317" s="41"/>
      <c r="F317" s="55"/>
      <c r="G317" s="41"/>
      <c r="H317" s="57"/>
      <c r="I317" s="56"/>
      <c r="J317" s="81"/>
      <c r="K317" s="59"/>
      <c r="L317" s="60"/>
      <c r="M317" s="59"/>
      <c r="N317" s="45"/>
    </row>
    <row r="318" spans="1:14">
      <c r="A318" s="56"/>
      <c r="B318" s="55"/>
      <c r="C318" s="59"/>
      <c r="D318" s="56"/>
      <c r="E318" s="41"/>
      <c r="F318" s="55"/>
      <c r="G318" s="41"/>
      <c r="H318" s="57"/>
      <c r="I318" s="56"/>
      <c r="J318" s="81"/>
      <c r="K318" s="59"/>
      <c r="L318" s="60"/>
      <c r="M318" s="59"/>
      <c r="N318" s="45"/>
    </row>
    <row r="319" spans="1:14">
      <c r="A319" s="56"/>
      <c r="B319" s="55"/>
      <c r="C319" s="59"/>
      <c r="D319" s="56"/>
      <c r="E319" s="41"/>
      <c r="F319" s="55"/>
      <c r="G319" s="41"/>
      <c r="H319" s="57"/>
      <c r="I319" s="56"/>
      <c r="J319" s="81"/>
      <c r="K319" s="59"/>
      <c r="L319" s="60"/>
      <c r="M319" s="59"/>
      <c r="N319" s="45"/>
    </row>
    <row r="320" spans="1:14">
      <c r="A320" s="56"/>
      <c r="B320" s="55"/>
      <c r="C320" s="59"/>
      <c r="D320" s="56"/>
      <c r="E320" s="41"/>
      <c r="F320" s="55"/>
      <c r="G320" s="41"/>
      <c r="H320" s="57"/>
      <c r="I320" s="56"/>
      <c r="J320" s="81"/>
      <c r="K320" s="59"/>
      <c r="L320" s="60"/>
      <c r="M320" s="59"/>
      <c r="N320" s="45"/>
    </row>
    <row r="321" spans="1:14">
      <c r="A321" s="56"/>
      <c r="B321" s="55"/>
      <c r="C321" s="59"/>
      <c r="D321" s="56"/>
      <c r="E321" s="41"/>
      <c r="F321" s="55"/>
      <c r="G321" s="41"/>
      <c r="H321" s="57"/>
      <c r="I321" s="41"/>
      <c r="J321" s="81"/>
      <c r="K321" s="59"/>
      <c r="L321" s="60"/>
      <c r="M321" s="59"/>
      <c r="N321" s="59"/>
    </row>
    <row r="322" spans="1:14">
      <c r="A322" s="56"/>
      <c r="B322" s="55"/>
      <c r="C322" s="59"/>
      <c r="D322" s="56"/>
      <c r="E322" s="41"/>
      <c r="F322" s="55"/>
      <c r="G322" s="41"/>
      <c r="H322" s="57"/>
      <c r="I322" s="56"/>
      <c r="J322" s="81"/>
      <c r="K322" s="59"/>
      <c r="L322" s="60"/>
      <c r="M322" s="59"/>
      <c r="N322" s="59"/>
    </row>
    <row r="323" spans="1:14">
      <c r="A323" s="56"/>
      <c r="B323" s="55"/>
      <c r="C323" s="59"/>
      <c r="D323" s="56"/>
      <c r="E323" s="41"/>
      <c r="F323" s="55"/>
      <c r="G323" s="41"/>
      <c r="H323" s="57"/>
      <c r="I323" s="56"/>
      <c r="J323" s="81"/>
      <c r="K323" s="59"/>
      <c r="L323" s="60"/>
      <c r="M323" s="59"/>
      <c r="N323" s="45"/>
    </row>
    <row r="324" spans="1:14">
      <c r="A324" s="56"/>
      <c r="B324" s="55"/>
      <c r="C324" s="59"/>
      <c r="D324" s="56"/>
      <c r="E324" s="41"/>
      <c r="F324" s="55"/>
      <c r="G324" s="41"/>
      <c r="H324" s="57"/>
      <c r="I324" s="56"/>
      <c r="J324" s="81"/>
      <c r="K324" s="59"/>
      <c r="L324" s="60"/>
      <c r="M324" s="59"/>
      <c r="N324" s="45"/>
    </row>
    <row r="325" spans="1:14">
      <c r="A325" s="56"/>
      <c r="B325" s="55"/>
      <c r="C325" s="59"/>
      <c r="D325" s="56"/>
      <c r="E325" s="41"/>
      <c r="F325" s="55"/>
      <c r="G325" s="41"/>
      <c r="H325" s="57"/>
      <c r="I325" s="56"/>
      <c r="J325" s="81"/>
      <c r="K325" s="59"/>
      <c r="L325" s="60"/>
      <c r="M325" s="59"/>
      <c r="N325" s="45"/>
    </row>
    <row r="326" spans="1:14">
      <c r="A326" s="56"/>
      <c r="B326" s="55"/>
      <c r="C326" s="59"/>
      <c r="D326" s="56"/>
      <c r="E326" s="41"/>
      <c r="F326" s="55"/>
      <c r="G326" s="41"/>
      <c r="H326" s="57"/>
      <c r="I326" s="56"/>
      <c r="J326" s="81"/>
      <c r="K326" s="59"/>
      <c r="L326" s="60"/>
      <c r="M326" s="59"/>
      <c r="N326" s="45"/>
    </row>
    <row r="327" spans="1:14">
      <c r="A327" s="56"/>
      <c r="B327" s="55"/>
      <c r="C327" s="59"/>
      <c r="D327" s="56"/>
      <c r="E327" s="41"/>
      <c r="F327" s="55"/>
      <c r="G327" s="41"/>
      <c r="H327" s="57"/>
      <c r="I327" s="56"/>
      <c r="J327" s="81"/>
      <c r="K327" s="59"/>
      <c r="L327" s="60"/>
      <c r="M327" s="59"/>
      <c r="N327" s="45"/>
    </row>
    <row r="328" spans="1:14">
      <c r="A328" s="56"/>
      <c r="B328" s="55"/>
      <c r="C328" s="59"/>
      <c r="D328" s="56"/>
      <c r="E328" s="41"/>
      <c r="F328" s="55"/>
      <c r="G328" s="41"/>
      <c r="H328" s="57"/>
      <c r="I328" s="56"/>
      <c r="J328" s="81"/>
      <c r="K328" s="59"/>
      <c r="L328" s="60"/>
      <c r="M328" s="59"/>
      <c r="N328" s="45"/>
    </row>
    <row r="329" spans="1:14">
      <c r="A329" s="56"/>
      <c r="B329" s="55"/>
      <c r="C329" s="59"/>
      <c r="D329" s="56"/>
      <c r="E329" s="41"/>
      <c r="F329" s="55"/>
      <c r="G329" s="41"/>
      <c r="H329" s="57"/>
      <c r="I329" s="56"/>
      <c r="J329" s="81"/>
      <c r="K329" s="59"/>
      <c r="L329" s="60"/>
      <c r="M329" s="59"/>
      <c r="N329" s="45"/>
    </row>
    <row r="330" spans="1:14">
      <c r="A330" s="56"/>
      <c r="B330" s="55"/>
      <c r="C330" s="59"/>
      <c r="D330" s="56"/>
      <c r="E330" s="41"/>
      <c r="F330" s="55"/>
      <c r="G330" s="41"/>
      <c r="H330" s="57"/>
      <c r="I330" s="56"/>
      <c r="J330" s="81"/>
      <c r="K330" s="59"/>
      <c r="L330" s="60"/>
      <c r="M330" s="59"/>
      <c r="N330" s="45"/>
    </row>
    <row r="331" spans="1:14">
      <c r="A331" s="56"/>
      <c r="B331" s="55"/>
      <c r="C331" s="59"/>
      <c r="D331" s="56"/>
      <c r="E331" s="41"/>
      <c r="F331" s="55"/>
      <c r="G331" s="41"/>
      <c r="H331" s="57"/>
      <c r="I331" s="56"/>
      <c r="J331" s="81"/>
      <c r="K331" s="59"/>
      <c r="L331" s="60"/>
      <c r="M331" s="59"/>
      <c r="N331" s="45"/>
    </row>
    <row r="332" spans="1:14">
      <c r="A332" s="56"/>
      <c r="B332" s="55"/>
      <c r="C332" s="59"/>
      <c r="D332" s="56"/>
      <c r="E332" s="56"/>
      <c r="F332" s="55"/>
      <c r="G332" s="56"/>
      <c r="H332" s="57"/>
      <c r="I332" s="41"/>
      <c r="J332" s="81"/>
      <c r="K332" s="59"/>
      <c r="L332" s="60"/>
      <c r="M332" s="59"/>
      <c r="N332" s="45"/>
    </row>
    <row r="333" spans="1:14">
      <c r="A333" s="56"/>
      <c r="B333" s="55"/>
      <c r="C333" s="59"/>
      <c r="D333" s="56"/>
      <c r="E333" s="41"/>
      <c r="F333" s="55"/>
      <c r="G333" s="41"/>
      <c r="H333" s="57"/>
      <c r="I333" s="56"/>
      <c r="J333" s="81"/>
      <c r="K333" s="59"/>
      <c r="L333" s="60"/>
      <c r="M333" s="59"/>
      <c r="N333" s="45"/>
    </row>
    <row r="334" spans="1:14">
      <c r="A334" s="56"/>
      <c r="B334" s="55"/>
      <c r="C334" s="59"/>
      <c r="D334" s="56"/>
      <c r="E334" s="41"/>
      <c r="F334" s="55"/>
      <c r="G334" s="41"/>
      <c r="H334" s="57"/>
      <c r="I334" s="56"/>
      <c r="J334" s="81"/>
      <c r="K334" s="59"/>
      <c r="L334" s="60"/>
      <c r="M334" s="59"/>
      <c r="N334" s="45"/>
    </row>
    <row r="335" spans="1:14">
      <c r="A335" s="56"/>
      <c r="B335" s="55"/>
      <c r="C335" s="59"/>
      <c r="D335" s="56"/>
      <c r="E335" s="41"/>
      <c r="F335" s="55"/>
      <c r="G335" s="41"/>
      <c r="H335" s="57"/>
      <c r="I335" s="56"/>
      <c r="J335" s="81"/>
      <c r="K335" s="59"/>
      <c r="L335" s="60"/>
      <c r="M335" s="59"/>
      <c r="N335" s="45"/>
    </row>
    <row r="336" spans="1:14">
      <c r="A336" s="56"/>
      <c r="B336" s="55"/>
      <c r="C336" s="59"/>
      <c r="D336" s="56"/>
      <c r="E336" s="41"/>
      <c r="F336" s="55"/>
      <c r="G336" s="41"/>
      <c r="H336" s="57"/>
      <c r="I336" s="56"/>
      <c r="J336" s="81"/>
      <c r="K336" s="59"/>
      <c r="L336" s="60"/>
      <c r="M336" s="59"/>
      <c r="N336" s="45"/>
    </row>
    <row r="337" spans="1:14">
      <c r="A337" s="56"/>
      <c r="B337" s="55"/>
      <c r="C337" s="59"/>
      <c r="D337" s="56"/>
      <c r="E337" s="41"/>
      <c r="F337" s="55"/>
      <c r="G337" s="41"/>
      <c r="H337" s="57"/>
      <c r="I337" s="56"/>
      <c r="J337" s="81"/>
      <c r="K337" s="59"/>
      <c r="L337" s="60"/>
      <c r="M337" s="59"/>
      <c r="N337" s="45"/>
    </row>
    <row r="338" spans="1:14">
      <c r="A338" s="56"/>
      <c r="B338" s="55"/>
      <c r="C338" s="59"/>
      <c r="D338" s="56"/>
      <c r="E338" s="41"/>
      <c r="F338" s="55"/>
      <c r="G338" s="41"/>
      <c r="H338" s="57"/>
      <c r="I338" s="56"/>
      <c r="J338" s="81"/>
      <c r="K338" s="59"/>
      <c r="L338" s="60"/>
      <c r="M338" s="59"/>
      <c r="N338" s="59"/>
    </row>
    <row r="339" spans="1:14">
      <c r="A339" s="56"/>
      <c r="B339" s="55"/>
      <c r="C339" s="59"/>
      <c r="D339" s="56"/>
      <c r="E339" s="41"/>
      <c r="F339" s="55"/>
      <c r="G339" s="41"/>
      <c r="H339" s="57"/>
      <c r="I339" s="56"/>
      <c r="J339" s="81"/>
      <c r="K339" s="59"/>
      <c r="L339" s="60"/>
      <c r="M339" s="59"/>
      <c r="N339" s="45"/>
    </row>
    <row r="340" spans="1:14">
      <c r="A340" s="56"/>
      <c r="B340" s="55"/>
      <c r="C340" s="59"/>
      <c r="D340" s="56"/>
      <c r="E340" s="41"/>
      <c r="F340" s="55"/>
      <c r="G340" s="41"/>
      <c r="H340" s="57"/>
      <c r="I340" s="56"/>
      <c r="J340" s="81"/>
      <c r="K340" s="59"/>
      <c r="L340" s="60"/>
      <c r="M340" s="59"/>
      <c r="N340" s="59"/>
    </row>
    <row r="341" spans="1:14">
      <c r="A341" s="56"/>
      <c r="B341" s="55"/>
      <c r="C341" s="59"/>
      <c r="D341" s="56"/>
      <c r="E341" s="41"/>
      <c r="F341" s="55"/>
      <c r="G341" s="41"/>
      <c r="H341" s="57"/>
      <c r="I341" s="56"/>
      <c r="J341" s="81"/>
      <c r="K341" s="59"/>
      <c r="L341" s="60"/>
      <c r="M341" s="59"/>
      <c r="N341" s="45"/>
    </row>
    <row r="342" spans="1:14">
      <c r="A342" s="37"/>
      <c r="B342" s="38"/>
      <c r="C342" s="145"/>
      <c r="D342" s="37"/>
      <c r="E342" s="146"/>
      <c r="F342" s="38"/>
      <c r="G342" s="39"/>
      <c r="H342" s="40"/>
      <c r="I342" s="40"/>
      <c r="J342" s="38"/>
      <c r="K342" s="40"/>
      <c r="L342" s="38"/>
      <c r="M342" s="145"/>
      <c r="N342" s="145"/>
    </row>
    <row r="343" spans="1:14">
      <c r="A343" s="56"/>
      <c r="B343" s="55"/>
      <c r="C343" s="59"/>
      <c r="D343" s="56"/>
      <c r="E343" s="41"/>
      <c r="F343" s="55"/>
      <c r="G343" s="41"/>
      <c r="H343" s="57"/>
      <c r="I343" s="104"/>
      <c r="J343" s="60"/>
      <c r="K343" s="59"/>
      <c r="L343" s="60"/>
      <c r="M343" s="59"/>
      <c r="N343" s="59"/>
    </row>
    <row r="344" spans="1:14">
      <c r="A344" s="56"/>
      <c r="B344" s="55"/>
      <c r="C344" s="59"/>
      <c r="D344" s="56"/>
      <c r="E344" s="41"/>
      <c r="F344" s="55"/>
      <c r="G344" s="41"/>
      <c r="H344" s="57"/>
      <c r="I344" s="104"/>
      <c r="J344" s="60"/>
      <c r="K344" s="59"/>
      <c r="L344" s="60"/>
      <c r="M344" s="59"/>
      <c r="N344" s="59"/>
    </row>
    <row r="345" spans="1:14">
      <c r="A345" s="56"/>
      <c r="B345" s="55"/>
      <c r="C345" s="59"/>
      <c r="D345" s="56"/>
      <c r="E345" s="41"/>
      <c r="F345" s="55"/>
      <c r="G345" s="41"/>
      <c r="H345" s="57"/>
      <c r="I345" s="104"/>
      <c r="J345" s="60"/>
      <c r="K345" s="59"/>
      <c r="L345" s="60"/>
      <c r="M345" s="59"/>
      <c r="N345" s="59"/>
    </row>
    <row r="346" spans="1:14">
      <c r="A346" s="56"/>
      <c r="B346" s="55"/>
      <c r="C346" s="59"/>
      <c r="D346" s="56"/>
      <c r="E346" s="41"/>
      <c r="F346" s="55"/>
      <c r="G346" s="41"/>
      <c r="H346" s="57"/>
      <c r="I346" s="104"/>
      <c r="J346" s="60"/>
      <c r="K346" s="59"/>
      <c r="L346" s="60"/>
      <c r="M346" s="59"/>
      <c r="N346" s="59"/>
    </row>
    <row r="347" spans="1:14">
      <c r="A347" s="56"/>
      <c r="B347" s="55"/>
      <c r="C347" s="59"/>
      <c r="D347" s="56"/>
      <c r="E347" s="41"/>
      <c r="F347" s="55"/>
      <c r="G347" s="41"/>
      <c r="H347" s="57"/>
      <c r="I347" s="104"/>
      <c r="J347" s="60"/>
      <c r="K347" s="59"/>
      <c r="L347" s="60"/>
      <c r="M347" s="59"/>
      <c r="N347" s="59"/>
    </row>
    <row r="348" spans="1:14">
      <c r="A348" s="56"/>
      <c r="B348" s="55"/>
      <c r="C348" s="59"/>
      <c r="D348" s="56"/>
      <c r="E348" s="41"/>
      <c r="F348" s="55"/>
      <c r="G348" s="41"/>
      <c r="H348" s="57"/>
      <c r="I348" s="104"/>
      <c r="J348" s="60"/>
      <c r="K348" s="59"/>
      <c r="L348" s="60"/>
      <c r="M348" s="59"/>
      <c r="N348" s="59"/>
    </row>
    <row r="349" spans="1:14">
      <c r="A349" s="56"/>
      <c r="B349" s="55"/>
      <c r="C349" s="59"/>
      <c r="D349" s="56"/>
      <c r="E349" s="41"/>
      <c r="F349" s="55"/>
      <c r="G349" s="41"/>
      <c r="H349" s="57"/>
      <c r="I349" s="104"/>
      <c r="J349" s="60"/>
      <c r="K349" s="59"/>
      <c r="L349" s="60"/>
      <c r="M349" s="59"/>
      <c r="N349" s="59"/>
    </row>
    <row r="350" spans="1:14">
      <c r="A350" s="56"/>
      <c r="B350" s="55"/>
      <c r="C350" s="59"/>
      <c r="D350" s="56"/>
      <c r="E350" s="41"/>
      <c r="F350" s="55"/>
      <c r="G350" s="41"/>
      <c r="H350" s="57"/>
      <c r="I350" s="104"/>
      <c r="J350" s="60"/>
      <c r="K350" s="59"/>
      <c r="L350" s="60"/>
      <c r="M350" s="59"/>
      <c r="N350" s="59"/>
    </row>
    <row r="351" spans="1:14">
      <c r="A351" s="56"/>
      <c r="B351" s="55"/>
      <c r="C351" s="59"/>
      <c r="D351" s="56"/>
      <c r="E351" s="41"/>
      <c r="F351" s="55"/>
      <c r="G351" s="41"/>
      <c r="H351" s="57"/>
      <c r="I351" s="104"/>
      <c r="J351" s="60"/>
      <c r="K351" s="59"/>
      <c r="L351" s="60"/>
      <c r="M351" s="59"/>
      <c r="N351" s="59"/>
    </row>
    <row r="352" spans="1:14">
      <c r="A352" s="56"/>
      <c r="B352" s="55"/>
      <c r="C352" s="59"/>
      <c r="D352" s="56"/>
      <c r="E352" s="41"/>
      <c r="F352" s="55"/>
      <c r="G352" s="41"/>
      <c r="H352" s="57"/>
      <c r="I352" s="104"/>
      <c r="J352" s="60"/>
      <c r="K352" s="59"/>
      <c r="L352" s="60"/>
      <c r="M352" s="59"/>
      <c r="N352" s="59"/>
    </row>
    <row r="353" spans="1:14">
      <c r="A353" s="56"/>
      <c r="B353" s="55"/>
      <c r="C353" s="59"/>
      <c r="D353" s="56"/>
      <c r="E353" s="41"/>
      <c r="F353" s="55"/>
      <c r="G353" s="41"/>
      <c r="H353" s="57"/>
      <c r="I353" s="104"/>
      <c r="J353" s="60"/>
      <c r="K353" s="59"/>
      <c r="L353" s="60"/>
      <c r="M353" s="59"/>
      <c r="N353" s="59"/>
    </row>
    <row r="354" spans="1:14">
      <c r="A354" s="56"/>
      <c r="B354" s="55"/>
      <c r="C354" s="59"/>
      <c r="D354" s="56"/>
      <c r="E354" s="41"/>
      <c r="F354" s="55"/>
      <c r="G354" s="41"/>
      <c r="H354" s="57"/>
      <c r="I354" s="104"/>
      <c r="J354" s="60"/>
      <c r="K354" s="59"/>
      <c r="L354" s="60"/>
      <c r="M354" s="59"/>
      <c r="N354" s="59"/>
    </row>
    <row r="355" spans="1:14">
      <c r="A355" s="56"/>
      <c r="B355" s="55"/>
      <c r="C355" s="59"/>
      <c r="D355" s="56"/>
      <c r="E355" s="41"/>
      <c r="F355" s="55"/>
      <c r="G355" s="41"/>
      <c r="H355" s="57"/>
      <c r="I355" s="104"/>
      <c r="J355" s="60"/>
      <c r="K355" s="59"/>
      <c r="L355" s="60"/>
      <c r="M355" s="59"/>
      <c r="N355" s="59"/>
    </row>
    <row r="356" spans="1:14">
      <c r="A356" s="147"/>
      <c r="B356" s="38"/>
      <c r="C356" s="145"/>
      <c r="D356" s="37"/>
      <c r="E356" s="146"/>
      <c r="F356" s="38"/>
      <c r="G356" s="39"/>
      <c r="H356" s="40"/>
      <c r="I356" s="40"/>
      <c r="J356" s="151"/>
      <c r="K356" s="40"/>
      <c r="L356" s="151"/>
      <c r="M356" s="152"/>
      <c r="N356" s="152"/>
    </row>
    <row r="357" spans="1:14">
      <c r="A357" s="56"/>
      <c r="B357" s="55"/>
      <c r="C357" s="56"/>
      <c r="D357" s="56"/>
      <c r="E357" s="41"/>
      <c r="F357" s="55"/>
      <c r="G357" s="41"/>
      <c r="H357" s="57"/>
      <c r="I357" s="59"/>
      <c r="J357" s="55"/>
      <c r="K357" s="59"/>
      <c r="L357" s="80"/>
      <c r="M357" s="59"/>
      <c r="N357" s="45"/>
    </row>
    <row r="358" spans="1:14">
      <c r="A358" s="56"/>
      <c r="B358" s="55"/>
      <c r="C358" s="56"/>
      <c r="D358" s="56"/>
      <c r="E358" s="41"/>
      <c r="F358" s="55"/>
      <c r="G358" s="41"/>
      <c r="H358" s="57"/>
      <c r="I358" s="59"/>
      <c r="J358" s="55"/>
      <c r="K358" s="59"/>
      <c r="L358" s="80"/>
      <c r="M358" s="59"/>
      <c r="N358" s="45"/>
    </row>
    <row r="359" spans="1:14">
      <c r="A359" s="56"/>
      <c r="B359" s="55"/>
      <c r="C359" s="56"/>
      <c r="D359" s="56"/>
      <c r="E359" s="41"/>
      <c r="F359" s="55"/>
      <c r="G359" s="41"/>
      <c r="H359" s="57"/>
      <c r="I359" s="59"/>
      <c r="J359" s="55"/>
      <c r="K359" s="59"/>
      <c r="L359" s="80"/>
      <c r="M359" s="59"/>
      <c r="N359" s="45"/>
    </row>
    <row r="360" spans="1:14">
      <c r="A360" s="56"/>
      <c r="B360" s="55"/>
      <c r="C360" s="56"/>
      <c r="D360" s="56"/>
      <c r="E360" s="41"/>
      <c r="F360" s="55"/>
      <c r="G360" s="41"/>
      <c r="H360" s="57"/>
      <c r="I360" s="59"/>
      <c r="J360" s="55"/>
      <c r="K360" s="59"/>
      <c r="L360" s="80"/>
      <c r="M360" s="59"/>
      <c r="N360" s="45"/>
    </row>
    <row r="361" spans="1:14">
      <c r="A361" s="56"/>
      <c r="B361" s="55"/>
      <c r="C361" s="56"/>
      <c r="D361" s="56"/>
      <c r="E361" s="41"/>
      <c r="F361" s="55"/>
      <c r="G361" s="41"/>
      <c r="H361" s="57"/>
      <c r="I361" s="59"/>
      <c r="J361" s="55"/>
      <c r="K361" s="59"/>
      <c r="L361" s="80"/>
      <c r="M361" s="59"/>
      <c r="N361" s="45"/>
    </row>
    <row r="362" spans="1:14">
      <c r="A362" s="56"/>
      <c r="B362" s="55"/>
      <c r="C362" s="56"/>
      <c r="D362" s="56"/>
      <c r="E362" s="41"/>
      <c r="F362" s="55"/>
      <c r="G362" s="41"/>
      <c r="H362" s="57"/>
      <c r="I362" s="59"/>
      <c r="J362" s="55"/>
      <c r="K362" s="59"/>
      <c r="L362" s="80"/>
      <c r="M362" s="59"/>
      <c r="N362" s="45"/>
    </row>
    <row r="363" spans="1:14">
      <c r="A363" s="56"/>
      <c r="B363" s="135"/>
      <c r="C363" s="136"/>
      <c r="D363" s="136"/>
      <c r="E363" s="41"/>
      <c r="F363" s="137"/>
      <c r="G363" s="138"/>
      <c r="H363" s="139"/>
      <c r="I363" s="140"/>
      <c r="J363" s="135"/>
      <c r="K363" s="140"/>
      <c r="L363" s="80"/>
      <c r="M363" s="140"/>
      <c r="N363" s="102"/>
    </row>
    <row r="364" spans="1:14">
      <c r="A364" s="56"/>
      <c r="B364" s="55"/>
      <c r="C364" s="56"/>
      <c r="D364" s="56"/>
      <c r="E364" s="41"/>
      <c r="F364" s="55"/>
      <c r="G364" s="41"/>
      <c r="H364" s="57"/>
      <c r="I364" s="59"/>
      <c r="J364" s="55"/>
      <c r="K364" s="59"/>
      <c r="L364" s="80"/>
      <c r="M364" s="59"/>
      <c r="N364" s="45"/>
    </row>
    <row r="365" spans="1:14">
      <c r="A365" s="56"/>
      <c r="B365" s="55"/>
      <c r="C365" s="56"/>
      <c r="D365" s="56"/>
      <c r="E365" s="41"/>
      <c r="F365" s="55"/>
      <c r="G365" s="41"/>
      <c r="H365" s="57"/>
      <c r="I365" s="59"/>
      <c r="J365" s="55"/>
      <c r="K365" s="59"/>
      <c r="L365" s="80"/>
      <c r="M365" s="59"/>
      <c r="N365" s="45"/>
    </row>
    <row r="366" spans="1:14">
      <c r="A366" s="56"/>
      <c r="B366" s="55"/>
      <c r="C366" s="56"/>
      <c r="D366" s="56"/>
      <c r="E366" s="41"/>
      <c r="F366" s="55"/>
      <c r="G366" s="41"/>
      <c r="H366" s="57"/>
      <c r="I366" s="59"/>
      <c r="J366" s="55"/>
      <c r="K366" s="59"/>
      <c r="L366" s="80"/>
      <c r="M366" s="59"/>
      <c r="N366" s="45"/>
    </row>
    <row r="367" spans="1:14">
      <c r="A367" s="56"/>
      <c r="B367" s="135"/>
      <c r="C367" s="140"/>
      <c r="D367" s="136"/>
      <c r="E367" s="41"/>
      <c r="F367" s="141"/>
      <c r="G367" s="138"/>
      <c r="H367" s="139"/>
      <c r="I367" s="142"/>
      <c r="J367" s="143"/>
      <c r="K367" s="140"/>
      <c r="L367" s="80"/>
      <c r="M367" s="140"/>
      <c r="N367" s="140"/>
    </row>
    <row r="368" ht="25.5" spans="1:14">
      <c r="A368" s="153"/>
      <c r="B368" s="153"/>
      <c r="C368" s="153"/>
      <c r="D368" s="153"/>
      <c r="E368" s="153"/>
      <c r="F368" s="153"/>
      <c r="G368" s="153"/>
      <c r="H368" s="153"/>
      <c r="I368" s="153"/>
      <c r="J368" s="153"/>
      <c r="K368" s="153"/>
      <c r="L368" s="153"/>
      <c r="M368" s="153"/>
      <c r="N368" s="153"/>
    </row>
    <row r="369" spans="1:14">
      <c r="A369" s="31"/>
      <c r="B369" s="31"/>
      <c r="C369" s="31"/>
      <c r="D369" s="31"/>
      <c r="E369" s="32"/>
      <c r="F369" s="32"/>
      <c r="G369" s="32"/>
      <c r="H369" s="32"/>
      <c r="I369" s="155"/>
      <c r="J369" s="156"/>
      <c r="K369" s="31"/>
      <c r="L369" s="31"/>
      <c r="M369" s="70"/>
      <c r="N369" s="70"/>
    </row>
    <row r="370" spans="1:14">
      <c r="A370" s="31"/>
      <c r="B370" s="31"/>
      <c r="C370" s="31"/>
      <c r="D370" s="31"/>
      <c r="E370" s="32"/>
      <c r="F370" s="32"/>
      <c r="G370" s="32"/>
      <c r="H370" s="32"/>
      <c r="I370" s="71"/>
      <c r="J370" s="72"/>
      <c r="K370" s="31"/>
      <c r="L370" s="73"/>
      <c r="M370" s="33"/>
      <c r="N370" s="33"/>
    </row>
    <row r="371" spans="1:14">
      <c r="A371" s="96"/>
      <c r="B371" s="34"/>
      <c r="C371" s="164"/>
      <c r="D371" s="73"/>
      <c r="E371" s="165"/>
      <c r="F371" s="34"/>
      <c r="G371" s="157"/>
      <c r="H371" s="71"/>
      <c r="I371" s="71"/>
      <c r="J371" s="168"/>
      <c r="K371" s="71"/>
      <c r="L371" s="168"/>
      <c r="M371" s="119"/>
      <c r="N371" s="119"/>
    </row>
    <row r="372" spans="1:14">
      <c r="A372" s="147"/>
      <c r="B372" s="38"/>
      <c r="C372" s="145"/>
      <c r="D372" s="37"/>
      <c r="E372" s="146"/>
      <c r="F372" s="38"/>
      <c r="G372" s="39"/>
      <c r="H372" s="40"/>
      <c r="I372" s="40"/>
      <c r="J372" s="151"/>
      <c r="K372" s="40"/>
      <c r="L372" s="151"/>
      <c r="M372" s="152"/>
      <c r="N372" s="152"/>
    </row>
    <row r="373" spans="1:14">
      <c r="A373" s="41"/>
      <c r="B373" s="46"/>
      <c r="C373" s="59"/>
      <c r="D373" s="59"/>
      <c r="E373" s="56"/>
      <c r="F373" s="92"/>
      <c r="G373" s="45"/>
      <c r="H373" s="61"/>
      <c r="I373" s="59"/>
      <c r="J373" s="60"/>
      <c r="K373" s="59"/>
      <c r="L373" s="60"/>
      <c r="M373" s="59"/>
      <c r="N373" s="45"/>
    </row>
    <row r="374" spans="1:14">
      <c r="A374" s="41"/>
      <c r="B374" s="81"/>
      <c r="C374" s="59"/>
      <c r="D374" s="59"/>
      <c r="E374" s="45"/>
      <c r="F374" s="60"/>
      <c r="G374" s="45"/>
      <c r="H374" s="61"/>
      <c r="I374" s="59"/>
      <c r="J374" s="80"/>
      <c r="K374" s="59"/>
      <c r="L374" s="60"/>
      <c r="M374" s="59"/>
      <c r="N374" s="59"/>
    </row>
    <row r="375" spans="1:14">
      <c r="A375" s="41"/>
      <c r="B375" s="46"/>
      <c r="C375" s="59"/>
      <c r="D375" s="59"/>
      <c r="E375" s="41"/>
      <c r="F375" s="92"/>
      <c r="G375" s="45"/>
      <c r="H375" s="61"/>
      <c r="I375" s="65"/>
      <c r="J375" s="60"/>
      <c r="K375" s="65"/>
      <c r="L375" s="60"/>
      <c r="M375" s="59"/>
      <c r="N375" s="130"/>
    </row>
    <row r="376" spans="1:14">
      <c r="A376" s="147"/>
      <c r="B376" s="38"/>
      <c r="C376" s="145"/>
      <c r="D376" s="37"/>
      <c r="E376" s="146"/>
      <c r="F376" s="38"/>
      <c r="G376" s="39"/>
      <c r="H376" s="40"/>
      <c r="I376" s="40"/>
      <c r="J376" s="151"/>
      <c r="K376" s="40"/>
      <c r="L376" s="151"/>
      <c r="M376" s="152"/>
      <c r="N376" s="152"/>
    </row>
    <row r="377" spans="1:14">
      <c r="A377" s="47"/>
      <c r="B377" s="46"/>
      <c r="C377" s="59"/>
      <c r="D377" s="59"/>
      <c r="E377" s="45"/>
      <c r="F377" s="92"/>
      <c r="G377" s="45"/>
      <c r="H377" s="61"/>
      <c r="I377" s="65"/>
      <c r="J377" s="60"/>
      <c r="K377" s="65"/>
      <c r="L377" s="60"/>
      <c r="M377" s="59"/>
      <c r="N377" s="130"/>
    </row>
    <row r="378" spans="1:14">
      <c r="A378" s="47"/>
      <c r="B378" s="55"/>
      <c r="C378" s="59"/>
      <c r="D378" s="56"/>
      <c r="E378" s="41"/>
      <c r="F378" s="55"/>
      <c r="G378" s="41"/>
      <c r="H378" s="57"/>
      <c r="I378" s="59"/>
      <c r="J378" s="80"/>
      <c r="K378" s="59"/>
      <c r="L378" s="60"/>
      <c r="M378" s="59"/>
      <c r="N378" s="130"/>
    </row>
    <row r="379" spans="1:14">
      <c r="A379" s="47"/>
      <c r="B379" s="46"/>
      <c r="C379" s="59"/>
      <c r="D379" s="59"/>
      <c r="E379" s="45"/>
      <c r="F379" s="92"/>
      <c r="G379" s="45"/>
      <c r="H379" s="61"/>
      <c r="I379" s="65"/>
      <c r="J379" s="134"/>
      <c r="K379" s="65"/>
      <c r="L379" s="60"/>
      <c r="M379" s="59"/>
      <c r="N379" s="130"/>
    </row>
    <row r="380" spans="1:14">
      <c r="A380" s="47"/>
      <c r="B380" s="46"/>
      <c r="C380" s="47"/>
      <c r="D380" s="56"/>
      <c r="E380" s="48"/>
      <c r="F380" s="46"/>
      <c r="G380" s="138"/>
      <c r="H380" s="139"/>
      <c r="I380" s="48"/>
      <c r="J380" s="78"/>
      <c r="K380" s="47"/>
      <c r="L380" s="46"/>
      <c r="M380" s="52"/>
      <c r="N380" s="130"/>
    </row>
    <row r="381" spans="1:14">
      <c r="A381" s="147"/>
      <c r="B381" s="38"/>
      <c r="C381" s="145"/>
      <c r="D381" s="37"/>
      <c r="E381" s="146"/>
      <c r="F381" s="38"/>
      <c r="G381" s="39"/>
      <c r="H381" s="40"/>
      <c r="I381" s="40"/>
      <c r="J381" s="151"/>
      <c r="K381" s="40"/>
      <c r="L381" s="151"/>
      <c r="M381" s="152"/>
      <c r="N381" s="152"/>
    </row>
    <row r="382" spans="1:14">
      <c r="A382" s="41"/>
      <c r="B382" s="46"/>
      <c r="C382" s="59"/>
      <c r="D382" s="59"/>
      <c r="E382" s="45"/>
      <c r="F382" s="92"/>
      <c r="G382" s="45"/>
      <c r="H382" s="61"/>
      <c r="I382" s="65"/>
      <c r="J382" s="76"/>
      <c r="K382" s="65"/>
      <c r="L382" s="46"/>
      <c r="M382" s="59"/>
      <c r="N382" s="59"/>
    </row>
    <row r="383" spans="1:14">
      <c r="A383" s="41"/>
      <c r="B383" s="42"/>
      <c r="C383" s="45"/>
      <c r="D383" s="45"/>
      <c r="E383" s="48"/>
      <c r="F383" s="42"/>
      <c r="G383" s="41"/>
      <c r="H383" s="57"/>
      <c r="I383" s="104"/>
      <c r="J383" s="76"/>
      <c r="K383" s="45"/>
      <c r="L383" s="76"/>
      <c r="M383" s="120"/>
      <c r="N383" s="45"/>
    </row>
    <row r="384" spans="1:14">
      <c r="A384" s="41"/>
      <c r="B384" s="46"/>
      <c r="C384" s="47"/>
      <c r="D384" s="47"/>
      <c r="E384" s="48"/>
      <c r="F384" s="54"/>
      <c r="G384" s="48"/>
      <c r="H384" s="53"/>
      <c r="I384" s="48"/>
      <c r="J384" s="46"/>
      <c r="K384" s="41"/>
      <c r="L384" s="46"/>
      <c r="M384" s="149"/>
      <c r="N384" s="149"/>
    </row>
    <row r="385" spans="1:11">
      <c r="A385" s="166"/>
      <c r="H385" s="167"/>
      <c r="K385" s="167"/>
    </row>
    <row r="387" spans="2:2">
      <c r="B387" s="38"/>
    </row>
  </sheetData>
  <protectedRanges>
    <protectedRange sqref="F10:H10" name="区域1_22_1_1"/>
    <protectedRange sqref="F10:H10" name="区域1_18_6"/>
    <protectedRange sqref="B10" name="区域1_21_1_1"/>
    <protectedRange sqref="B10" name="区域1_16_4"/>
    <protectedRange sqref="B12:B14" name="区域1_21_5_1"/>
    <protectedRange sqref="B12:B14" name="区域1_32_1_1"/>
    <protectedRange sqref="F12:F14" name="区域1_22_7_1"/>
    <protectedRange sqref="F12:F14" name="区域1_33_1_1"/>
    <protectedRange sqref="G12:H14" name="区域1_22_8_1"/>
    <protectedRange sqref="G12:H14" name="区域1_33_2_1"/>
    <protectedRange sqref="J12 J14" name="区域1_22_9_1"/>
    <protectedRange sqref="J12 J14" name="区域1_33_3_1"/>
    <protectedRange sqref="J13" name="区域1_22_10_1"/>
    <protectedRange sqref="J13" name="区域1_33_4_1"/>
    <protectedRange sqref="F63" name="区域1_3_1_1"/>
    <protectedRange sqref="K63 G63:H63" name="区域1_4_1_1"/>
    <protectedRange sqref="J63" name="区域1_5_1"/>
    <protectedRange sqref="B91" name="区域1_21_2_1"/>
    <protectedRange sqref="B91" name="区域1_16_1_1"/>
    <protectedRange sqref="F91:H91" name="区域1_22_2_1"/>
    <protectedRange sqref="F91:H91" name="区域1_18_1_1"/>
    <protectedRange sqref="J91" name="区域1_22_3_2"/>
    <protectedRange sqref="J91" name="区域1_18_2_2"/>
    <protectedRange sqref="J92:J94" name="区域1_22_3_1_2"/>
    <protectedRange sqref="J92:J94" name="区域1_18_2_1_3"/>
    <protectedRange sqref="B92" name="区域1_21_3_2"/>
    <protectedRange sqref="B92" name="区域1_16_2_2"/>
    <protectedRange sqref="F92:H92" name="区域1_22_5_2"/>
    <protectedRange sqref="F92:H92" name="区域1_18_4_2"/>
    <protectedRange sqref="B94" name="区域1_21_6_1"/>
    <protectedRange sqref="F94:H94" name="区域1_22_11_1"/>
    <protectedRange sqref="J98:J99" name="区域1_22_3_1_3"/>
    <protectedRange sqref="J98:J99" name="区域1_18_2_1_4"/>
    <protectedRange sqref="G97:H97" name="区域1_22_4_2"/>
    <protectedRange sqref="G97:H97" name="区域1_18_3_1"/>
    <protectedRange sqref="B99" name="区域1_21_4_1"/>
    <protectedRange sqref="B99" name="区域1_16_3_1"/>
    <protectedRange sqref="F99:H99" name="区域1_22_6_1"/>
    <protectedRange sqref="F99:H99" name="区域1_18_5_1"/>
    <protectedRange sqref="H98" name="区域1_22_2_1_1_1"/>
    <protectedRange sqref="H98" name="区域1_18_1_1_1_1"/>
    <protectedRange sqref="F98 B98" name="区域1_21_3_1_2"/>
    <protectedRange sqref="F98 B98" name="区域1_16_2_1_2"/>
    <protectedRange sqref="G98" name="区域1_22_5_1_1"/>
    <protectedRange sqref="G98" name="区域1_18_4_1_1"/>
    <protectedRange password="CF7A" sqref="J18:J19" name="区域1_6_1_30_4_1_1_1_1_4_1_1_1_2_1"/>
    <protectedRange sqref="M110" name="区域2_1_1_1_1"/>
    <protectedRange password="CF7A" sqref="B116" name="区域1_21_2_1_2_1"/>
    <protectedRange password="CF7A" sqref="B116" name="区域1_16_4_1_1"/>
    <protectedRange password="CF7A" sqref="F116" name="区域1_22_4_1_3"/>
    <protectedRange password="CF7A" sqref="F116" name="区域1_18_2_1_2_2"/>
    <protectedRange password="CF7A" sqref="G116" name="区域1_22_4_1_1_1"/>
    <protectedRange password="CF7A" sqref="G116" name="区域1_18_2_1_1_1_1"/>
    <protectedRange password="CF7A" sqref="J116 L116" name="区域1_22_4_1_2_1"/>
    <protectedRange password="CF7A" sqref="J116 L116" name="区域1_18_2_1_2_1_1"/>
    <protectedRange sqref="L88:M88" name="区域2_1_3_2_1"/>
    <protectedRange sqref="B52:B54" name="区域1_21_4_1_1_2"/>
    <protectedRange sqref="F52:F54 J52:L52 K53:K54" name="区域1_22_4_1_3_1_6"/>
    <protectedRange sqref="B52:B54" name="区域1_83_1_1_2"/>
    <protectedRange sqref="F52:F54 J52:L52 K53:K54" name="区域1_84_1_1_6"/>
    <protectedRange sqref="J53" name="区域1_22_4_1_3_1_1_1"/>
    <protectedRange sqref="J53" name="区域1_84_1_1_1_1"/>
    <protectedRange sqref="J54" name="区域1_22_4_1_3_1_2_1"/>
    <protectedRange sqref="J54" name="区域1_84_1_1_2_1"/>
    <protectedRange sqref="L53" name="区域1_22_4_1_3_1_3_1"/>
    <protectedRange sqref="L53" name="区域1_84_1_1_3_1"/>
    <protectedRange sqref="L54" name="区域1_22_4_1_3_1_4_1"/>
    <protectedRange sqref="L54" name="区域1_84_1_1_4_1"/>
    <protectedRange sqref="B55:B56" name="区域1_21_4_1_1_3"/>
    <protectedRange sqref="H56:J56 K55:L55 F55:F56" name="区域1_22_4_1_3_1_7"/>
    <protectedRange sqref="H56:J56 F56" name="区域1_53_1_1_1"/>
    <protectedRange sqref="B56" name="区域1_58_1_1_1"/>
    <protectedRange sqref="B55" name="区域1_83_1_1_3"/>
    <protectedRange sqref="F55 K55:L55" name="区域1_84_1_1_7"/>
    <protectedRange sqref="B120" name="区域1_21_3_2_2_1"/>
    <protectedRange password="CF7A" sqref="F120" name="区域1_22_4_8_5_1"/>
    <protectedRange password="CF7A" sqref="F120" name="区域1_9_2_2_5_1"/>
    <protectedRange password="CF7A" sqref="G120" name="区域1_22_4_8_6_1"/>
    <protectedRange password="CF7A" sqref="G120" name="区域1_9_2_2_6_1"/>
    <protectedRange sqref="B58" name="区域1_12_2_1_1"/>
    <protectedRange sqref="F58" name="区域1_13_2_1_1"/>
    <protectedRange sqref="B58" name="区域1_21_3_1_1_1_1"/>
    <protectedRange sqref="H58:J58 F58" name="区域1_22_3_2_1_1_1"/>
    <protectedRange sqref="J59" name="区域1_1_1_1"/>
    <protectedRange sqref="B124" name="区域1_12_2_2_1_1"/>
    <protectedRange sqref="I123" name="区域1_18_2_1_2_2_1_1"/>
    <protectedRange sqref="B123" name="区域1_16_1_1_1_1_1"/>
    <protectedRange sqref="I123" name="区域1_18_2_1_7_1_1"/>
    <protectedRange sqref="B124" name="区域1_12_2_2_2_1"/>
    <protectedRange sqref="B124" name="区域1_21_3_1_1_2_2_1"/>
    <protectedRange sqref="I123" name="区域1_18_2_1_2_2_2_1"/>
    <protectedRange sqref="E123:G123" name="区域1_18_1_1_2_2_1"/>
    <protectedRange sqref="B123" name="区域1_16_1_1_1_2_1"/>
    <protectedRange sqref="E123:G123" name="区域1_18_1_1_1_1_2_1"/>
    <protectedRange sqref="I123" name="区域1_18_2_1_7_2_1"/>
    <protectedRange sqref="B123" name="区域1_21_2_1_1_1"/>
    <protectedRange sqref="B123" name="区域1_16_1_1_2_1"/>
    <protectedRange sqref="F123:H123" name="区域1_22_2_1_2_1"/>
    <protectedRange sqref="F123:H123" name="区域1_18_1_1_5_1"/>
    <protectedRange sqref="J123 L123" name="区域1_22_3_1_1_2"/>
    <protectedRange sqref="J123 L123" name="区域1_18_2_1_1_3"/>
  </protectedRanges>
  <mergeCells count="84">
    <mergeCell ref="A1:N1"/>
    <mergeCell ref="I2:J2"/>
    <mergeCell ref="K2:L2"/>
    <mergeCell ref="M2:N2"/>
    <mergeCell ref="A162:N162"/>
    <mergeCell ref="I163:J163"/>
    <mergeCell ref="K163:L163"/>
    <mergeCell ref="M163:N163"/>
    <mergeCell ref="A225:N225"/>
    <mergeCell ref="I226:J226"/>
    <mergeCell ref="K226:L226"/>
    <mergeCell ref="M226:N226"/>
    <mergeCell ref="A251:N251"/>
    <mergeCell ref="I252:J252"/>
    <mergeCell ref="K252:L252"/>
    <mergeCell ref="M252:N252"/>
    <mergeCell ref="A281:N281"/>
    <mergeCell ref="I282:J282"/>
    <mergeCell ref="K282:L282"/>
    <mergeCell ref="M282:N282"/>
    <mergeCell ref="A307:N307"/>
    <mergeCell ref="I308:J308"/>
    <mergeCell ref="K308:L308"/>
    <mergeCell ref="M308:N308"/>
    <mergeCell ref="A368:N368"/>
    <mergeCell ref="I369:J369"/>
    <mergeCell ref="K369:L369"/>
    <mergeCell ref="M369:N369"/>
    <mergeCell ref="A2:A3"/>
    <mergeCell ref="A163:A164"/>
    <mergeCell ref="A226:A227"/>
    <mergeCell ref="A252:A253"/>
    <mergeCell ref="A282:A283"/>
    <mergeCell ref="A308:A309"/>
    <mergeCell ref="A369:A370"/>
    <mergeCell ref="B2:B3"/>
    <mergeCell ref="B163:B164"/>
    <mergeCell ref="B226:B227"/>
    <mergeCell ref="B252:B253"/>
    <mergeCell ref="B282:B283"/>
    <mergeCell ref="B308:B309"/>
    <mergeCell ref="B369:B370"/>
    <mergeCell ref="C2:C3"/>
    <mergeCell ref="C163:C164"/>
    <mergeCell ref="C226:C227"/>
    <mergeCell ref="C252:C253"/>
    <mergeCell ref="C282:C283"/>
    <mergeCell ref="C308:C309"/>
    <mergeCell ref="C369:C370"/>
    <mergeCell ref="D2:D3"/>
    <mergeCell ref="D163:D164"/>
    <mergeCell ref="D226:D227"/>
    <mergeCell ref="D252:D253"/>
    <mergeCell ref="D282:D283"/>
    <mergeCell ref="D308:D309"/>
    <mergeCell ref="D369:D370"/>
    <mergeCell ref="E2:E3"/>
    <mergeCell ref="E163:E164"/>
    <mergeCell ref="E226:E227"/>
    <mergeCell ref="E252:E253"/>
    <mergeCell ref="E282:E283"/>
    <mergeCell ref="E308:E309"/>
    <mergeCell ref="E369:E370"/>
    <mergeCell ref="F2:F3"/>
    <mergeCell ref="F163:F164"/>
    <mergeCell ref="F226:F227"/>
    <mergeCell ref="F252:F253"/>
    <mergeCell ref="F282:F283"/>
    <mergeCell ref="F308:F309"/>
    <mergeCell ref="F369:F370"/>
    <mergeCell ref="G2:G3"/>
    <mergeCell ref="G163:G164"/>
    <mergeCell ref="G226:G227"/>
    <mergeCell ref="G252:G253"/>
    <mergeCell ref="G282:G283"/>
    <mergeCell ref="G308:G309"/>
    <mergeCell ref="G369:G370"/>
    <mergeCell ref="H2:H3"/>
    <mergeCell ref="H163:H164"/>
    <mergeCell ref="H226:H227"/>
    <mergeCell ref="H252:H253"/>
    <mergeCell ref="H282:H283"/>
    <mergeCell ref="H308:H309"/>
    <mergeCell ref="H369:H370"/>
  </mergeCells>
  <dataValidations count="4">
    <dataValidation type="list" allowBlank="1" showInputMessage="1" showErrorMessage="1" errorTitle="出错提示" error="请单击向下三角尖,并从列表框中的备选答案中选择一个." sqref="E9 E11 E65 E6:E7">
      <formula1>INDIRECT(#REF!)</formula1>
    </dataValidation>
    <dataValidation allowBlank="1" showErrorMessage="1" sqref="J51 B62 F82 B85 B102 F102 F113 F115 B48:B49 B95:B96 B113:B115 F95:F96 J47:J49"/>
    <dataValidation type="list" allowBlank="1" showInputMessage="1" showErrorMessage="1" errorTitle="温馨提示" error="请单击向下三角尖,并从列表框中的备选答案中选择一个." sqref="D48:D51 D118:D119">
      <formula1>__xlbgnm.</formula1>
    </dataValidation>
    <dataValidation type="list" allowBlank="1" showInputMessage="1" showErrorMessage="1" errorTitle="提示框" error="请单击向下三角尖,并从列表框中的备选答案中选择一个." sqref="E55:E56">
      <formula1>__1_</formula1>
    </dataValidation>
  </dataValidations>
  <pageMargins left="0.4" right="0.279166666666667" top="0.55" bottom="0.41875" header="0.309027777777778" footer="0.16875"/>
  <pageSetup paperSize="9" scale="96" orientation="landscape"/>
  <headerFooter alignWithMargins="0">
    <oddFooter>&amp;C第 &amp;P 页</oddFooter>
  </headerFooter>
  <rowBreaks count="1" manualBreakCount="1">
    <brk id="124"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58"/>
  <sheetViews>
    <sheetView view="pageBreakPreview" zoomScaleNormal="85" workbookViewId="0">
      <pane ySplit="3" topLeftCell="A4" activePane="bottomLeft" state="frozen"/>
      <selection/>
      <selection pane="bottomLeft" activeCell="A1" sqref="A1:N1"/>
    </sheetView>
  </sheetViews>
  <sheetFormatPr defaultColWidth="9" defaultRowHeight="14.25"/>
  <cols>
    <col min="1" max="1" width="3.75" style="23" customWidth="1"/>
    <col min="2" max="2" width="12.25" style="24" customWidth="1"/>
    <col min="3" max="3" width="5.875" hidden="1" customWidth="1"/>
    <col min="4" max="4" width="6.375" style="23" customWidth="1"/>
    <col min="5" max="5" width="6.5" style="25" customWidth="1"/>
    <col min="6" max="6" width="25" style="26" customWidth="1"/>
    <col min="7" max="7" width="6.25" style="25" customWidth="1"/>
    <col min="8" max="8" width="9.375" style="27" customWidth="1"/>
    <col min="9" max="9" width="9.125" style="28" customWidth="1"/>
    <col min="10" max="10" width="16.75" style="24" customWidth="1"/>
    <col min="11" max="11" width="8.75" customWidth="1"/>
    <col min="12" max="12" width="16.75" style="26" customWidth="1"/>
    <col min="13" max="14" width="6.75" style="29" customWidth="1"/>
  </cols>
  <sheetData>
    <row r="1" ht="48" customHeight="1" spans="1:14">
      <c r="A1" s="30" t="s">
        <v>1900</v>
      </c>
      <c r="B1" s="30"/>
      <c r="C1" s="30"/>
      <c r="D1" s="30"/>
      <c r="E1" s="30"/>
      <c r="F1" s="30"/>
      <c r="G1" s="30"/>
      <c r="H1" s="30"/>
      <c r="I1" s="30"/>
      <c r="J1" s="30"/>
      <c r="K1" s="30"/>
      <c r="L1" s="30"/>
      <c r="M1" s="30"/>
      <c r="N1" s="30"/>
    </row>
    <row r="2" s="18" customFormat="1" ht="35.1" customHeight="1" spans="1:14">
      <c r="A2" s="31" t="s">
        <v>1</v>
      </c>
      <c r="B2" s="31" t="s">
        <v>2</v>
      </c>
      <c r="C2" s="31" t="s">
        <v>3</v>
      </c>
      <c r="D2" s="31" t="s">
        <v>4</v>
      </c>
      <c r="E2" s="32" t="s">
        <v>1452</v>
      </c>
      <c r="F2" s="32" t="s">
        <v>6</v>
      </c>
      <c r="G2" s="32" t="s">
        <v>7</v>
      </c>
      <c r="H2" s="32" t="s">
        <v>8</v>
      </c>
      <c r="I2" s="32" t="s">
        <v>9</v>
      </c>
      <c r="J2" s="32"/>
      <c r="K2" s="31" t="s">
        <v>10</v>
      </c>
      <c r="L2" s="31"/>
      <c r="M2" s="70" t="s">
        <v>11</v>
      </c>
      <c r="N2" s="70"/>
    </row>
    <row r="3" s="18" customFormat="1" ht="39.95" customHeight="1" spans="1:14">
      <c r="A3" s="31"/>
      <c r="B3" s="31"/>
      <c r="C3" s="31"/>
      <c r="D3" s="31"/>
      <c r="E3" s="32"/>
      <c r="F3" s="32"/>
      <c r="G3" s="32"/>
      <c r="H3" s="32"/>
      <c r="I3" s="71" t="s">
        <v>15</v>
      </c>
      <c r="J3" s="72" t="s">
        <v>16</v>
      </c>
      <c r="K3" s="31" t="s">
        <v>17</v>
      </c>
      <c r="L3" s="73" t="s">
        <v>18</v>
      </c>
      <c r="M3" s="33" t="s">
        <v>19</v>
      </c>
      <c r="N3" s="33" t="s">
        <v>20</v>
      </c>
    </row>
    <row r="4" s="19" customFormat="1" ht="25.5" customHeight="1" spans="1:14">
      <c r="A4" s="33"/>
      <c r="B4" s="34" t="str">
        <f>"合计"&amp;SUBTOTAL(3,A4:A269)-4&amp;"个"</f>
        <v>合计55个</v>
      </c>
      <c r="C4" s="33"/>
      <c r="D4" s="33"/>
      <c r="E4" s="35"/>
      <c r="F4" s="35"/>
      <c r="G4" s="35"/>
      <c r="H4" s="36">
        <f t="shared" ref="H4:I4" si="0">SUM(H5,H33,H49)</f>
        <v>1656500</v>
      </c>
      <c r="I4" s="36">
        <f t="shared" si="0"/>
        <v>172400</v>
      </c>
      <c r="J4" s="74"/>
      <c r="K4" s="36">
        <f>SUM(K5,K33,K49)</f>
        <v>370200</v>
      </c>
      <c r="L4" s="33"/>
      <c r="M4" s="33"/>
      <c r="N4" s="33"/>
    </row>
    <row r="5" s="20" customFormat="1" ht="20.1" customHeight="1" spans="1:14">
      <c r="A5" s="37" t="s">
        <v>24</v>
      </c>
      <c r="B5" s="38" t="str">
        <f>"在建项目"&amp;SUBTOTAL(3,A5:A33)-2&amp;"个"</f>
        <v>在建项目27个</v>
      </c>
      <c r="C5" s="37"/>
      <c r="D5" s="37"/>
      <c r="E5" s="39"/>
      <c r="F5" s="39"/>
      <c r="G5" s="39"/>
      <c r="H5" s="40">
        <f t="shared" ref="H5:I5" si="1">SUM(H6:H48)</f>
        <v>951200</v>
      </c>
      <c r="I5" s="40">
        <f t="shared" si="1"/>
        <v>172400</v>
      </c>
      <c r="J5" s="38"/>
      <c r="K5" s="40">
        <f>SUM(K6:K48)</f>
        <v>312200</v>
      </c>
      <c r="L5" s="37"/>
      <c r="M5" s="37"/>
      <c r="N5" s="37"/>
    </row>
    <row r="6" s="99" customFormat="1" ht="22.5" spans="1:256">
      <c r="A6" s="41">
        <v>1</v>
      </c>
      <c r="B6" s="42" t="s">
        <v>314</v>
      </c>
      <c r="C6" s="44"/>
      <c r="D6" s="44" t="s">
        <v>433</v>
      </c>
      <c r="E6" s="45" t="s">
        <v>267</v>
      </c>
      <c r="F6" s="46" t="s">
        <v>1932</v>
      </c>
      <c r="G6" s="41" t="s">
        <v>106</v>
      </c>
      <c r="H6" s="87">
        <v>3000</v>
      </c>
      <c r="I6" s="84"/>
      <c r="J6" s="129" t="s">
        <v>1606</v>
      </c>
      <c r="K6" s="85">
        <v>1000</v>
      </c>
      <c r="L6" s="76" t="s">
        <v>1933</v>
      </c>
      <c r="M6" s="48" t="s">
        <v>289</v>
      </c>
      <c r="N6" s="45" t="s">
        <v>33</v>
      </c>
      <c r="IQ6"/>
      <c r="IR6"/>
      <c r="IS6"/>
      <c r="IT6"/>
      <c r="IU6"/>
      <c r="IV6"/>
    </row>
    <row r="7" s="105" customFormat="1" ht="22.5" spans="1:256">
      <c r="A7" s="65">
        <v>2</v>
      </c>
      <c r="B7" s="46" t="s">
        <v>1022</v>
      </c>
      <c r="C7" s="59" t="s">
        <v>858</v>
      </c>
      <c r="D7" s="52" t="s">
        <v>852</v>
      </c>
      <c r="E7" s="59" t="s">
        <v>984</v>
      </c>
      <c r="F7" s="92" t="s">
        <v>1502</v>
      </c>
      <c r="G7" s="59" t="s">
        <v>119</v>
      </c>
      <c r="H7" s="61">
        <v>32000</v>
      </c>
      <c r="I7" s="59">
        <v>20000</v>
      </c>
      <c r="J7" s="60" t="s">
        <v>1503</v>
      </c>
      <c r="K7" s="59">
        <v>12000</v>
      </c>
      <c r="L7" s="60" t="s">
        <v>1504</v>
      </c>
      <c r="M7" s="59" t="s">
        <v>33</v>
      </c>
      <c r="N7" s="130" t="s">
        <v>34</v>
      </c>
      <c r="O7" s="110"/>
      <c r="IQ7"/>
      <c r="IR7"/>
      <c r="IS7"/>
      <c r="IT7"/>
      <c r="IU7"/>
      <c r="IV7"/>
    </row>
    <row r="8" s="21" customFormat="1" ht="22.5" spans="1:256">
      <c r="A8" s="41">
        <v>3</v>
      </c>
      <c r="B8" s="128" t="s">
        <v>1025</v>
      </c>
      <c r="C8" s="59" t="s">
        <v>103</v>
      </c>
      <c r="D8" s="59" t="s">
        <v>433</v>
      </c>
      <c r="E8" s="45" t="s">
        <v>984</v>
      </c>
      <c r="F8" s="92" t="s">
        <v>1026</v>
      </c>
      <c r="G8" s="45" t="s">
        <v>106</v>
      </c>
      <c r="H8" s="61">
        <v>5000</v>
      </c>
      <c r="I8" s="59"/>
      <c r="J8" s="60" t="s">
        <v>1485</v>
      </c>
      <c r="K8" s="59">
        <v>3500</v>
      </c>
      <c r="L8" s="60" t="s">
        <v>1486</v>
      </c>
      <c r="M8" s="59" t="s">
        <v>92</v>
      </c>
      <c r="N8" s="130" t="s">
        <v>34</v>
      </c>
      <c r="IQ8"/>
      <c r="IR8"/>
      <c r="IS8"/>
      <c r="IT8"/>
      <c r="IU8"/>
      <c r="IV8"/>
    </row>
    <row r="9" s="29" customFormat="1" ht="24" spans="1:256">
      <c r="A9" s="65">
        <v>4</v>
      </c>
      <c r="B9" s="133" t="s">
        <v>1028</v>
      </c>
      <c r="C9" s="59" t="s">
        <v>103</v>
      </c>
      <c r="D9" s="59" t="s">
        <v>433</v>
      </c>
      <c r="E9" s="45" t="s">
        <v>984</v>
      </c>
      <c r="F9" s="92" t="s">
        <v>1029</v>
      </c>
      <c r="G9" s="45" t="s">
        <v>106</v>
      </c>
      <c r="H9" s="61">
        <v>5000</v>
      </c>
      <c r="I9" s="65"/>
      <c r="J9" s="134" t="s">
        <v>1487</v>
      </c>
      <c r="K9" s="65">
        <v>3000</v>
      </c>
      <c r="L9" s="60" t="s">
        <v>1488</v>
      </c>
      <c r="M9" s="59" t="s">
        <v>289</v>
      </c>
      <c r="N9" s="59" t="s">
        <v>173</v>
      </c>
      <c r="IQ9"/>
      <c r="IR9"/>
      <c r="IS9"/>
      <c r="IT9"/>
      <c r="IU9"/>
      <c r="IV9"/>
    </row>
    <row r="10" s="29" customFormat="1" ht="33.75" spans="1:256">
      <c r="A10" s="41">
        <v>5</v>
      </c>
      <c r="B10" s="55" t="s">
        <v>1143</v>
      </c>
      <c r="C10" s="59" t="s">
        <v>50</v>
      </c>
      <c r="D10" s="56" t="s">
        <v>433</v>
      </c>
      <c r="E10" s="41" t="s">
        <v>1144</v>
      </c>
      <c r="F10" s="55" t="s">
        <v>1145</v>
      </c>
      <c r="G10" s="41" t="s">
        <v>60</v>
      </c>
      <c r="H10" s="57">
        <v>8000</v>
      </c>
      <c r="I10" s="56">
        <v>4000</v>
      </c>
      <c r="J10" s="81" t="s">
        <v>1146</v>
      </c>
      <c r="K10" s="59">
        <v>4000</v>
      </c>
      <c r="L10" s="60" t="s">
        <v>1147</v>
      </c>
      <c r="M10" s="59" t="s">
        <v>33</v>
      </c>
      <c r="N10" s="45" t="s">
        <v>34</v>
      </c>
      <c r="IQ10"/>
      <c r="IR10"/>
      <c r="IS10"/>
      <c r="IT10"/>
      <c r="IU10"/>
      <c r="IV10"/>
    </row>
    <row r="11" s="29" customFormat="1" ht="22.5" spans="1:256">
      <c r="A11" s="65">
        <v>6</v>
      </c>
      <c r="B11" s="55" t="s">
        <v>1153</v>
      </c>
      <c r="C11" s="59" t="s">
        <v>50</v>
      </c>
      <c r="D11" s="56" t="s">
        <v>433</v>
      </c>
      <c r="E11" s="41" t="s">
        <v>1144</v>
      </c>
      <c r="F11" s="55" t="s">
        <v>1154</v>
      </c>
      <c r="G11" s="41" t="s">
        <v>460</v>
      </c>
      <c r="H11" s="57">
        <v>18000</v>
      </c>
      <c r="I11" s="56">
        <v>13000</v>
      </c>
      <c r="J11" s="81" t="s">
        <v>1155</v>
      </c>
      <c r="K11" s="59">
        <v>5000</v>
      </c>
      <c r="L11" s="60" t="s">
        <v>1156</v>
      </c>
      <c r="M11" s="59" t="s">
        <v>33</v>
      </c>
      <c r="N11" s="45" t="s">
        <v>34</v>
      </c>
      <c r="IQ11"/>
      <c r="IR11"/>
      <c r="IS11"/>
      <c r="IT11"/>
      <c r="IU11"/>
      <c r="IV11"/>
    </row>
    <row r="12" s="29" customFormat="1" ht="22.5" spans="1:256">
      <c r="A12" s="41">
        <v>7</v>
      </c>
      <c r="B12" s="55" t="s">
        <v>1160</v>
      </c>
      <c r="C12" s="59" t="s">
        <v>50</v>
      </c>
      <c r="D12" s="56" t="s">
        <v>433</v>
      </c>
      <c r="E12" s="41" t="s">
        <v>1144</v>
      </c>
      <c r="F12" s="55" t="s">
        <v>1161</v>
      </c>
      <c r="G12" s="41" t="s">
        <v>747</v>
      </c>
      <c r="H12" s="57">
        <v>5000</v>
      </c>
      <c r="I12" s="56">
        <v>3000</v>
      </c>
      <c r="J12" s="81" t="s">
        <v>1505</v>
      </c>
      <c r="K12" s="59">
        <v>2000</v>
      </c>
      <c r="L12" s="60" t="s">
        <v>1163</v>
      </c>
      <c r="M12" s="59" t="s">
        <v>33</v>
      </c>
      <c r="N12" s="45" t="s">
        <v>34</v>
      </c>
      <c r="IQ12"/>
      <c r="IR12"/>
      <c r="IS12"/>
      <c r="IT12"/>
      <c r="IU12"/>
      <c r="IV12"/>
    </row>
    <row r="13" s="29" customFormat="1" ht="45" spans="1:256">
      <c r="A13" s="65">
        <v>8</v>
      </c>
      <c r="B13" s="55" t="s">
        <v>1166</v>
      </c>
      <c r="C13" s="59" t="s">
        <v>50</v>
      </c>
      <c r="D13" s="56" t="s">
        <v>433</v>
      </c>
      <c r="E13" s="41" t="s">
        <v>1144</v>
      </c>
      <c r="F13" s="55" t="s">
        <v>1167</v>
      </c>
      <c r="G13" s="41" t="s">
        <v>60</v>
      </c>
      <c r="H13" s="57">
        <v>60000</v>
      </c>
      <c r="I13" s="56">
        <v>10000</v>
      </c>
      <c r="J13" s="81" t="s">
        <v>1168</v>
      </c>
      <c r="K13" s="59">
        <v>20000</v>
      </c>
      <c r="L13" s="60" t="s">
        <v>1169</v>
      </c>
      <c r="M13" s="59" t="s">
        <v>33</v>
      </c>
      <c r="N13" s="45" t="s">
        <v>34</v>
      </c>
      <c r="IQ13"/>
      <c r="IR13"/>
      <c r="IS13"/>
      <c r="IT13"/>
      <c r="IU13"/>
      <c r="IV13"/>
    </row>
    <row r="14" s="29" customFormat="1" ht="33.75" spans="1:256">
      <c r="A14" s="41">
        <v>9</v>
      </c>
      <c r="B14" s="55" t="s">
        <v>1175</v>
      </c>
      <c r="C14" s="59" t="s">
        <v>50</v>
      </c>
      <c r="D14" s="56" t="s">
        <v>433</v>
      </c>
      <c r="E14" s="41" t="s">
        <v>1144</v>
      </c>
      <c r="F14" s="55" t="s">
        <v>1176</v>
      </c>
      <c r="G14" s="41" t="s">
        <v>119</v>
      </c>
      <c r="H14" s="57">
        <v>6000</v>
      </c>
      <c r="I14" s="56">
        <v>3000</v>
      </c>
      <c r="J14" s="81" t="s">
        <v>1177</v>
      </c>
      <c r="K14" s="59">
        <v>3000</v>
      </c>
      <c r="L14" s="60" t="s">
        <v>1178</v>
      </c>
      <c r="M14" s="59" t="s">
        <v>33</v>
      </c>
      <c r="N14" s="45" t="s">
        <v>34</v>
      </c>
      <c r="IQ14"/>
      <c r="IR14"/>
      <c r="IS14"/>
      <c r="IT14"/>
      <c r="IU14"/>
      <c r="IV14"/>
    </row>
    <row r="15" s="29" customFormat="1" ht="33.75" spans="1:256">
      <c r="A15" s="65">
        <v>10</v>
      </c>
      <c r="B15" s="55" t="s">
        <v>1181</v>
      </c>
      <c r="C15" s="59" t="s">
        <v>50</v>
      </c>
      <c r="D15" s="56" t="s">
        <v>433</v>
      </c>
      <c r="E15" s="41" t="s">
        <v>1144</v>
      </c>
      <c r="F15" s="55" t="s">
        <v>1182</v>
      </c>
      <c r="G15" s="41" t="s">
        <v>119</v>
      </c>
      <c r="H15" s="57">
        <v>5000</v>
      </c>
      <c r="I15" s="56">
        <v>2000</v>
      </c>
      <c r="J15" s="81" t="s">
        <v>1506</v>
      </c>
      <c r="K15" s="59">
        <v>3000</v>
      </c>
      <c r="L15" s="60" t="s">
        <v>1178</v>
      </c>
      <c r="M15" s="59" t="s">
        <v>33</v>
      </c>
      <c r="N15" s="45" t="s">
        <v>34</v>
      </c>
      <c r="IQ15"/>
      <c r="IR15"/>
      <c r="IS15"/>
      <c r="IT15"/>
      <c r="IU15"/>
      <c r="IV15"/>
    </row>
    <row r="16" s="29" customFormat="1" ht="22.5" spans="1:256">
      <c r="A16" s="41">
        <v>11</v>
      </c>
      <c r="B16" s="55" t="s">
        <v>1192</v>
      </c>
      <c r="C16" s="59" t="s">
        <v>50</v>
      </c>
      <c r="D16" s="56" t="s">
        <v>433</v>
      </c>
      <c r="E16" s="41" t="s">
        <v>1144</v>
      </c>
      <c r="F16" s="55" t="s">
        <v>1193</v>
      </c>
      <c r="G16" s="41" t="s">
        <v>89</v>
      </c>
      <c r="H16" s="57">
        <v>9000</v>
      </c>
      <c r="I16" s="56">
        <v>3000</v>
      </c>
      <c r="J16" s="81" t="s">
        <v>1490</v>
      </c>
      <c r="K16" s="59">
        <v>5000</v>
      </c>
      <c r="L16" s="60" t="s">
        <v>1178</v>
      </c>
      <c r="M16" s="59" t="s">
        <v>92</v>
      </c>
      <c r="N16" s="45" t="s">
        <v>34</v>
      </c>
      <c r="IQ16"/>
      <c r="IR16"/>
      <c r="IS16"/>
      <c r="IT16"/>
      <c r="IU16"/>
      <c r="IV16"/>
    </row>
    <row r="17" s="29" customFormat="1" ht="33.75" spans="1:256">
      <c r="A17" s="65">
        <v>12</v>
      </c>
      <c r="B17" s="55" t="s">
        <v>1196</v>
      </c>
      <c r="C17" s="59" t="s">
        <v>50</v>
      </c>
      <c r="D17" s="56" t="s">
        <v>433</v>
      </c>
      <c r="E17" s="41" t="s">
        <v>1144</v>
      </c>
      <c r="F17" s="55" t="s">
        <v>1197</v>
      </c>
      <c r="G17" s="41" t="s">
        <v>119</v>
      </c>
      <c r="H17" s="57">
        <v>6000</v>
      </c>
      <c r="I17" s="56">
        <v>3000</v>
      </c>
      <c r="J17" s="81" t="s">
        <v>1507</v>
      </c>
      <c r="K17" s="59">
        <v>3000</v>
      </c>
      <c r="L17" s="60" t="s">
        <v>1199</v>
      </c>
      <c r="M17" s="59" t="s">
        <v>33</v>
      </c>
      <c r="N17" s="45" t="s">
        <v>79</v>
      </c>
      <c r="IQ17"/>
      <c r="IR17"/>
      <c r="IS17"/>
      <c r="IT17"/>
      <c r="IU17"/>
      <c r="IV17"/>
    </row>
    <row r="18" s="29" customFormat="1" ht="45" spans="1:256">
      <c r="A18" s="41">
        <v>13</v>
      </c>
      <c r="B18" s="55" t="s">
        <v>1202</v>
      </c>
      <c r="C18" s="59" t="s">
        <v>50</v>
      </c>
      <c r="D18" s="56" t="s">
        <v>433</v>
      </c>
      <c r="E18" s="41" t="s">
        <v>1144</v>
      </c>
      <c r="F18" s="55" t="s">
        <v>1203</v>
      </c>
      <c r="G18" s="41" t="s">
        <v>106</v>
      </c>
      <c r="H18" s="57">
        <v>6000</v>
      </c>
      <c r="I18" s="41">
        <v>3000</v>
      </c>
      <c r="J18" s="81" t="s">
        <v>1491</v>
      </c>
      <c r="K18" s="59">
        <v>3000</v>
      </c>
      <c r="L18" s="60" t="s">
        <v>1205</v>
      </c>
      <c r="M18" s="59" t="s">
        <v>122</v>
      </c>
      <c r="N18" s="59" t="s">
        <v>33</v>
      </c>
      <c r="IQ18"/>
      <c r="IR18"/>
      <c r="IS18"/>
      <c r="IT18"/>
      <c r="IU18"/>
      <c r="IV18"/>
    </row>
    <row r="19" s="29" customFormat="1" ht="22.5" spans="1:256">
      <c r="A19" s="65">
        <v>14</v>
      </c>
      <c r="B19" s="55" t="s">
        <v>1208</v>
      </c>
      <c r="C19" s="59" t="s">
        <v>50</v>
      </c>
      <c r="D19" s="56" t="s">
        <v>433</v>
      </c>
      <c r="E19" s="41" t="s">
        <v>1144</v>
      </c>
      <c r="F19" s="55" t="s">
        <v>1492</v>
      </c>
      <c r="G19" s="41" t="s">
        <v>106</v>
      </c>
      <c r="H19" s="57">
        <v>5000</v>
      </c>
      <c r="I19" s="56">
        <v>2500</v>
      </c>
      <c r="J19" s="81" t="s">
        <v>1493</v>
      </c>
      <c r="K19" s="59">
        <v>2500</v>
      </c>
      <c r="L19" s="60" t="s">
        <v>1205</v>
      </c>
      <c r="M19" s="59" t="s">
        <v>122</v>
      </c>
      <c r="N19" s="59" t="s">
        <v>33</v>
      </c>
      <c r="IQ19"/>
      <c r="IR19"/>
      <c r="IS19"/>
      <c r="IT19"/>
      <c r="IU19"/>
      <c r="IV19"/>
    </row>
    <row r="20" s="29" customFormat="1" ht="22.5" spans="1:256">
      <c r="A20" s="41">
        <v>15</v>
      </c>
      <c r="B20" s="55" t="s">
        <v>1213</v>
      </c>
      <c r="C20" s="59" t="s">
        <v>50</v>
      </c>
      <c r="D20" s="56" t="s">
        <v>433</v>
      </c>
      <c r="E20" s="41" t="s">
        <v>1144</v>
      </c>
      <c r="F20" s="55" t="s">
        <v>1508</v>
      </c>
      <c r="G20" s="41" t="s">
        <v>119</v>
      </c>
      <c r="H20" s="57">
        <v>8000</v>
      </c>
      <c r="I20" s="56">
        <v>4000</v>
      </c>
      <c r="J20" s="81" t="s">
        <v>1509</v>
      </c>
      <c r="K20" s="59">
        <v>4000</v>
      </c>
      <c r="L20" s="60" t="s">
        <v>1178</v>
      </c>
      <c r="M20" s="59" t="s">
        <v>33</v>
      </c>
      <c r="N20" s="45" t="s">
        <v>34</v>
      </c>
      <c r="IQ20"/>
      <c r="IR20"/>
      <c r="IS20"/>
      <c r="IT20"/>
      <c r="IU20"/>
      <c r="IV20"/>
    </row>
    <row r="21" s="29" customFormat="1" ht="22.5" spans="1:256">
      <c r="A21" s="65">
        <v>16</v>
      </c>
      <c r="B21" s="55" t="s">
        <v>1219</v>
      </c>
      <c r="C21" s="59" t="s">
        <v>26</v>
      </c>
      <c r="D21" s="56" t="s">
        <v>433</v>
      </c>
      <c r="E21" s="41" t="s">
        <v>1144</v>
      </c>
      <c r="F21" s="55" t="s">
        <v>1510</v>
      </c>
      <c r="G21" s="41" t="s">
        <v>119</v>
      </c>
      <c r="H21" s="57">
        <v>1000</v>
      </c>
      <c r="I21" s="56">
        <v>500</v>
      </c>
      <c r="J21" s="81" t="s">
        <v>1511</v>
      </c>
      <c r="K21" s="59">
        <v>500</v>
      </c>
      <c r="L21" s="60" t="s">
        <v>1512</v>
      </c>
      <c r="M21" s="59" t="s">
        <v>33</v>
      </c>
      <c r="N21" s="45" t="s">
        <v>79</v>
      </c>
      <c r="IQ21"/>
      <c r="IR21"/>
      <c r="IS21"/>
      <c r="IT21"/>
      <c r="IU21"/>
      <c r="IV21"/>
    </row>
    <row r="22" s="29" customFormat="1" ht="22.5" spans="1:256">
      <c r="A22" s="41">
        <v>17</v>
      </c>
      <c r="B22" s="55" t="s">
        <v>1225</v>
      </c>
      <c r="C22" s="59" t="s">
        <v>26</v>
      </c>
      <c r="D22" s="56" t="s">
        <v>433</v>
      </c>
      <c r="E22" s="41" t="s">
        <v>1144</v>
      </c>
      <c r="F22" s="55" t="s">
        <v>1513</v>
      </c>
      <c r="G22" s="41" t="s">
        <v>119</v>
      </c>
      <c r="H22" s="57">
        <v>4500</v>
      </c>
      <c r="I22" s="56">
        <v>1500</v>
      </c>
      <c r="J22" s="81" t="s">
        <v>1514</v>
      </c>
      <c r="K22" s="59">
        <v>3000</v>
      </c>
      <c r="L22" s="60" t="s">
        <v>1178</v>
      </c>
      <c r="M22" s="59" t="s">
        <v>33</v>
      </c>
      <c r="N22" s="45" t="s">
        <v>79</v>
      </c>
      <c r="IQ22"/>
      <c r="IR22"/>
      <c r="IS22"/>
      <c r="IT22"/>
      <c r="IU22"/>
      <c r="IV22"/>
    </row>
    <row r="23" s="29" customFormat="1" ht="22.5" spans="1:256">
      <c r="A23" s="65">
        <v>18</v>
      </c>
      <c r="B23" s="55" t="s">
        <v>1230</v>
      </c>
      <c r="C23" s="59" t="s">
        <v>26</v>
      </c>
      <c r="D23" s="56" t="s">
        <v>433</v>
      </c>
      <c r="E23" s="41" t="s">
        <v>1144</v>
      </c>
      <c r="F23" s="55" t="s">
        <v>1231</v>
      </c>
      <c r="G23" s="41" t="s">
        <v>119</v>
      </c>
      <c r="H23" s="57">
        <v>2500</v>
      </c>
      <c r="I23" s="56">
        <v>1000</v>
      </c>
      <c r="J23" s="81" t="s">
        <v>1515</v>
      </c>
      <c r="K23" s="59">
        <v>1500</v>
      </c>
      <c r="L23" s="60" t="s">
        <v>1178</v>
      </c>
      <c r="M23" s="59" t="s">
        <v>33</v>
      </c>
      <c r="N23" s="45" t="s">
        <v>79</v>
      </c>
      <c r="IQ23"/>
      <c r="IR23"/>
      <c r="IS23"/>
      <c r="IT23"/>
      <c r="IU23"/>
      <c r="IV23"/>
    </row>
    <row r="24" s="106" customFormat="1" ht="22.5" spans="1:256">
      <c r="A24" s="41">
        <v>19</v>
      </c>
      <c r="B24" s="55" t="s">
        <v>1260</v>
      </c>
      <c r="C24" s="59"/>
      <c r="D24" s="56" t="s">
        <v>433</v>
      </c>
      <c r="E24" s="56" t="s">
        <v>1144</v>
      </c>
      <c r="F24" s="55" t="s">
        <v>1261</v>
      </c>
      <c r="G24" s="56" t="s">
        <v>119</v>
      </c>
      <c r="H24" s="57">
        <v>2000</v>
      </c>
      <c r="I24" s="41">
        <v>800</v>
      </c>
      <c r="J24" s="81" t="s">
        <v>1934</v>
      </c>
      <c r="K24" s="59">
        <v>1200</v>
      </c>
      <c r="L24" s="60" t="s">
        <v>1517</v>
      </c>
      <c r="M24" s="59" t="s">
        <v>33</v>
      </c>
      <c r="N24" s="45" t="s">
        <v>34</v>
      </c>
      <c r="O24" s="110"/>
      <c r="IQ24"/>
      <c r="IR24"/>
      <c r="IS24"/>
      <c r="IT24"/>
      <c r="IU24"/>
      <c r="IV24"/>
    </row>
    <row r="25" s="29" customFormat="1" ht="33.75" spans="1:256">
      <c r="A25" s="65">
        <v>20</v>
      </c>
      <c r="B25" s="55" t="s">
        <v>1264</v>
      </c>
      <c r="C25" s="59" t="s">
        <v>50</v>
      </c>
      <c r="D25" s="56" t="s">
        <v>433</v>
      </c>
      <c r="E25" s="41" t="s">
        <v>1265</v>
      </c>
      <c r="F25" s="55" t="s">
        <v>1518</v>
      </c>
      <c r="G25" s="41" t="s">
        <v>53</v>
      </c>
      <c r="H25" s="57">
        <v>4000</v>
      </c>
      <c r="I25" s="56">
        <v>2000</v>
      </c>
      <c r="J25" s="81" t="s">
        <v>1267</v>
      </c>
      <c r="K25" s="59">
        <v>2000</v>
      </c>
      <c r="L25" s="60" t="s">
        <v>1268</v>
      </c>
      <c r="M25" s="59" t="s">
        <v>33</v>
      </c>
      <c r="N25" s="45" t="s">
        <v>34</v>
      </c>
      <c r="IQ25"/>
      <c r="IR25"/>
      <c r="IS25"/>
      <c r="IT25"/>
      <c r="IU25"/>
      <c r="IV25"/>
    </row>
    <row r="26" s="29" customFormat="1" ht="33.75" spans="1:256">
      <c r="A26" s="41">
        <v>21</v>
      </c>
      <c r="B26" s="55" t="s">
        <v>1273</v>
      </c>
      <c r="C26" s="59" t="s">
        <v>50</v>
      </c>
      <c r="D26" s="56" t="s">
        <v>433</v>
      </c>
      <c r="E26" s="41" t="s">
        <v>1265</v>
      </c>
      <c r="F26" s="55" t="s">
        <v>1519</v>
      </c>
      <c r="G26" s="41" t="s">
        <v>119</v>
      </c>
      <c r="H26" s="57">
        <v>20000</v>
      </c>
      <c r="I26" s="56">
        <v>10000</v>
      </c>
      <c r="J26" s="81" t="s">
        <v>1275</v>
      </c>
      <c r="K26" s="59">
        <v>10000</v>
      </c>
      <c r="L26" s="60" t="s">
        <v>1276</v>
      </c>
      <c r="M26" s="59" t="s">
        <v>33</v>
      </c>
      <c r="N26" s="45" t="s">
        <v>34</v>
      </c>
      <c r="IQ26"/>
      <c r="IR26"/>
      <c r="IS26"/>
      <c r="IT26"/>
      <c r="IU26"/>
      <c r="IV26"/>
    </row>
    <row r="27" s="29" customFormat="1" ht="56.25" spans="1:256">
      <c r="A27" s="65">
        <v>22</v>
      </c>
      <c r="B27" s="55" t="s">
        <v>1279</v>
      </c>
      <c r="C27" s="59" t="s">
        <v>50</v>
      </c>
      <c r="D27" s="56" t="s">
        <v>433</v>
      </c>
      <c r="E27" s="41" t="s">
        <v>1265</v>
      </c>
      <c r="F27" s="55" t="s">
        <v>1280</v>
      </c>
      <c r="G27" s="41" t="s">
        <v>460</v>
      </c>
      <c r="H27" s="57">
        <v>82500</v>
      </c>
      <c r="I27" s="56">
        <v>30000</v>
      </c>
      <c r="J27" s="81" t="s">
        <v>1520</v>
      </c>
      <c r="K27" s="59">
        <v>30000</v>
      </c>
      <c r="L27" s="60" t="s">
        <v>1282</v>
      </c>
      <c r="M27" s="59" t="s">
        <v>33</v>
      </c>
      <c r="N27" s="45" t="s">
        <v>34</v>
      </c>
      <c r="IQ27"/>
      <c r="IR27"/>
      <c r="IS27"/>
      <c r="IT27"/>
      <c r="IU27"/>
      <c r="IV27"/>
    </row>
    <row r="28" s="29" customFormat="1" ht="67.5" spans="1:256">
      <c r="A28" s="41">
        <v>23</v>
      </c>
      <c r="B28" s="55" t="s">
        <v>1285</v>
      </c>
      <c r="C28" s="59" t="s">
        <v>50</v>
      </c>
      <c r="D28" s="56" t="s">
        <v>433</v>
      </c>
      <c r="E28" s="41" t="s">
        <v>1265</v>
      </c>
      <c r="F28" s="55" t="s">
        <v>1521</v>
      </c>
      <c r="G28" s="41" t="s">
        <v>449</v>
      </c>
      <c r="H28" s="57">
        <v>55600</v>
      </c>
      <c r="I28" s="56">
        <v>30000</v>
      </c>
      <c r="J28" s="81" t="s">
        <v>1520</v>
      </c>
      <c r="K28" s="59">
        <v>15000</v>
      </c>
      <c r="L28" s="60" t="s">
        <v>1287</v>
      </c>
      <c r="M28" s="59" t="s">
        <v>33</v>
      </c>
      <c r="N28" s="45" t="s">
        <v>34</v>
      </c>
      <c r="IQ28"/>
      <c r="IR28"/>
      <c r="IS28"/>
      <c r="IT28"/>
      <c r="IU28"/>
      <c r="IV28"/>
    </row>
    <row r="29" s="29" customFormat="1" ht="33.75" spans="1:256">
      <c r="A29" s="65">
        <v>24</v>
      </c>
      <c r="B29" s="55" t="s">
        <v>1290</v>
      </c>
      <c r="C29" s="59" t="s">
        <v>50</v>
      </c>
      <c r="D29" s="56" t="s">
        <v>433</v>
      </c>
      <c r="E29" s="41" t="s">
        <v>1265</v>
      </c>
      <c r="F29" s="55" t="s">
        <v>1522</v>
      </c>
      <c r="G29" s="41" t="s">
        <v>449</v>
      </c>
      <c r="H29" s="57">
        <v>12600</v>
      </c>
      <c r="I29" s="56">
        <v>6600</v>
      </c>
      <c r="J29" s="81" t="s">
        <v>1292</v>
      </c>
      <c r="K29" s="59">
        <v>6000</v>
      </c>
      <c r="L29" s="60" t="s">
        <v>1523</v>
      </c>
      <c r="M29" s="59" t="s">
        <v>33</v>
      </c>
      <c r="N29" s="45" t="s">
        <v>34</v>
      </c>
      <c r="IQ29"/>
      <c r="IR29"/>
      <c r="IS29"/>
      <c r="IT29"/>
      <c r="IU29"/>
      <c r="IV29"/>
    </row>
    <row r="30" s="29" customFormat="1" ht="22.5" spans="1:256">
      <c r="A30" s="41">
        <v>25</v>
      </c>
      <c r="B30" s="55" t="s">
        <v>1296</v>
      </c>
      <c r="C30" s="59" t="s">
        <v>26</v>
      </c>
      <c r="D30" s="56" t="s">
        <v>433</v>
      </c>
      <c r="E30" s="41" t="s">
        <v>1265</v>
      </c>
      <c r="F30" s="55" t="s">
        <v>1524</v>
      </c>
      <c r="G30" s="41" t="s">
        <v>60</v>
      </c>
      <c r="H30" s="57">
        <v>5000</v>
      </c>
      <c r="I30" s="56">
        <v>3000</v>
      </c>
      <c r="J30" s="81" t="s">
        <v>1281</v>
      </c>
      <c r="K30" s="59">
        <v>2000</v>
      </c>
      <c r="L30" s="60" t="s">
        <v>1298</v>
      </c>
      <c r="M30" s="59" t="s">
        <v>33</v>
      </c>
      <c r="N30" s="59" t="s">
        <v>70</v>
      </c>
      <c r="IQ30"/>
      <c r="IR30"/>
      <c r="IS30"/>
      <c r="IT30"/>
      <c r="IU30"/>
      <c r="IV30"/>
    </row>
    <row r="31" s="29" customFormat="1" ht="33.75" spans="1:256">
      <c r="A31" s="65">
        <v>26</v>
      </c>
      <c r="B31" s="55" t="s">
        <v>1301</v>
      </c>
      <c r="C31" s="59" t="s">
        <v>26</v>
      </c>
      <c r="D31" s="56" t="s">
        <v>433</v>
      </c>
      <c r="E31" s="41" t="s">
        <v>1265</v>
      </c>
      <c r="F31" s="55" t="s">
        <v>1525</v>
      </c>
      <c r="G31" s="41" t="s">
        <v>43</v>
      </c>
      <c r="H31" s="57">
        <v>150000</v>
      </c>
      <c r="I31" s="56">
        <v>5000</v>
      </c>
      <c r="J31" s="81" t="s">
        <v>1303</v>
      </c>
      <c r="K31" s="59">
        <v>50000</v>
      </c>
      <c r="L31" s="60" t="s">
        <v>1526</v>
      </c>
      <c r="M31" s="59" t="s">
        <v>33</v>
      </c>
      <c r="N31" s="45" t="s">
        <v>34</v>
      </c>
      <c r="IQ31"/>
      <c r="IR31"/>
      <c r="IS31"/>
      <c r="IT31"/>
      <c r="IU31"/>
      <c r="IV31"/>
    </row>
    <row r="32" s="29" customFormat="1" ht="22.5" spans="1:256">
      <c r="A32" s="41">
        <v>27</v>
      </c>
      <c r="B32" s="55" t="s">
        <v>1305</v>
      </c>
      <c r="C32" s="59" t="s">
        <v>26</v>
      </c>
      <c r="D32" s="56" t="s">
        <v>433</v>
      </c>
      <c r="E32" s="41" t="s">
        <v>1265</v>
      </c>
      <c r="F32" s="55" t="s">
        <v>1497</v>
      </c>
      <c r="G32" s="41" t="s">
        <v>119</v>
      </c>
      <c r="H32" s="57">
        <v>1500</v>
      </c>
      <c r="I32" s="56">
        <v>500</v>
      </c>
      <c r="J32" s="81" t="s">
        <v>1307</v>
      </c>
      <c r="K32" s="59">
        <v>1000</v>
      </c>
      <c r="L32" s="60" t="s">
        <v>1498</v>
      </c>
      <c r="M32" s="59" t="s">
        <v>115</v>
      </c>
      <c r="N32" s="59" t="s">
        <v>33</v>
      </c>
      <c r="IQ32"/>
      <c r="IR32"/>
      <c r="IS32"/>
      <c r="IT32"/>
      <c r="IU32"/>
      <c r="IV32"/>
    </row>
    <row r="33" s="22" customFormat="1" ht="20.1" customHeight="1" spans="1:14">
      <c r="A33" s="62" t="s">
        <v>166</v>
      </c>
      <c r="B33" s="38" t="str">
        <f>"预备项目"&amp;SUBTOTAL(3,A33:A49)-2&amp;"个"</f>
        <v>预备项目15个</v>
      </c>
      <c r="C33" s="37"/>
      <c r="D33" s="37"/>
      <c r="E33" s="39"/>
      <c r="F33" s="63"/>
      <c r="G33" s="39"/>
      <c r="H33" s="64">
        <f>SUM(H34:H48)</f>
        <v>214500</v>
      </c>
      <c r="I33" s="37"/>
      <c r="J33" s="82"/>
      <c r="K33" s="64">
        <f>SUM(K34:K48)</f>
        <v>58000</v>
      </c>
      <c r="L33" s="38"/>
      <c r="M33" s="37"/>
      <c r="N33" s="37"/>
    </row>
    <row r="34" s="127" customFormat="1" ht="33.75" spans="1:256">
      <c r="A34" s="65">
        <v>1</v>
      </c>
      <c r="B34" s="60" t="s">
        <v>1054</v>
      </c>
      <c r="C34" s="59" t="s">
        <v>103</v>
      </c>
      <c r="D34" s="59" t="s">
        <v>433</v>
      </c>
      <c r="E34" s="45" t="s">
        <v>984</v>
      </c>
      <c r="F34" s="60" t="s">
        <v>1807</v>
      </c>
      <c r="G34" s="45" t="s">
        <v>89</v>
      </c>
      <c r="H34" s="61">
        <v>10000</v>
      </c>
      <c r="I34" s="59"/>
      <c r="J34" s="80" t="s">
        <v>1485</v>
      </c>
      <c r="K34" s="59">
        <v>2000</v>
      </c>
      <c r="L34" s="60" t="s">
        <v>1734</v>
      </c>
      <c r="M34" s="59" t="s">
        <v>70</v>
      </c>
      <c r="N34" s="59" t="s">
        <v>33</v>
      </c>
      <c r="IQ34"/>
      <c r="IR34"/>
      <c r="IS34"/>
      <c r="IT34"/>
      <c r="IU34"/>
      <c r="IV34"/>
    </row>
    <row r="35" s="127" customFormat="1" ht="33.75" spans="1:256">
      <c r="A35" s="65">
        <v>2</v>
      </c>
      <c r="B35" s="60" t="s">
        <v>1464</v>
      </c>
      <c r="C35" s="59" t="s">
        <v>50</v>
      </c>
      <c r="D35" s="59" t="s">
        <v>433</v>
      </c>
      <c r="E35" s="45" t="s">
        <v>984</v>
      </c>
      <c r="F35" s="60" t="s">
        <v>1709</v>
      </c>
      <c r="G35" s="45" t="s">
        <v>89</v>
      </c>
      <c r="H35" s="61">
        <v>91000</v>
      </c>
      <c r="I35" s="59">
        <v>11000</v>
      </c>
      <c r="J35" s="80" t="s">
        <v>1710</v>
      </c>
      <c r="K35" s="59">
        <v>7000</v>
      </c>
      <c r="L35" s="60" t="s">
        <v>1711</v>
      </c>
      <c r="M35" s="59" t="s">
        <v>337</v>
      </c>
      <c r="N35" s="59" t="s">
        <v>33</v>
      </c>
      <c r="IQ35"/>
      <c r="IR35"/>
      <c r="IS35"/>
      <c r="IT35"/>
      <c r="IU35"/>
      <c r="IV35"/>
    </row>
    <row r="36" s="29" customFormat="1" ht="33.75" spans="1:256">
      <c r="A36" s="65">
        <v>3</v>
      </c>
      <c r="B36" s="55" t="s">
        <v>1315</v>
      </c>
      <c r="C36" s="59" t="s">
        <v>103</v>
      </c>
      <c r="D36" s="56" t="s">
        <v>433</v>
      </c>
      <c r="E36" s="41" t="s">
        <v>1144</v>
      </c>
      <c r="F36" s="55" t="s">
        <v>1316</v>
      </c>
      <c r="G36" s="41">
        <v>2016</v>
      </c>
      <c r="H36" s="57">
        <v>6000</v>
      </c>
      <c r="I36" s="104"/>
      <c r="J36" s="60" t="s">
        <v>1712</v>
      </c>
      <c r="K36" s="59">
        <v>6000</v>
      </c>
      <c r="L36" s="60" t="s">
        <v>1713</v>
      </c>
      <c r="M36" s="59" t="s">
        <v>337</v>
      </c>
      <c r="N36" s="59" t="s">
        <v>33</v>
      </c>
      <c r="IQ36"/>
      <c r="IR36"/>
      <c r="IS36"/>
      <c r="IT36"/>
      <c r="IU36"/>
      <c r="IV36"/>
    </row>
    <row r="37" s="29" customFormat="1" ht="33.75" spans="1:256">
      <c r="A37" s="65">
        <v>4</v>
      </c>
      <c r="B37" s="55" t="s">
        <v>1321</v>
      </c>
      <c r="C37" s="59" t="s">
        <v>103</v>
      </c>
      <c r="D37" s="56" t="s">
        <v>433</v>
      </c>
      <c r="E37" s="41" t="s">
        <v>1144</v>
      </c>
      <c r="F37" s="55" t="s">
        <v>1715</v>
      </c>
      <c r="G37" s="41">
        <v>2016</v>
      </c>
      <c r="H37" s="57">
        <v>1000</v>
      </c>
      <c r="I37" s="104"/>
      <c r="J37" s="60" t="s">
        <v>1712</v>
      </c>
      <c r="K37" s="59">
        <v>1000</v>
      </c>
      <c r="L37" s="60" t="s">
        <v>1713</v>
      </c>
      <c r="M37" s="59" t="s">
        <v>337</v>
      </c>
      <c r="N37" s="59" t="s">
        <v>33</v>
      </c>
      <c r="IQ37"/>
      <c r="IR37"/>
      <c r="IS37"/>
      <c r="IT37"/>
      <c r="IU37"/>
      <c r="IV37"/>
    </row>
    <row r="38" s="29" customFormat="1" ht="45" spans="1:256">
      <c r="A38" s="65">
        <v>5</v>
      </c>
      <c r="B38" s="55" t="s">
        <v>1323</v>
      </c>
      <c r="C38" s="59" t="s">
        <v>26</v>
      </c>
      <c r="D38" s="56" t="s">
        <v>433</v>
      </c>
      <c r="E38" s="41" t="s">
        <v>1144</v>
      </c>
      <c r="F38" s="55" t="s">
        <v>1324</v>
      </c>
      <c r="G38" s="41" t="s">
        <v>89</v>
      </c>
      <c r="H38" s="57">
        <v>10000</v>
      </c>
      <c r="I38" s="104"/>
      <c r="J38" s="60" t="s">
        <v>1716</v>
      </c>
      <c r="K38" s="59">
        <v>8000</v>
      </c>
      <c r="L38" s="60" t="s">
        <v>1326</v>
      </c>
      <c r="M38" s="59" t="s">
        <v>178</v>
      </c>
      <c r="N38" s="59" t="s">
        <v>33</v>
      </c>
      <c r="IQ38"/>
      <c r="IR38"/>
      <c r="IS38"/>
      <c r="IT38"/>
      <c r="IU38"/>
      <c r="IV38"/>
    </row>
    <row r="39" s="29" customFormat="1" ht="45" spans="1:256">
      <c r="A39" s="65">
        <v>6</v>
      </c>
      <c r="B39" s="55" t="s">
        <v>1329</v>
      </c>
      <c r="C39" s="59" t="s">
        <v>188</v>
      </c>
      <c r="D39" s="56" t="s">
        <v>433</v>
      </c>
      <c r="E39" s="41" t="s">
        <v>1144</v>
      </c>
      <c r="F39" s="55" t="s">
        <v>1717</v>
      </c>
      <c r="G39" s="41" t="s">
        <v>106</v>
      </c>
      <c r="H39" s="57">
        <v>5000</v>
      </c>
      <c r="I39" s="104"/>
      <c r="J39" s="60" t="s">
        <v>1716</v>
      </c>
      <c r="K39" s="59">
        <v>3000</v>
      </c>
      <c r="L39" s="60" t="s">
        <v>1326</v>
      </c>
      <c r="M39" s="59" t="s">
        <v>178</v>
      </c>
      <c r="N39" s="59" t="s">
        <v>33</v>
      </c>
      <c r="IQ39"/>
      <c r="IR39"/>
      <c r="IS39"/>
      <c r="IT39"/>
      <c r="IU39"/>
      <c r="IV39"/>
    </row>
    <row r="40" s="29" customFormat="1" ht="45" spans="1:256">
      <c r="A40" s="65">
        <v>7</v>
      </c>
      <c r="B40" s="55" t="s">
        <v>1331</v>
      </c>
      <c r="C40" s="59" t="s">
        <v>188</v>
      </c>
      <c r="D40" s="56" t="s">
        <v>433</v>
      </c>
      <c r="E40" s="41" t="s">
        <v>1265</v>
      </c>
      <c r="F40" s="55" t="s">
        <v>1718</v>
      </c>
      <c r="G40" s="41" t="s">
        <v>106</v>
      </c>
      <c r="H40" s="57">
        <v>20000</v>
      </c>
      <c r="I40" s="104"/>
      <c r="J40" s="60" t="s">
        <v>1500</v>
      </c>
      <c r="K40" s="59">
        <v>3000</v>
      </c>
      <c r="L40" s="60" t="s">
        <v>1719</v>
      </c>
      <c r="M40" s="59" t="s">
        <v>337</v>
      </c>
      <c r="N40" s="59" t="s">
        <v>33</v>
      </c>
      <c r="IQ40"/>
      <c r="IR40"/>
      <c r="IS40"/>
      <c r="IT40"/>
      <c r="IU40"/>
      <c r="IV40"/>
    </row>
    <row r="41" s="29" customFormat="1" ht="45" spans="1:256">
      <c r="A41" s="65">
        <v>8</v>
      </c>
      <c r="B41" s="55" t="s">
        <v>1336</v>
      </c>
      <c r="C41" s="59" t="s">
        <v>188</v>
      </c>
      <c r="D41" s="56" t="s">
        <v>433</v>
      </c>
      <c r="E41" s="41" t="s">
        <v>1265</v>
      </c>
      <c r="F41" s="55" t="s">
        <v>1720</v>
      </c>
      <c r="G41" s="41" t="s">
        <v>106</v>
      </c>
      <c r="H41" s="57">
        <v>6800</v>
      </c>
      <c r="I41" s="104"/>
      <c r="J41" s="60" t="s">
        <v>1500</v>
      </c>
      <c r="K41" s="59">
        <v>2000</v>
      </c>
      <c r="L41" s="60" t="s">
        <v>1721</v>
      </c>
      <c r="M41" s="59" t="s">
        <v>70</v>
      </c>
      <c r="N41" s="59" t="s">
        <v>33</v>
      </c>
      <c r="IQ41"/>
      <c r="IR41"/>
      <c r="IS41"/>
      <c r="IT41"/>
      <c r="IU41"/>
      <c r="IV41"/>
    </row>
    <row r="42" s="29" customFormat="1" ht="45" spans="1:256">
      <c r="A42" s="65">
        <v>9</v>
      </c>
      <c r="B42" s="55" t="s">
        <v>1341</v>
      </c>
      <c r="C42" s="59" t="s">
        <v>188</v>
      </c>
      <c r="D42" s="56" t="s">
        <v>433</v>
      </c>
      <c r="E42" s="41" t="s">
        <v>1265</v>
      </c>
      <c r="F42" s="55" t="s">
        <v>1722</v>
      </c>
      <c r="G42" s="41" t="s">
        <v>106</v>
      </c>
      <c r="H42" s="57">
        <v>6000</v>
      </c>
      <c r="I42" s="104"/>
      <c r="J42" s="60" t="s">
        <v>1500</v>
      </c>
      <c r="K42" s="59">
        <v>2000</v>
      </c>
      <c r="L42" s="60" t="s">
        <v>1719</v>
      </c>
      <c r="M42" s="59" t="s">
        <v>337</v>
      </c>
      <c r="N42" s="59" t="s">
        <v>33</v>
      </c>
      <c r="IQ42"/>
      <c r="IR42"/>
      <c r="IS42"/>
      <c r="IT42"/>
      <c r="IU42"/>
      <c r="IV42"/>
    </row>
    <row r="43" s="29" customFormat="1" ht="45" spans="1:256">
      <c r="A43" s="65">
        <v>10</v>
      </c>
      <c r="B43" s="55" t="s">
        <v>1345</v>
      </c>
      <c r="C43" s="59" t="s">
        <v>188</v>
      </c>
      <c r="D43" s="56" t="s">
        <v>433</v>
      </c>
      <c r="E43" s="41" t="s">
        <v>1265</v>
      </c>
      <c r="F43" s="55" t="s">
        <v>1723</v>
      </c>
      <c r="G43" s="41" t="s">
        <v>106</v>
      </c>
      <c r="H43" s="57">
        <v>3500</v>
      </c>
      <c r="I43" s="104"/>
      <c r="J43" s="60" t="s">
        <v>1500</v>
      </c>
      <c r="K43" s="59">
        <v>2000</v>
      </c>
      <c r="L43" s="60" t="s">
        <v>1719</v>
      </c>
      <c r="M43" s="59" t="s">
        <v>337</v>
      </c>
      <c r="N43" s="59" t="s">
        <v>33</v>
      </c>
      <c r="IQ43"/>
      <c r="IR43"/>
      <c r="IS43"/>
      <c r="IT43"/>
      <c r="IU43"/>
      <c r="IV43"/>
    </row>
    <row r="44" s="29" customFormat="1" ht="45" spans="1:256">
      <c r="A44" s="65">
        <v>11</v>
      </c>
      <c r="B44" s="55" t="s">
        <v>1349</v>
      </c>
      <c r="C44" s="59" t="s">
        <v>188</v>
      </c>
      <c r="D44" s="56" t="s">
        <v>433</v>
      </c>
      <c r="E44" s="41" t="s">
        <v>1265</v>
      </c>
      <c r="F44" s="55" t="s">
        <v>1724</v>
      </c>
      <c r="G44" s="41" t="s">
        <v>106</v>
      </c>
      <c r="H44" s="57">
        <v>8200</v>
      </c>
      <c r="I44" s="104"/>
      <c r="J44" s="60" t="s">
        <v>1500</v>
      </c>
      <c r="K44" s="59">
        <v>3000</v>
      </c>
      <c r="L44" s="60" t="s">
        <v>1719</v>
      </c>
      <c r="M44" s="59" t="s">
        <v>337</v>
      </c>
      <c r="N44" s="59" t="s">
        <v>33</v>
      </c>
      <c r="IQ44"/>
      <c r="IR44"/>
      <c r="IS44"/>
      <c r="IT44"/>
      <c r="IU44"/>
      <c r="IV44"/>
    </row>
    <row r="45" s="29" customFormat="1" ht="45" spans="1:256">
      <c r="A45" s="65">
        <v>12</v>
      </c>
      <c r="B45" s="55" t="s">
        <v>1353</v>
      </c>
      <c r="C45" s="59" t="s">
        <v>188</v>
      </c>
      <c r="D45" s="56" t="s">
        <v>433</v>
      </c>
      <c r="E45" s="41" t="s">
        <v>1265</v>
      </c>
      <c r="F45" s="55" t="s">
        <v>1725</v>
      </c>
      <c r="G45" s="41" t="s">
        <v>106</v>
      </c>
      <c r="H45" s="57">
        <v>10000</v>
      </c>
      <c r="I45" s="104"/>
      <c r="J45" s="60" t="s">
        <v>1500</v>
      </c>
      <c r="K45" s="59">
        <v>4000</v>
      </c>
      <c r="L45" s="60" t="s">
        <v>1719</v>
      </c>
      <c r="M45" s="59" t="s">
        <v>337</v>
      </c>
      <c r="N45" s="59" t="s">
        <v>33</v>
      </c>
      <c r="IQ45"/>
      <c r="IR45"/>
      <c r="IS45"/>
      <c r="IT45"/>
      <c r="IU45"/>
      <c r="IV45"/>
    </row>
    <row r="46" s="29" customFormat="1" ht="45" spans="1:256">
      <c r="A46" s="65">
        <v>13</v>
      </c>
      <c r="B46" s="55" t="s">
        <v>1357</v>
      </c>
      <c r="C46" s="59" t="s">
        <v>188</v>
      </c>
      <c r="D46" s="56" t="s">
        <v>433</v>
      </c>
      <c r="E46" s="41" t="s">
        <v>1265</v>
      </c>
      <c r="F46" s="55" t="s">
        <v>1726</v>
      </c>
      <c r="G46" s="41" t="s">
        <v>106</v>
      </c>
      <c r="H46" s="57">
        <v>7000</v>
      </c>
      <c r="I46" s="104"/>
      <c r="J46" s="60" t="s">
        <v>1500</v>
      </c>
      <c r="K46" s="59">
        <v>3000</v>
      </c>
      <c r="L46" s="60" t="s">
        <v>1719</v>
      </c>
      <c r="M46" s="59" t="s">
        <v>337</v>
      </c>
      <c r="N46" s="59" t="s">
        <v>33</v>
      </c>
      <c r="IQ46"/>
      <c r="IR46"/>
      <c r="IS46"/>
      <c r="IT46"/>
      <c r="IU46"/>
      <c r="IV46"/>
    </row>
    <row r="47" s="29" customFormat="1" ht="33.75" spans="1:256">
      <c r="A47" s="65">
        <v>14</v>
      </c>
      <c r="B47" s="55" t="s">
        <v>1361</v>
      </c>
      <c r="C47" s="59" t="s">
        <v>188</v>
      </c>
      <c r="D47" s="56" t="s">
        <v>433</v>
      </c>
      <c r="E47" s="41" t="s">
        <v>1265</v>
      </c>
      <c r="F47" s="55" t="s">
        <v>1362</v>
      </c>
      <c r="G47" s="41" t="s">
        <v>106</v>
      </c>
      <c r="H47" s="57">
        <v>10000</v>
      </c>
      <c r="I47" s="104"/>
      <c r="J47" s="60" t="s">
        <v>1500</v>
      </c>
      <c r="K47" s="59">
        <v>2000</v>
      </c>
      <c r="L47" s="60" t="s">
        <v>1721</v>
      </c>
      <c r="M47" s="59" t="s">
        <v>70</v>
      </c>
      <c r="N47" s="59" t="s">
        <v>33</v>
      </c>
      <c r="IQ47"/>
      <c r="IR47"/>
      <c r="IS47"/>
      <c r="IT47"/>
      <c r="IU47"/>
      <c r="IV47"/>
    </row>
    <row r="48" s="29" customFormat="1" ht="45" spans="1:256">
      <c r="A48" s="65">
        <v>15</v>
      </c>
      <c r="B48" s="55" t="s">
        <v>1365</v>
      </c>
      <c r="C48" s="59" t="s">
        <v>188</v>
      </c>
      <c r="D48" s="56" t="s">
        <v>433</v>
      </c>
      <c r="E48" s="41" t="s">
        <v>1265</v>
      </c>
      <c r="F48" s="55" t="s">
        <v>1366</v>
      </c>
      <c r="G48" s="41" t="s">
        <v>106</v>
      </c>
      <c r="H48" s="57">
        <v>20000</v>
      </c>
      <c r="I48" s="104"/>
      <c r="J48" s="60" t="s">
        <v>1500</v>
      </c>
      <c r="K48" s="59">
        <v>10000</v>
      </c>
      <c r="L48" s="60" t="s">
        <v>1935</v>
      </c>
      <c r="M48" s="59" t="s">
        <v>178</v>
      </c>
      <c r="N48" s="59" t="s">
        <v>33</v>
      </c>
      <c r="IQ48"/>
      <c r="IR48"/>
      <c r="IS48"/>
      <c r="IT48"/>
      <c r="IU48"/>
      <c r="IV48"/>
    </row>
    <row r="49" s="22" customFormat="1" ht="20.1" customHeight="1" spans="1:14">
      <c r="A49" s="62" t="s">
        <v>217</v>
      </c>
      <c r="B49" s="38" t="str">
        <f>"前期项目"&amp;SUBTOTAL(3,A49:A62)-2&amp;"个"</f>
        <v>前期项目12个</v>
      </c>
      <c r="C49" s="66"/>
      <c r="D49" s="66"/>
      <c r="E49" s="62"/>
      <c r="F49" s="67"/>
      <c r="G49" s="62"/>
      <c r="H49" s="64">
        <f>SUM(H50:H62)</f>
        <v>490800</v>
      </c>
      <c r="I49" s="37"/>
      <c r="J49" s="67"/>
      <c r="K49" s="40"/>
      <c r="L49" s="83"/>
      <c r="M49" s="37"/>
      <c r="N49" s="39"/>
    </row>
    <row r="50" s="100" customFormat="1" ht="22.5" spans="1:256">
      <c r="A50" s="41">
        <v>1</v>
      </c>
      <c r="B50" s="42" t="s">
        <v>432</v>
      </c>
      <c r="C50" s="68"/>
      <c r="D50" s="45" t="s">
        <v>433</v>
      </c>
      <c r="E50" s="45" t="s">
        <v>267</v>
      </c>
      <c r="F50" s="60" t="s">
        <v>1862</v>
      </c>
      <c r="G50" s="41" t="s">
        <v>410</v>
      </c>
      <c r="H50" s="68">
        <v>20000</v>
      </c>
      <c r="I50" s="68"/>
      <c r="J50" s="79"/>
      <c r="K50" s="68"/>
      <c r="L50" s="79" t="s">
        <v>1927</v>
      </c>
      <c r="M50" s="45"/>
      <c r="N50" s="59"/>
      <c r="IQ50"/>
      <c r="IR50"/>
      <c r="IS50"/>
      <c r="IT50"/>
      <c r="IU50"/>
      <c r="IV50"/>
    </row>
    <row r="51" ht="33.75" spans="1:250">
      <c r="A51" s="52">
        <v>2</v>
      </c>
      <c r="B51" s="51" t="s">
        <v>851</v>
      </c>
      <c r="C51" s="47" t="s">
        <v>188</v>
      </c>
      <c r="D51" s="52" t="s">
        <v>852</v>
      </c>
      <c r="E51" s="48" t="s">
        <v>642</v>
      </c>
      <c r="F51" s="46" t="s">
        <v>1825</v>
      </c>
      <c r="G51" s="41" t="s">
        <v>229</v>
      </c>
      <c r="H51" s="53">
        <v>10000</v>
      </c>
      <c r="I51" s="48"/>
      <c r="J51" s="46"/>
      <c r="K51" s="48"/>
      <c r="L51" s="46" t="s">
        <v>1562</v>
      </c>
      <c r="M51" s="119"/>
      <c r="N51" s="119"/>
      <c r="O51" s="114"/>
      <c r="P51" s="115"/>
      <c r="Q51" s="115"/>
      <c r="R51" s="115"/>
      <c r="S51" s="115"/>
      <c r="T51" s="115"/>
      <c r="U51" s="115"/>
      <c r="V51" s="115"/>
      <c r="W51" s="115"/>
      <c r="X51" s="115"/>
      <c r="Y51" s="115"/>
      <c r="Z51" s="115"/>
      <c r="AA51" s="115"/>
      <c r="AB51" s="115"/>
      <c r="AC51" s="115"/>
      <c r="AD51" s="115"/>
      <c r="AE51" s="115"/>
      <c r="AF51" s="115"/>
      <c r="AG51" s="115"/>
      <c r="AH51" s="115"/>
      <c r="AI51" s="115"/>
      <c r="AJ51" s="115"/>
      <c r="AK51" s="115"/>
      <c r="AL51" s="115"/>
      <c r="AM51" s="115"/>
      <c r="AN51" s="115"/>
      <c r="AO51" s="115"/>
      <c r="AP51" s="115"/>
      <c r="AQ51" s="115"/>
      <c r="AR51" s="115"/>
      <c r="AS51" s="115"/>
      <c r="AT51" s="115"/>
      <c r="AU51" s="115"/>
      <c r="AV51" s="115"/>
      <c r="AW51" s="115"/>
      <c r="AX51" s="115"/>
      <c r="AY51" s="115"/>
      <c r="AZ51" s="115"/>
      <c r="BA51" s="115"/>
      <c r="BB51" s="115"/>
      <c r="BC51" s="115"/>
      <c r="BD51" s="115"/>
      <c r="BE51" s="115"/>
      <c r="BF51" s="115"/>
      <c r="BG51" s="115"/>
      <c r="BH51" s="115"/>
      <c r="BI51" s="115"/>
      <c r="BJ51" s="115"/>
      <c r="BK51" s="115"/>
      <c r="BL51" s="115"/>
      <c r="BM51" s="115"/>
      <c r="BN51" s="115"/>
      <c r="BO51" s="115"/>
      <c r="BP51" s="115"/>
      <c r="BQ51" s="115"/>
      <c r="BR51" s="115"/>
      <c r="BS51" s="115"/>
      <c r="BT51" s="115"/>
      <c r="BU51" s="115"/>
      <c r="BV51" s="115"/>
      <c r="BW51" s="115"/>
      <c r="BX51" s="115"/>
      <c r="BY51" s="115"/>
      <c r="BZ51" s="115"/>
      <c r="CA51" s="115"/>
      <c r="CB51" s="115"/>
      <c r="CC51" s="115"/>
      <c r="CD51" s="115"/>
      <c r="CE51" s="115"/>
      <c r="CF51" s="115"/>
      <c r="CG51" s="115"/>
      <c r="CH51" s="115"/>
      <c r="CI51" s="115"/>
      <c r="CJ51" s="115"/>
      <c r="CK51" s="115"/>
      <c r="CL51" s="115"/>
      <c r="CM51" s="115"/>
      <c r="CN51" s="115"/>
      <c r="CO51" s="115"/>
      <c r="CP51" s="115"/>
      <c r="CQ51" s="115"/>
      <c r="CR51" s="115"/>
      <c r="CS51" s="115"/>
      <c r="CT51" s="115"/>
      <c r="CU51" s="115"/>
      <c r="CV51" s="115"/>
      <c r="CW51" s="115"/>
      <c r="CX51" s="115"/>
      <c r="CY51" s="115"/>
      <c r="CZ51" s="115"/>
      <c r="DA51" s="115"/>
      <c r="DB51" s="115"/>
      <c r="DC51" s="115"/>
      <c r="DD51" s="115"/>
      <c r="DE51" s="115"/>
      <c r="DF51" s="115"/>
      <c r="DG51" s="115"/>
      <c r="DH51" s="115"/>
      <c r="DI51" s="115"/>
      <c r="DJ51" s="115"/>
      <c r="DK51" s="115"/>
      <c r="DL51" s="115"/>
      <c r="DM51" s="115"/>
      <c r="DN51" s="115"/>
      <c r="DO51" s="115"/>
      <c r="DP51" s="115"/>
      <c r="DQ51" s="115"/>
      <c r="DR51" s="115"/>
      <c r="DS51" s="115"/>
      <c r="DT51" s="115"/>
      <c r="DU51" s="115"/>
      <c r="DV51" s="115"/>
      <c r="DW51" s="115"/>
      <c r="DX51" s="115"/>
      <c r="DY51" s="115"/>
      <c r="DZ51" s="115"/>
      <c r="EA51" s="115"/>
      <c r="EB51" s="115"/>
      <c r="EC51" s="115"/>
      <c r="ED51" s="115"/>
      <c r="EE51" s="115"/>
      <c r="EF51" s="115"/>
      <c r="EG51" s="115"/>
      <c r="EH51" s="115"/>
      <c r="EI51" s="115"/>
      <c r="EJ51" s="115"/>
      <c r="EK51" s="115"/>
      <c r="EL51" s="115"/>
      <c r="EM51" s="115"/>
      <c r="EN51" s="115"/>
      <c r="EO51" s="115"/>
      <c r="EP51" s="115"/>
      <c r="EQ51" s="115"/>
      <c r="ER51" s="115"/>
      <c r="ES51" s="115"/>
      <c r="ET51" s="115"/>
      <c r="EU51" s="115"/>
      <c r="EV51" s="115"/>
      <c r="EW51" s="115"/>
      <c r="EX51" s="115"/>
      <c r="EY51" s="115"/>
      <c r="EZ51" s="115"/>
      <c r="FA51" s="115"/>
      <c r="FB51" s="115"/>
      <c r="FC51" s="115"/>
      <c r="FD51" s="115"/>
      <c r="FE51" s="115"/>
      <c r="FF51" s="115"/>
      <c r="FG51" s="115"/>
      <c r="FH51" s="115"/>
      <c r="FI51" s="115"/>
      <c r="FJ51" s="115"/>
      <c r="FK51" s="115"/>
      <c r="FL51" s="115"/>
      <c r="FM51" s="115"/>
      <c r="FN51" s="115"/>
      <c r="FO51" s="115"/>
      <c r="FP51" s="115"/>
      <c r="FQ51" s="115"/>
      <c r="FR51" s="115"/>
      <c r="FS51" s="115"/>
      <c r="FT51" s="115"/>
      <c r="FU51" s="115"/>
      <c r="FV51" s="115"/>
      <c r="FW51" s="115"/>
      <c r="FX51" s="115"/>
      <c r="FY51" s="115"/>
      <c r="FZ51" s="115"/>
      <c r="GA51" s="115"/>
      <c r="GB51" s="115"/>
      <c r="GC51" s="115"/>
      <c r="GD51" s="115"/>
      <c r="GE51" s="115"/>
      <c r="GF51" s="115"/>
      <c r="GG51" s="115"/>
      <c r="GH51" s="115"/>
      <c r="GI51" s="115"/>
      <c r="GJ51" s="115"/>
      <c r="GK51" s="115"/>
      <c r="GL51" s="115"/>
      <c r="GM51" s="115"/>
      <c r="GN51" s="115"/>
      <c r="GO51" s="115"/>
      <c r="GP51" s="115"/>
      <c r="GQ51" s="115"/>
      <c r="GR51" s="115"/>
      <c r="GS51" s="115"/>
      <c r="GT51" s="115"/>
      <c r="GU51" s="115"/>
      <c r="GV51" s="115"/>
      <c r="GW51" s="115"/>
      <c r="GX51" s="115"/>
      <c r="GY51" s="123"/>
      <c r="GZ51" s="123"/>
      <c r="HA51" s="123"/>
      <c r="HB51" s="123"/>
      <c r="HC51" s="123"/>
      <c r="HD51" s="123"/>
      <c r="HE51" s="123"/>
      <c r="HF51" s="123"/>
      <c r="HG51" s="123"/>
      <c r="HH51" s="123"/>
      <c r="HI51" s="123"/>
      <c r="HJ51" s="123"/>
      <c r="HK51" s="123"/>
      <c r="HL51" s="123"/>
      <c r="HM51" s="123"/>
      <c r="HN51" s="123"/>
      <c r="HO51" s="123"/>
      <c r="HP51" s="123"/>
      <c r="HQ51" s="123"/>
      <c r="HR51" s="123"/>
      <c r="HS51" s="123"/>
      <c r="HT51" s="123"/>
      <c r="HU51" s="123"/>
      <c r="HV51" s="123"/>
      <c r="HW51" s="123"/>
      <c r="HX51" s="123"/>
      <c r="HY51" s="123"/>
      <c r="HZ51" s="123"/>
      <c r="IA51" s="123"/>
      <c r="IB51" s="123"/>
      <c r="IC51" s="123"/>
      <c r="ID51" s="123"/>
      <c r="IE51" s="123"/>
      <c r="IF51" s="123"/>
      <c r="IG51" s="123"/>
      <c r="IH51" s="123"/>
      <c r="II51" s="123"/>
      <c r="IJ51" s="123"/>
      <c r="IK51" s="123"/>
      <c r="IL51" s="123"/>
      <c r="IM51" s="123"/>
      <c r="IN51" s="123"/>
      <c r="IO51" s="123"/>
      <c r="IP51" s="123"/>
    </row>
    <row r="52" ht="78.75" spans="1:250">
      <c r="A52" s="41">
        <v>3</v>
      </c>
      <c r="B52" s="51" t="s">
        <v>857</v>
      </c>
      <c r="C52" s="47" t="s">
        <v>858</v>
      </c>
      <c r="D52" s="47" t="s">
        <v>433</v>
      </c>
      <c r="E52" s="48" t="s">
        <v>642</v>
      </c>
      <c r="F52" s="55" t="s">
        <v>859</v>
      </c>
      <c r="G52" s="48" t="s">
        <v>251</v>
      </c>
      <c r="H52" s="57">
        <v>6000</v>
      </c>
      <c r="I52" s="48"/>
      <c r="J52" s="78"/>
      <c r="K52" s="96"/>
      <c r="L52" s="46" t="s">
        <v>1826</v>
      </c>
      <c r="M52" s="121"/>
      <c r="N52" s="51"/>
      <c r="O52" s="107"/>
      <c r="P52" s="107"/>
      <c r="Q52" s="107"/>
      <c r="R52" s="107"/>
      <c r="S52" s="107"/>
      <c r="T52" s="107"/>
      <c r="U52" s="107"/>
      <c r="V52" s="107"/>
      <c r="W52" s="107"/>
      <c r="X52" s="107"/>
      <c r="Y52" s="107"/>
      <c r="Z52" s="107"/>
      <c r="AA52" s="107"/>
      <c r="AB52" s="107"/>
      <c r="AC52" s="107"/>
      <c r="AD52" s="107"/>
      <c r="AE52" s="107"/>
      <c r="AF52" s="107"/>
      <c r="AG52" s="107"/>
      <c r="AH52" s="107"/>
      <c r="AI52" s="107"/>
      <c r="AJ52" s="107"/>
      <c r="AK52" s="107"/>
      <c r="AL52" s="107"/>
      <c r="AM52" s="107"/>
      <c r="AN52" s="107"/>
      <c r="AO52" s="107"/>
      <c r="AP52" s="107"/>
      <c r="AQ52" s="107"/>
      <c r="AR52" s="107"/>
      <c r="AS52" s="107"/>
      <c r="AT52" s="107"/>
      <c r="AU52" s="107"/>
      <c r="AV52" s="107"/>
      <c r="AW52" s="107"/>
      <c r="AX52" s="107"/>
      <c r="AY52" s="107"/>
      <c r="AZ52" s="107"/>
      <c r="BA52" s="107"/>
      <c r="BB52" s="107"/>
      <c r="BC52" s="107"/>
      <c r="BD52" s="107"/>
      <c r="BE52" s="107"/>
      <c r="BF52" s="107"/>
      <c r="BG52" s="107"/>
      <c r="BH52" s="107"/>
      <c r="BI52" s="107"/>
      <c r="BJ52" s="107"/>
      <c r="BK52" s="107"/>
      <c r="BL52" s="107"/>
      <c r="BM52" s="107"/>
      <c r="BN52" s="107"/>
      <c r="BO52" s="107"/>
      <c r="BP52" s="107"/>
      <c r="BQ52" s="107"/>
      <c r="BR52" s="107"/>
      <c r="BS52" s="107"/>
      <c r="BT52" s="107"/>
      <c r="BU52" s="107"/>
      <c r="BV52" s="107"/>
      <c r="BW52" s="107"/>
      <c r="BX52" s="107"/>
      <c r="BY52" s="107"/>
      <c r="BZ52" s="107"/>
      <c r="CA52" s="107"/>
      <c r="CB52" s="107"/>
      <c r="CC52" s="107"/>
      <c r="CD52" s="107"/>
      <c r="CE52" s="107"/>
      <c r="CF52" s="107"/>
      <c r="CG52" s="107"/>
      <c r="CH52" s="107"/>
      <c r="CI52" s="107"/>
      <c r="CJ52" s="107"/>
      <c r="CK52" s="107"/>
      <c r="CL52" s="107"/>
      <c r="CM52" s="107"/>
      <c r="CN52" s="107"/>
      <c r="CO52" s="107"/>
      <c r="CP52" s="107"/>
      <c r="CQ52" s="107"/>
      <c r="CR52" s="107"/>
      <c r="CS52" s="107"/>
      <c r="CT52" s="107"/>
      <c r="CU52" s="107"/>
      <c r="CV52" s="107"/>
      <c r="CW52" s="107"/>
      <c r="CX52" s="107"/>
      <c r="CY52" s="107"/>
      <c r="CZ52" s="107"/>
      <c r="DA52" s="107"/>
      <c r="DB52" s="107"/>
      <c r="DC52" s="107"/>
      <c r="DD52" s="107"/>
      <c r="DE52" s="107"/>
      <c r="DF52" s="107"/>
      <c r="DG52" s="107"/>
      <c r="DH52" s="107"/>
      <c r="DI52" s="107"/>
      <c r="DJ52" s="107"/>
      <c r="DK52" s="107"/>
      <c r="DL52" s="107"/>
      <c r="DM52" s="107"/>
      <c r="DN52" s="107"/>
      <c r="DO52" s="107"/>
      <c r="DP52" s="107"/>
      <c r="DQ52" s="107"/>
      <c r="DR52" s="107"/>
      <c r="DS52" s="107"/>
      <c r="DT52" s="107"/>
      <c r="DU52" s="107"/>
      <c r="DV52" s="107"/>
      <c r="DW52" s="107"/>
      <c r="DX52" s="107"/>
      <c r="DY52" s="107"/>
      <c r="DZ52" s="107"/>
      <c r="EA52" s="107"/>
      <c r="EB52" s="107"/>
      <c r="EC52" s="107"/>
      <c r="ED52" s="107"/>
      <c r="EE52" s="107"/>
      <c r="EF52" s="107"/>
      <c r="EG52" s="107"/>
      <c r="EH52" s="107"/>
      <c r="EI52" s="107"/>
      <c r="EJ52" s="107"/>
      <c r="EK52" s="107"/>
      <c r="EL52" s="107"/>
      <c r="EM52" s="107"/>
      <c r="EN52" s="107"/>
      <c r="EO52" s="107"/>
      <c r="EP52" s="107"/>
      <c r="EQ52" s="107"/>
      <c r="ER52" s="107"/>
      <c r="ES52" s="107"/>
      <c r="ET52" s="107"/>
      <c r="EU52" s="107"/>
      <c r="EV52" s="107"/>
      <c r="EW52" s="107"/>
      <c r="EX52" s="107"/>
      <c r="EY52" s="107"/>
      <c r="EZ52" s="107"/>
      <c r="FA52" s="107"/>
      <c r="FB52" s="107"/>
      <c r="FC52" s="107"/>
      <c r="FD52" s="107"/>
      <c r="FE52" s="107"/>
      <c r="FF52" s="107"/>
      <c r="FG52" s="107"/>
      <c r="FH52" s="107"/>
      <c r="FI52" s="107"/>
      <c r="FJ52" s="107"/>
      <c r="FK52" s="107"/>
      <c r="FL52" s="107"/>
      <c r="FM52" s="107"/>
      <c r="FN52" s="107"/>
      <c r="FO52" s="107"/>
      <c r="FP52" s="107"/>
      <c r="FQ52" s="107"/>
      <c r="FR52" s="107"/>
      <c r="FS52" s="107"/>
      <c r="FT52" s="107"/>
      <c r="FU52" s="107"/>
      <c r="FV52" s="107"/>
      <c r="FW52" s="107"/>
      <c r="FX52" s="107"/>
      <c r="FY52" s="107"/>
      <c r="FZ52" s="107"/>
      <c r="GA52" s="107"/>
      <c r="GB52" s="107"/>
      <c r="GC52" s="107"/>
      <c r="GD52" s="107"/>
      <c r="GE52" s="107"/>
      <c r="GF52" s="107"/>
      <c r="GG52" s="107"/>
      <c r="GH52" s="107"/>
      <c r="GI52" s="107"/>
      <c r="GJ52" s="107"/>
      <c r="GK52" s="107"/>
      <c r="GL52" s="107"/>
      <c r="GM52" s="107"/>
      <c r="GN52" s="107"/>
      <c r="GO52" s="107"/>
      <c r="GP52" s="107"/>
      <c r="GQ52" s="107"/>
      <c r="GR52" s="107"/>
      <c r="GS52" s="107"/>
      <c r="GT52" s="107"/>
      <c r="GU52" s="107"/>
      <c r="GV52" s="107"/>
      <c r="GW52" s="107"/>
      <c r="GX52" s="107"/>
      <c r="GY52" s="125"/>
      <c r="GZ52" s="125"/>
      <c r="HA52" s="125"/>
      <c r="HB52" s="125"/>
      <c r="HC52" s="125"/>
      <c r="HD52" s="125"/>
      <c r="HE52" s="125"/>
      <c r="HF52" s="125"/>
      <c r="HG52" s="125"/>
      <c r="HH52" s="125"/>
      <c r="HI52" s="125"/>
      <c r="HJ52" s="125"/>
      <c r="HK52" s="125"/>
      <c r="HL52" s="125"/>
      <c r="HM52" s="125"/>
      <c r="HN52" s="125"/>
      <c r="HO52" s="125"/>
      <c r="HP52" s="125"/>
      <c r="HQ52" s="125"/>
      <c r="HR52" s="125"/>
      <c r="HS52" s="125"/>
      <c r="HT52" s="125"/>
      <c r="HU52" s="125"/>
      <c r="HV52" s="125"/>
      <c r="HW52" s="125"/>
      <c r="HX52" s="125"/>
      <c r="HY52" s="125"/>
      <c r="HZ52" s="125"/>
      <c r="IA52" s="125"/>
      <c r="IB52" s="125"/>
      <c r="IC52" s="125"/>
      <c r="ID52" s="125"/>
      <c r="IE52" s="125"/>
      <c r="IF52" s="125"/>
      <c r="IG52" s="125"/>
      <c r="IH52" s="125"/>
      <c r="II52" s="125"/>
      <c r="IJ52" s="125"/>
      <c r="IK52" s="125"/>
      <c r="IL52" s="125"/>
      <c r="IM52" s="125"/>
      <c r="IN52" s="125"/>
      <c r="IO52" s="125"/>
      <c r="IP52" s="125"/>
    </row>
    <row r="53" ht="33.75" spans="1:250">
      <c r="A53" s="52">
        <v>4</v>
      </c>
      <c r="B53" s="51" t="s">
        <v>862</v>
      </c>
      <c r="C53" s="47" t="s">
        <v>858</v>
      </c>
      <c r="D53" s="47" t="s">
        <v>433</v>
      </c>
      <c r="E53" s="48" t="s">
        <v>642</v>
      </c>
      <c r="F53" s="55" t="s">
        <v>1827</v>
      </c>
      <c r="G53" s="48" t="s">
        <v>251</v>
      </c>
      <c r="H53" s="57">
        <v>4000</v>
      </c>
      <c r="I53" s="48"/>
      <c r="J53" s="78"/>
      <c r="K53" s="96"/>
      <c r="L53" s="46" t="s">
        <v>1826</v>
      </c>
      <c r="M53" s="121"/>
      <c r="N53" s="51"/>
      <c r="O53" s="107"/>
      <c r="P53" s="107"/>
      <c r="Q53" s="107"/>
      <c r="R53" s="107"/>
      <c r="S53" s="107"/>
      <c r="T53" s="107"/>
      <c r="U53" s="107"/>
      <c r="V53" s="107"/>
      <c r="W53" s="107"/>
      <c r="X53" s="107"/>
      <c r="Y53" s="107"/>
      <c r="Z53" s="107"/>
      <c r="AA53" s="107"/>
      <c r="AB53" s="107"/>
      <c r="AC53" s="107"/>
      <c r="AD53" s="107"/>
      <c r="AE53" s="107"/>
      <c r="AF53" s="107"/>
      <c r="AG53" s="107"/>
      <c r="AH53" s="107"/>
      <c r="AI53" s="107"/>
      <c r="AJ53" s="107"/>
      <c r="AK53" s="107"/>
      <c r="AL53" s="107"/>
      <c r="AM53" s="107"/>
      <c r="AN53" s="107"/>
      <c r="AO53" s="107"/>
      <c r="AP53" s="107"/>
      <c r="AQ53" s="107"/>
      <c r="AR53" s="107"/>
      <c r="AS53" s="107"/>
      <c r="AT53" s="107"/>
      <c r="AU53" s="107"/>
      <c r="AV53" s="107"/>
      <c r="AW53" s="107"/>
      <c r="AX53" s="107"/>
      <c r="AY53" s="107"/>
      <c r="AZ53" s="107"/>
      <c r="BA53" s="107"/>
      <c r="BB53" s="107"/>
      <c r="BC53" s="107"/>
      <c r="BD53" s="107"/>
      <c r="BE53" s="107"/>
      <c r="BF53" s="107"/>
      <c r="BG53" s="107"/>
      <c r="BH53" s="107"/>
      <c r="BI53" s="107"/>
      <c r="BJ53" s="107"/>
      <c r="BK53" s="107"/>
      <c r="BL53" s="107"/>
      <c r="BM53" s="107"/>
      <c r="BN53" s="107"/>
      <c r="BO53" s="107"/>
      <c r="BP53" s="107"/>
      <c r="BQ53" s="107"/>
      <c r="BR53" s="107"/>
      <c r="BS53" s="107"/>
      <c r="BT53" s="107"/>
      <c r="BU53" s="107"/>
      <c r="BV53" s="107"/>
      <c r="BW53" s="107"/>
      <c r="BX53" s="107"/>
      <c r="BY53" s="107"/>
      <c r="BZ53" s="107"/>
      <c r="CA53" s="107"/>
      <c r="CB53" s="107"/>
      <c r="CC53" s="107"/>
      <c r="CD53" s="107"/>
      <c r="CE53" s="107"/>
      <c r="CF53" s="107"/>
      <c r="CG53" s="107"/>
      <c r="CH53" s="107"/>
      <c r="CI53" s="107"/>
      <c r="CJ53" s="107"/>
      <c r="CK53" s="107"/>
      <c r="CL53" s="107"/>
      <c r="CM53" s="107"/>
      <c r="CN53" s="107"/>
      <c r="CO53" s="107"/>
      <c r="CP53" s="107"/>
      <c r="CQ53" s="107"/>
      <c r="CR53" s="107"/>
      <c r="CS53" s="107"/>
      <c r="CT53" s="107"/>
      <c r="CU53" s="107"/>
      <c r="CV53" s="107"/>
      <c r="CW53" s="107"/>
      <c r="CX53" s="107"/>
      <c r="CY53" s="107"/>
      <c r="CZ53" s="107"/>
      <c r="DA53" s="107"/>
      <c r="DB53" s="107"/>
      <c r="DC53" s="107"/>
      <c r="DD53" s="107"/>
      <c r="DE53" s="107"/>
      <c r="DF53" s="107"/>
      <c r="DG53" s="107"/>
      <c r="DH53" s="107"/>
      <c r="DI53" s="107"/>
      <c r="DJ53" s="107"/>
      <c r="DK53" s="107"/>
      <c r="DL53" s="107"/>
      <c r="DM53" s="107"/>
      <c r="DN53" s="107"/>
      <c r="DO53" s="107"/>
      <c r="DP53" s="107"/>
      <c r="DQ53" s="107"/>
      <c r="DR53" s="107"/>
      <c r="DS53" s="107"/>
      <c r="DT53" s="107"/>
      <c r="DU53" s="107"/>
      <c r="DV53" s="107"/>
      <c r="DW53" s="107"/>
      <c r="DX53" s="107"/>
      <c r="DY53" s="107"/>
      <c r="DZ53" s="107"/>
      <c r="EA53" s="107"/>
      <c r="EB53" s="107"/>
      <c r="EC53" s="107"/>
      <c r="ED53" s="107"/>
      <c r="EE53" s="107"/>
      <c r="EF53" s="107"/>
      <c r="EG53" s="107"/>
      <c r="EH53" s="107"/>
      <c r="EI53" s="107"/>
      <c r="EJ53" s="107"/>
      <c r="EK53" s="107"/>
      <c r="EL53" s="107"/>
      <c r="EM53" s="107"/>
      <c r="EN53" s="107"/>
      <c r="EO53" s="107"/>
      <c r="EP53" s="107"/>
      <c r="EQ53" s="107"/>
      <c r="ER53" s="107"/>
      <c r="ES53" s="107"/>
      <c r="ET53" s="107"/>
      <c r="EU53" s="107"/>
      <c r="EV53" s="107"/>
      <c r="EW53" s="107"/>
      <c r="EX53" s="107"/>
      <c r="EY53" s="107"/>
      <c r="EZ53" s="107"/>
      <c r="FA53" s="107"/>
      <c r="FB53" s="107"/>
      <c r="FC53" s="107"/>
      <c r="FD53" s="107"/>
      <c r="FE53" s="107"/>
      <c r="FF53" s="107"/>
      <c r="FG53" s="107"/>
      <c r="FH53" s="107"/>
      <c r="FI53" s="107"/>
      <c r="FJ53" s="107"/>
      <c r="FK53" s="107"/>
      <c r="FL53" s="107"/>
      <c r="FM53" s="107"/>
      <c r="FN53" s="107"/>
      <c r="FO53" s="107"/>
      <c r="FP53" s="107"/>
      <c r="FQ53" s="107"/>
      <c r="FR53" s="107"/>
      <c r="FS53" s="107"/>
      <c r="FT53" s="107"/>
      <c r="FU53" s="107"/>
      <c r="FV53" s="107"/>
      <c r="FW53" s="107"/>
      <c r="FX53" s="107"/>
      <c r="FY53" s="107"/>
      <c r="FZ53" s="107"/>
      <c r="GA53" s="107"/>
      <c r="GB53" s="107"/>
      <c r="GC53" s="107"/>
      <c r="GD53" s="107"/>
      <c r="GE53" s="107"/>
      <c r="GF53" s="107"/>
      <c r="GG53" s="107"/>
      <c r="GH53" s="107"/>
      <c r="GI53" s="107"/>
      <c r="GJ53" s="107"/>
      <c r="GK53" s="107"/>
      <c r="GL53" s="107"/>
      <c r="GM53" s="107"/>
      <c r="GN53" s="107"/>
      <c r="GO53" s="107"/>
      <c r="GP53" s="107"/>
      <c r="GQ53" s="107"/>
      <c r="GR53" s="107"/>
      <c r="GS53" s="107"/>
      <c r="GT53" s="107"/>
      <c r="GU53" s="107"/>
      <c r="GV53" s="107"/>
      <c r="GW53" s="107"/>
      <c r="GX53" s="107"/>
      <c r="GY53" s="125"/>
      <c r="GZ53" s="125"/>
      <c r="HA53" s="125"/>
      <c r="HB53" s="125"/>
      <c r="HC53" s="125"/>
      <c r="HD53" s="125"/>
      <c r="HE53" s="125"/>
      <c r="HF53" s="125"/>
      <c r="HG53" s="125"/>
      <c r="HH53" s="125"/>
      <c r="HI53" s="125"/>
      <c r="HJ53" s="125"/>
      <c r="HK53" s="125"/>
      <c r="HL53" s="125"/>
      <c r="HM53" s="125"/>
      <c r="HN53" s="125"/>
      <c r="HO53" s="125"/>
      <c r="HP53" s="125"/>
      <c r="HQ53" s="125"/>
      <c r="HR53" s="125"/>
      <c r="HS53" s="125"/>
      <c r="HT53" s="125"/>
      <c r="HU53" s="125"/>
      <c r="HV53" s="125"/>
      <c r="HW53" s="125"/>
      <c r="HX53" s="125"/>
      <c r="HY53" s="125"/>
      <c r="HZ53" s="125"/>
      <c r="IA53" s="125"/>
      <c r="IB53" s="125"/>
      <c r="IC53" s="125"/>
      <c r="ID53" s="125"/>
      <c r="IE53" s="125"/>
      <c r="IF53" s="125"/>
      <c r="IG53" s="125"/>
      <c r="IH53" s="125"/>
      <c r="II53" s="125"/>
      <c r="IJ53" s="125"/>
      <c r="IK53" s="125"/>
      <c r="IL53" s="125"/>
      <c r="IM53" s="125"/>
      <c r="IN53" s="125"/>
      <c r="IO53" s="125"/>
      <c r="IP53" s="125"/>
    </row>
    <row r="54" ht="56.25" spans="1:250">
      <c r="A54" s="41">
        <v>5</v>
      </c>
      <c r="B54" s="51" t="s">
        <v>865</v>
      </c>
      <c r="C54" s="47" t="s">
        <v>858</v>
      </c>
      <c r="D54" s="47" t="s">
        <v>433</v>
      </c>
      <c r="E54" s="48" t="s">
        <v>642</v>
      </c>
      <c r="F54" s="55" t="s">
        <v>866</v>
      </c>
      <c r="G54" s="48" t="s">
        <v>251</v>
      </c>
      <c r="H54" s="57">
        <v>3000</v>
      </c>
      <c r="I54" s="48"/>
      <c r="J54" s="78"/>
      <c r="K54" s="96"/>
      <c r="L54" s="46" t="s">
        <v>1826</v>
      </c>
      <c r="M54" s="121"/>
      <c r="N54" s="51"/>
      <c r="O54" s="107"/>
      <c r="P54" s="107"/>
      <c r="Q54" s="107"/>
      <c r="R54" s="107"/>
      <c r="S54" s="107"/>
      <c r="T54" s="107"/>
      <c r="U54" s="107"/>
      <c r="V54" s="107"/>
      <c r="W54" s="107"/>
      <c r="X54" s="107"/>
      <c r="Y54" s="107"/>
      <c r="Z54" s="107"/>
      <c r="AA54" s="107"/>
      <c r="AB54" s="107"/>
      <c r="AC54" s="107"/>
      <c r="AD54" s="107"/>
      <c r="AE54" s="107"/>
      <c r="AF54" s="107"/>
      <c r="AG54" s="107"/>
      <c r="AH54" s="107"/>
      <c r="AI54" s="107"/>
      <c r="AJ54" s="107"/>
      <c r="AK54" s="107"/>
      <c r="AL54" s="107"/>
      <c r="AM54" s="107"/>
      <c r="AN54" s="107"/>
      <c r="AO54" s="107"/>
      <c r="AP54" s="107"/>
      <c r="AQ54" s="107"/>
      <c r="AR54" s="107"/>
      <c r="AS54" s="107"/>
      <c r="AT54" s="107"/>
      <c r="AU54" s="107"/>
      <c r="AV54" s="107"/>
      <c r="AW54" s="107"/>
      <c r="AX54" s="107"/>
      <c r="AY54" s="107"/>
      <c r="AZ54" s="107"/>
      <c r="BA54" s="107"/>
      <c r="BB54" s="107"/>
      <c r="BC54" s="107"/>
      <c r="BD54" s="107"/>
      <c r="BE54" s="107"/>
      <c r="BF54" s="107"/>
      <c r="BG54" s="107"/>
      <c r="BH54" s="107"/>
      <c r="BI54" s="107"/>
      <c r="BJ54" s="107"/>
      <c r="BK54" s="107"/>
      <c r="BL54" s="107"/>
      <c r="BM54" s="107"/>
      <c r="BN54" s="107"/>
      <c r="BO54" s="107"/>
      <c r="BP54" s="107"/>
      <c r="BQ54" s="107"/>
      <c r="BR54" s="107"/>
      <c r="BS54" s="107"/>
      <c r="BT54" s="107"/>
      <c r="BU54" s="107"/>
      <c r="BV54" s="107"/>
      <c r="BW54" s="107"/>
      <c r="BX54" s="107"/>
      <c r="BY54" s="107"/>
      <c r="BZ54" s="107"/>
      <c r="CA54" s="107"/>
      <c r="CB54" s="107"/>
      <c r="CC54" s="107"/>
      <c r="CD54" s="107"/>
      <c r="CE54" s="107"/>
      <c r="CF54" s="107"/>
      <c r="CG54" s="107"/>
      <c r="CH54" s="107"/>
      <c r="CI54" s="107"/>
      <c r="CJ54" s="107"/>
      <c r="CK54" s="107"/>
      <c r="CL54" s="107"/>
      <c r="CM54" s="107"/>
      <c r="CN54" s="107"/>
      <c r="CO54" s="107"/>
      <c r="CP54" s="107"/>
      <c r="CQ54" s="107"/>
      <c r="CR54" s="107"/>
      <c r="CS54" s="107"/>
      <c r="CT54" s="107"/>
      <c r="CU54" s="107"/>
      <c r="CV54" s="107"/>
      <c r="CW54" s="107"/>
      <c r="CX54" s="107"/>
      <c r="CY54" s="107"/>
      <c r="CZ54" s="107"/>
      <c r="DA54" s="107"/>
      <c r="DB54" s="107"/>
      <c r="DC54" s="107"/>
      <c r="DD54" s="107"/>
      <c r="DE54" s="107"/>
      <c r="DF54" s="107"/>
      <c r="DG54" s="107"/>
      <c r="DH54" s="107"/>
      <c r="DI54" s="107"/>
      <c r="DJ54" s="107"/>
      <c r="DK54" s="107"/>
      <c r="DL54" s="107"/>
      <c r="DM54" s="107"/>
      <c r="DN54" s="107"/>
      <c r="DO54" s="107"/>
      <c r="DP54" s="107"/>
      <c r="DQ54" s="107"/>
      <c r="DR54" s="107"/>
      <c r="DS54" s="107"/>
      <c r="DT54" s="107"/>
      <c r="DU54" s="107"/>
      <c r="DV54" s="107"/>
      <c r="DW54" s="107"/>
      <c r="DX54" s="107"/>
      <c r="DY54" s="107"/>
      <c r="DZ54" s="107"/>
      <c r="EA54" s="107"/>
      <c r="EB54" s="107"/>
      <c r="EC54" s="107"/>
      <c r="ED54" s="107"/>
      <c r="EE54" s="107"/>
      <c r="EF54" s="107"/>
      <c r="EG54" s="107"/>
      <c r="EH54" s="107"/>
      <c r="EI54" s="107"/>
      <c r="EJ54" s="107"/>
      <c r="EK54" s="107"/>
      <c r="EL54" s="107"/>
      <c r="EM54" s="107"/>
      <c r="EN54" s="107"/>
      <c r="EO54" s="107"/>
      <c r="EP54" s="107"/>
      <c r="EQ54" s="107"/>
      <c r="ER54" s="107"/>
      <c r="ES54" s="107"/>
      <c r="ET54" s="107"/>
      <c r="EU54" s="107"/>
      <c r="EV54" s="107"/>
      <c r="EW54" s="107"/>
      <c r="EX54" s="107"/>
      <c r="EY54" s="107"/>
      <c r="EZ54" s="107"/>
      <c r="FA54" s="107"/>
      <c r="FB54" s="107"/>
      <c r="FC54" s="107"/>
      <c r="FD54" s="107"/>
      <c r="FE54" s="107"/>
      <c r="FF54" s="107"/>
      <c r="FG54" s="107"/>
      <c r="FH54" s="107"/>
      <c r="FI54" s="107"/>
      <c r="FJ54" s="107"/>
      <c r="FK54" s="107"/>
      <c r="FL54" s="107"/>
      <c r="FM54" s="107"/>
      <c r="FN54" s="107"/>
      <c r="FO54" s="107"/>
      <c r="FP54" s="107"/>
      <c r="FQ54" s="107"/>
      <c r="FR54" s="107"/>
      <c r="FS54" s="107"/>
      <c r="FT54" s="107"/>
      <c r="FU54" s="107"/>
      <c r="FV54" s="107"/>
      <c r="FW54" s="107"/>
      <c r="FX54" s="107"/>
      <c r="FY54" s="107"/>
      <c r="FZ54" s="107"/>
      <c r="GA54" s="107"/>
      <c r="GB54" s="107"/>
      <c r="GC54" s="107"/>
      <c r="GD54" s="107"/>
      <c r="GE54" s="107"/>
      <c r="GF54" s="107"/>
      <c r="GG54" s="107"/>
      <c r="GH54" s="107"/>
      <c r="GI54" s="107"/>
      <c r="GJ54" s="107"/>
      <c r="GK54" s="107"/>
      <c r="GL54" s="107"/>
      <c r="GM54" s="107"/>
      <c r="GN54" s="107"/>
      <c r="GO54" s="107"/>
      <c r="GP54" s="107"/>
      <c r="GQ54" s="107"/>
      <c r="GR54" s="107"/>
      <c r="GS54" s="107"/>
      <c r="GT54" s="107"/>
      <c r="GU54" s="107"/>
      <c r="GV54" s="107"/>
      <c r="GW54" s="107"/>
      <c r="GX54" s="107"/>
      <c r="GY54" s="125"/>
      <c r="GZ54" s="125"/>
      <c r="HA54" s="125"/>
      <c r="HB54" s="125"/>
      <c r="HC54" s="125"/>
      <c r="HD54" s="125"/>
      <c r="HE54" s="125"/>
      <c r="HF54" s="125"/>
      <c r="HG54" s="125"/>
      <c r="HH54" s="125"/>
      <c r="HI54" s="125"/>
      <c r="HJ54" s="125"/>
      <c r="HK54" s="125"/>
      <c r="HL54" s="125"/>
      <c r="HM54" s="125"/>
      <c r="HN54" s="125"/>
      <c r="HO54" s="125"/>
      <c r="HP54" s="125"/>
      <c r="HQ54" s="125"/>
      <c r="HR54" s="125"/>
      <c r="HS54" s="125"/>
      <c r="HT54" s="125"/>
      <c r="HU54" s="125"/>
      <c r="HV54" s="125"/>
      <c r="HW54" s="125"/>
      <c r="HX54" s="125"/>
      <c r="HY54" s="125"/>
      <c r="HZ54" s="125"/>
      <c r="IA54" s="125"/>
      <c r="IB54" s="125"/>
      <c r="IC54" s="125"/>
      <c r="ID54" s="125"/>
      <c r="IE54" s="125"/>
      <c r="IF54" s="125"/>
      <c r="IG54" s="125"/>
      <c r="IH54" s="125"/>
      <c r="II54" s="125"/>
      <c r="IJ54" s="125"/>
      <c r="IK54" s="125"/>
      <c r="IL54" s="125"/>
      <c r="IM54" s="125"/>
      <c r="IN54" s="125"/>
      <c r="IO54" s="125"/>
      <c r="IP54" s="125"/>
    </row>
    <row r="55" ht="45" spans="1:250">
      <c r="A55" s="52">
        <v>6</v>
      </c>
      <c r="B55" s="51" t="s">
        <v>868</v>
      </c>
      <c r="C55" s="47" t="s">
        <v>858</v>
      </c>
      <c r="D55" s="47" t="s">
        <v>433</v>
      </c>
      <c r="E55" s="48" t="s">
        <v>642</v>
      </c>
      <c r="F55" s="55" t="s">
        <v>869</v>
      </c>
      <c r="G55" s="48" t="s">
        <v>251</v>
      </c>
      <c r="H55" s="57">
        <v>10000</v>
      </c>
      <c r="I55" s="48"/>
      <c r="J55" s="78"/>
      <c r="K55" s="96"/>
      <c r="L55" s="46" t="s">
        <v>1826</v>
      </c>
      <c r="M55" s="121"/>
      <c r="N55" s="51"/>
      <c r="O55" s="107"/>
      <c r="P55" s="107"/>
      <c r="Q55" s="107"/>
      <c r="R55" s="107"/>
      <c r="S55" s="107"/>
      <c r="T55" s="107"/>
      <c r="U55" s="107"/>
      <c r="V55" s="107"/>
      <c r="W55" s="107"/>
      <c r="X55" s="107"/>
      <c r="Y55" s="107"/>
      <c r="Z55" s="107"/>
      <c r="AA55" s="107"/>
      <c r="AB55" s="107"/>
      <c r="AC55" s="107"/>
      <c r="AD55" s="107"/>
      <c r="AE55" s="107"/>
      <c r="AF55" s="107"/>
      <c r="AG55" s="107"/>
      <c r="AH55" s="107"/>
      <c r="AI55" s="107"/>
      <c r="AJ55" s="107"/>
      <c r="AK55" s="107"/>
      <c r="AL55" s="107"/>
      <c r="AM55" s="107"/>
      <c r="AN55" s="107"/>
      <c r="AO55" s="107"/>
      <c r="AP55" s="107"/>
      <c r="AQ55" s="107"/>
      <c r="AR55" s="107"/>
      <c r="AS55" s="107"/>
      <c r="AT55" s="107"/>
      <c r="AU55" s="107"/>
      <c r="AV55" s="107"/>
      <c r="AW55" s="107"/>
      <c r="AX55" s="107"/>
      <c r="AY55" s="107"/>
      <c r="AZ55" s="107"/>
      <c r="BA55" s="107"/>
      <c r="BB55" s="107"/>
      <c r="BC55" s="107"/>
      <c r="BD55" s="107"/>
      <c r="BE55" s="107"/>
      <c r="BF55" s="107"/>
      <c r="BG55" s="107"/>
      <c r="BH55" s="107"/>
      <c r="BI55" s="107"/>
      <c r="BJ55" s="107"/>
      <c r="BK55" s="107"/>
      <c r="BL55" s="107"/>
      <c r="BM55" s="107"/>
      <c r="BN55" s="107"/>
      <c r="BO55" s="107"/>
      <c r="BP55" s="107"/>
      <c r="BQ55" s="107"/>
      <c r="BR55" s="107"/>
      <c r="BS55" s="107"/>
      <c r="BT55" s="107"/>
      <c r="BU55" s="107"/>
      <c r="BV55" s="107"/>
      <c r="BW55" s="107"/>
      <c r="BX55" s="107"/>
      <c r="BY55" s="107"/>
      <c r="BZ55" s="107"/>
      <c r="CA55" s="107"/>
      <c r="CB55" s="107"/>
      <c r="CC55" s="107"/>
      <c r="CD55" s="107"/>
      <c r="CE55" s="107"/>
      <c r="CF55" s="107"/>
      <c r="CG55" s="107"/>
      <c r="CH55" s="107"/>
      <c r="CI55" s="107"/>
      <c r="CJ55" s="107"/>
      <c r="CK55" s="107"/>
      <c r="CL55" s="107"/>
      <c r="CM55" s="107"/>
      <c r="CN55" s="107"/>
      <c r="CO55" s="107"/>
      <c r="CP55" s="107"/>
      <c r="CQ55" s="107"/>
      <c r="CR55" s="107"/>
      <c r="CS55" s="107"/>
      <c r="CT55" s="107"/>
      <c r="CU55" s="107"/>
      <c r="CV55" s="107"/>
      <c r="CW55" s="107"/>
      <c r="CX55" s="107"/>
      <c r="CY55" s="107"/>
      <c r="CZ55" s="107"/>
      <c r="DA55" s="107"/>
      <c r="DB55" s="107"/>
      <c r="DC55" s="107"/>
      <c r="DD55" s="107"/>
      <c r="DE55" s="107"/>
      <c r="DF55" s="107"/>
      <c r="DG55" s="107"/>
      <c r="DH55" s="107"/>
      <c r="DI55" s="107"/>
      <c r="DJ55" s="107"/>
      <c r="DK55" s="107"/>
      <c r="DL55" s="107"/>
      <c r="DM55" s="107"/>
      <c r="DN55" s="107"/>
      <c r="DO55" s="107"/>
      <c r="DP55" s="107"/>
      <c r="DQ55" s="107"/>
      <c r="DR55" s="107"/>
      <c r="DS55" s="107"/>
      <c r="DT55" s="107"/>
      <c r="DU55" s="107"/>
      <c r="DV55" s="107"/>
      <c r="DW55" s="107"/>
      <c r="DX55" s="107"/>
      <c r="DY55" s="107"/>
      <c r="DZ55" s="107"/>
      <c r="EA55" s="107"/>
      <c r="EB55" s="107"/>
      <c r="EC55" s="107"/>
      <c r="ED55" s="107"/>
      <c r="EE55" s="107"/>
      <c r="EF55" s="107"/>
      <c r="EG55" s="107"/>
      <c r="EH55" s="107"/>
      <c r="EI55" s="107"/>
      <c r="EJ55" s="107"/>
      <c r="EK55" s="107"/>
      <c r="EL55" s="107"/>
      <c r="EM55" s="107"/>
      <c r="EN55" s="107"/>
      <c r="EO55" s="107"/>
      <c r="EP55" s="107"/>
      <c r="EQ55" s="107"/>
      <c r="ER55" s="107"/>
      <c r="ES55" s="107"/>
      <c r="ET55" s="107"/>
      <c r="EU55" s="107"/>
      <c r="EV55" s="107"/>
      <c r="EW55" s="107"/>
      <c r="EX55" s="107"/>
      <c r="EY55" s="107"/>
      <c r="EZ55" s="107"/>
      <c r="FA55" s="107"/>
      <c r="FB55" s="107"/>
      <c r="FC55" s="107"/>
      <c r="FD55" s="107"/>
      <c r="FE55" s="107"/>
      <c r="FF55" s="107"/>
      <c r="FG55" s="107"/>
      <c r="FH55" s="107"/>
      <c r="FI55" s="107"/>
      <c r="FJ55" s="107"/>
      <c r="FK55" s="107"/>
      <c r="FL55" s="107"/>
      <c r="FM55" s="107"/>
      <c r="FN55" s="107"/>
      <c r="FO55" s="107"/>
      <c r="FP55" s="107"/>
      <c r="FQ55" s="107"/>
      <c r="FR55" s="107"/>
      <c r="FS55" s="107"/>
      <c r="FT55" s="107"/>
      <c r="FU55" s="107"/>
      <c r="FV55" s="107"/>
      <c r="FW55" s="107"/>
      <c r="FX55" s="107"/>
      <c r="FY55" s="107"/>
      <c r="FZ55" s="107"/>
      <c r="GA55" s="107"/>
      <c r="GB55" s="107"/>
      <c r="GC55" s="107"/>
      <c r="GD55" s="107"/>
      <c r="GE55" s="107"/>
      <c r="GF55" s="107"/>
      <c r="GG55" s="107"/>
      <c r="GH55" s="107"/>
      <c r="GI55" s="107"/>
      <c r="GJ55" s="107"/>
      <c r="GK55" s="107"/>
      <c r="GL55" s="107"/>
      <c r="GM55" s="107"/>
      <c r="GN55" s="107"/>
      <c r="GO55" s="107"/>
      <c r="GP55" s="107"/>
      <c r="GQ55" s="107"/>
      <c r="GR55" s="107"/>
      <c r="GS55" s="107"/>
      <c r="GT55" s="107"/>
      <c r="GU55" s="107"/>
      <c r="GV55" s="107"/>
      <c r="GW55" s="107"/>
      <c r="GX55" s="107"/>
      <c r="GY55" s="125"/>
      <c r="GZ55" s="125"/>
      <c r="HA55" s="125"/>
      <c r="HB55" s="125"/>
      <c r="HC55" s="125"/>
      <c r="HD55" s="125"/>
      <c r="HE55" s="125"/>
      <c r="HF55" s="125"/>
      <c r="HG55" s="125"/>
      <c r="HH55" s="125"/>
      <c r="HI55" s="125"/>
      <c r="HJ55" s="125"/>
      <c r="HK55" s="125"/>
      <c r="HL55" s="125"/>
      <c r="HM55" s="125"/>
      <c r="HN55" s="125"/>
      <c r="HO55" s="125"/>
      <c r="HP55" s="125"/>
      <c r="HQ55" s="125"/>
      <c r="HR55" s="125"/>
      <c r="HS55" s="125"/>
      <c r="HT55" s="125"/>
      <c r="HU55" s="125"/>
      <c r="HV55" s="125"/>
      <c r="HW55" s="125"/>
      <c r="HX55" s="125"/>
      <c r="HY55" s="125"/>
      <c r="HZ55" s="125"/>
      <c r="IA55" s="125"/>
      <c r="IB55" s="125"/>
      <c r="IC55" s="125"/>
      <c r="ID55" s="125"/>
      <c r="IE55" s="125"/>
      <c r="IF55" s="125"/>
      <c r="IG55" s="125"/>
      <c r="IH55" s="125"/>
      <c r="II55" s="125"/>
      <c r="IJ55" s="125"/>
      <c r="IK55" s="125"/>
      <c r="IL55" s="125"/>
      <c r="IM55" s="125"/>
      <c r="IN55" s="125"/>
      <c r="IO55" s="125"/>
      <c r="IP55" s="125"/>
    </row>
    <row r="56" s="29" customFormat="1" ht="33.75" spans="1:256">
      <c r="A56" s="41">
        <v>7</v>
      </c>
      <c r="B56" s="55" t="s">
        <v>1373</v>
      </c>
      <c r="C56" s="56" t="s">
        <v>188</v>
      </c>
      <c r="D56" s="56" t="s">
        <v>433</v>
      </c>
      <c r="E56" s="41" t="s">
        <v>1144</v>
      </c>
      <c r="F56" s="55" t="s">
        <v>1898</v>
      </c>
      <c r="G56" s="41" t="s">
        <v>229</v>
      </c>
      <c r="H56" s="57">
        <v>30000</v>
      </c>
      <c r="I56" s="59"/>
      <c r="J56" s="55"/>
      <c r="K56" s="59"/>
      <c r="L56" s="80" t="s">
        <v>1562</v>
      </c>
      <c r="M56" s="59"/>
      <c r="N56" s="45"/>
      <c r="IQ56"/>
      <c r="IR56"/>
      <c r="IS56"/>
      <c r="IT56"/>
      <c r="IU56"/>
      <c r="IV56"/>
    </row>
    <row r="57" s="29" customFormat="1" ht="67.5" spans="1:256">
      <c r="A57" s="52">
        <v>8</v>
      </c>
      <c r="B57" s="55" t="s">
        <v>1379</v>
      </c>
      <c r="C57" s="56" t="s">
        <v>103</v>
      </c>
      <c r="D57" s="56" t="s">
        <v>433</v>
      </c>
      <c r="E57" s="41" t="s">
        <v>1144</v>
      </c>
      <c r="F57" s="55" t="s">
        <v>1828</v>
      </c>
      <c r="G57" s="41" t="s">
        <v>229</v>
      </c>
      <c r="H57" s="57">
        <v>12800</v>
      </c>
      <c r="I57" s="59"/>
      <c r="J57" s="55"/>
      <c r="K57" s="59"/>
      <c r="L57" s="80" t="s">
        <v>1562</v>
      </c>
      <c r="M57" s="59"/>
      <c r="N57" s="45"/>
      <c r="IQ57"/>
      <c r="IR57"/>
      <c r="IS57"/>
      <c r="IT57"/>
      <c r="IU57"/>
      <c r="IV57"/>
    </row>
    <row r="58" s="29" customFormat="1" ht="45" spans="1:256">
      <c r="A58" s="41">
        <v>9</v>
      </c>
      <c r="B58" s="55" t="s">
        <v>1381</v>
      </c>
      <c r="C58" s="56" t="s">
        <v>103</v>
      </c>
      <c r="D58" s="56" t="s">
        <v>433</v>
      </c>
      <c r="E58" s="41" t="s">
        <v>1144</v>
      </c>
      <c r="F58" s="55" t="s">
        <v>1382</v>
      </c>
      <c r="G58" s="41" t="s">
        <v>229</v>
      </c>
      <c r="H58" s="57">
        <v>15000</v>
      </c>
      <c r="I58" s="59"/>
      <c r="J58" s="55"/>
      <c r="K58" s="59"/>
      <c r="L58" s="80" t="s">
        <v>1562</v>
      </c>
      <c r="M58" s="59"/>
      <c r="N58" s="45"/>
      <c r="IQ58"/>
      <c r="IR58"/>
      <c r="IS58"/>
      <c r="IT58"/>
      <c r="IU58"/>
      <c r="IV58"/>
    </row>
    <row r="59" s="19" customFormat="1" ht="22.5" spans="1:256">
      <c r="A59" s="52">
        <v>10</v>
      </c>
      <c r="B59" s="135" t="s">
        <v>1385</v>
      </c>
      <c r="C59" s="136"/>
      <c r="D59" s="136" t="s">
        <v>433</v>
      </c>
      <c r="E59" s="41" t="s">
        <v>1144</v>
      </c>
      <c r="F59" s="137" t="s">
        <v>1386</v>
      </c>
      <c r="G59" s="138" t="s">
        <v>223</v>
      </c>
      <c r="H59" s="139">
        <v>200000</v>
      </c>
      <c r="I59" s="140"/>
      <c r="J59" s="135"/>
      <c r="K59" s="140"/>
      <c r="L59" s="80" t="s">
        <v>1562</v>
      </c>
      <c r="M59" s="140"/>
      <c r="N59" s="102"/>
      <c r="O59" s="98"/>
      <c r="IQ59"/>
      <c r="IR59"/>
      <c r="IS59"/>
      <c r="IT59"/>
      <c r="IU59"/>
      <c r="IV59"/>
    </row>
    <row r="60" s="29" customFormat="1" ht="33.75" spans="1:256">
      <c r="A60" s="41">
        <v>11</v>
      </c>
      <c r="B60" s="55" t="s">
        <v>960</v>
      </c>
      <c r="C60" s="56" t="s">
        <v>188</v>
      </c>
      <c r="D60" s="56" t="s">
        <v>433</v>
      </c>
      <c r="E60" s="41" t="s">
        <v>1265</v>
      </c>
      <c r="F60" s="55" t="s">
        <v>1829</v>
      </c>
      <c r="G60" s="41" t="s">
        <v>229</v>
      </c>
      <c r="H60" s="57">
        <v>100000</v>
      </c>
      <c r="I60" s="59"/>
      <c r="J60" s="55"/>
      <c r="K60" s="59"/>
      <c r="L60" s="80" t="s">
        <v>1830</v>
      </c>
      <c r="M60" s="59"/>
      <c r="N60" s="45"/>
      <c r="IQ60"/>
      <c r="IR60"/>
      <c r="IS60"/>
      <c r="IT60"/>
      <c r="IU60"/>
      <c r="IV60"/>
    </row>
    <row r="61" s="106" customFormat="1" ht="22.5" spans="1:256">
      <c r="A61" s="52">
        <v>12</v>
      </c>
      <c r="B61" s="55" t="s">
        <v>1393</v>
      </c>
      <c r="C61" s="56"/>
      <c r="D61" s="56" t="s">
        <v>433</v>
      </c>
      <c r="E61" s="41" t="s">
        <v>1265</v>
      </c>
      <c r="F61" s="55" t="s">
        <v>1936</v>
      </c>
      <c r="G61" s="41" t="s">
        <v>251</v>
      </c>
      <c r="H61" s="57">
        <v>20000</v>
      </c>
      <c r="I61" s="59"/>
      <c r="J61" s="55"/>
      <c r="K61" s="59"/>
      <c r="L61" s="80" t="s">
        <v>1937</v>
      </c>
      <c r="M61" s="59"/>
      <c r="N61" s="45"/>
      <c r="O61" s="110"/>
      <c r="IQ61"/>
      <c r="IR61"/>
      <c r="IS61"/>
      <c r="IT61"/>
      <c r="IU61"/>
      <c r="IV61"/>
    </row>
    <row r="62" s="19" customFormat="1" ht="24" spans="1:256">
      <c r="A62" s="41">
        <v>13</v>
      </c>
      <c r="B62" s="135" t="s">
        <v>1387</v>
      </c>
      <c r="C62" s="140"/>
      <c r="D62" s="136" t="s">
        <v>433</v>
      </c>
      <c r="E62" s="41" t="s">
        <v>1265</v>
      </c>
      <c r="F62" s="141" t="s">
        <v>1388</v>
      </c>
      <c r="G62" s="138" t="s">
        <v>135</v>
      </c>
      <c r="H62" s="139">
        <v>60000</v>
      </c>
      <c r="I62" s="142"/>
      <c r="J62" s="143"/>
      <c r="K62" s="140"/>
      <c r="L62" s="80" t="s">
        <v>1937</v>
      </c>
      <c r="M62" s="140"/>
      <c r="N62" s="140"/>
      <c r="O62" s="98"/>
      <c r="IQ62"/>
      <c r="IR62"/>
      <c r="IS62"/>
      <c r="IT62"/>
      <c r="IU62"/>
      <c r="IV62"/>
    </row>
    <row r="63" spans="1:14">
      <c r="A63" s="41">
        <v>111</v>
      </c>
      <c r="B63" s="42"/>
      <c r="C63" s="59"/>
      <c r="D63" s="45"/>
      <c r="E63" s="48"/>
      <c r="F63" s="42"/>
      <c r="G63" s="41"/>
      <c r="H63" s="57"/>
      <c r="I63" s="104"/>
      <c r="J63" s="76"/>
      <c r="K63" s="45"/>
      <c r="L63" s="46"/>
      <c r="M63" s="120"/>
      <c r="N63" s="45"/>
    </row>
    <row r="64" spans="1:14">
      <c r="A64" s="41"/>
      <c r="B64" s="55"/>
      <c r="C64" s="56"/>
      <c r="D64" s="56"/>
      <c r="E64" s="41"/>
      <c r="F64" s="55"/>
      <c r="G64" s="45"/>
      <c r="H64" s="61"/>
      <c r="I64" s="59"/>
      <c r="J64" s="76"/>
      <c r="K64" s="59"/>
      <c r="L64" s="46"/>
      <c r="M64" s="59"/>
      <c r="N64" s="45"/>
    </row>
    <row r="65" spans="1:14">
      <c r="A65" s="41"/>
      <c r="B65" s="143"/>
      <c r="C65" s="45"/>
      <c r="D65" s="45"/>
      <c r="E65" s="48"/>
      <c r="F65" s="143"/>
      <c r="G65" s="49"/>
      <c r="H65" s="50"/>
      <c r="I65" s="104"/>
      <c r="J65" s="76"/>
      <c r="K65" s="45"/>
      <c r="L65" s="46"/>
      <c r="M65" s="120"/>
      <c r="N65" s="45"/>
    </row>
    <row r="66" spans="1:14">
      <c r="A66" s="41"/>
      <c r="B66" s="80"/>
      <c r="C66" s="45"/>
      <c r="D66" s="45"/>
      <c r="E66" s="45"/>
      <c r="F66" s="80"/>
      <c r="G66" s="45"/>
      <c r="H66" s="61"/>
      <c r="I66" s="104"/>
      <c r="J66" s="80"/>
      <c r="K66" s="45"/>
      <c r="L66" s="46"/>
      <c r="M66" s="120"/>
      <c r="N66" s="45"/>
    </row>
    <row r="67" spans="1:14">
      <c r="A67" s="41"/>
      <c r="B67" s="80"/>
      <c r="C67" s="45"/>
      <c r="D67" s="45"/>
      <c r="E67" s="45"/>
      <c r="F67" s="80"/>
      <c r="G67" s="45"/>
      <c r="H67" s="61"/>
      <c r="I67" s="45"/>
      <c r="J67" s="80"/>
      <c r="K67" s="45"/>
      <c r="L67" s="46"/>
      <c r="M67" s="45"/>
      <c r="N67" s="45"/>
    </row>
    <row r="68" spans="1:14">
      <c r="A68" s="41"/>
      <c r="B68" s="80"/>
      <c r="C68" s="45"/>
      <c r="D68" s="45"/>
      <c r="E68" s="45"/>
      <c r="F68" s="80"/>
      <c r="G68" s="45"/>
      <c r="H68" s="61"/>
      <c r="I68" s="104"/>
      <c r="J68" s="80"/>
      <c r="K68" s="45"/>
      <c r="L68" s="46"/>
      <c r="M68" s="120"/>
      <c r="N68" s="120"/>
    </row>
    <row r="69" spans="1:14">
      <c r="A69" s="41"/>
      <c r="B69" s="42"/>
      <c r="C69" s="45"/>
      <c r="D69" s="45"/>
      <c r="E69" s="45"/>
      <c r="F69" s="42"/>
      <c r="G69" s="41"/>
      <c r="H69" s="57"/>
      <c r="I69" s="104"/>
      <c r="J69" s="76"/>
      <c r="K69" s="45"/>
      <c r="L69" s="46"/>
      <c r="M69" s="120"/>
      <c r="N69" s="45"/>
    </row>
    <row r="70" spans="1:14">
      <c r="A70" s="41"/>
      <c r="B70" s="42"/>
      <c r="C70" s="45"/>
      <c r="D70" s="45"/>
      <c r="E70" s="48"/>
      <c r="F70" s="76"/>
      <c r="G70" s="49"/>
      <c r="H70" s="50"/>
      <c r="I70" s="104"/>
      <c r="J70" s="76"/>
      <c r="K70" s="45"/>
      <c r="L70" s="46"/>
      <c r="M70" s="120"/>
      <c r="N70" s="45"/>
    </row>
    <row r="71" spans="1:14">
      <c r="A71" s="41"/>
      <c r="B71" s="112"/>
      <c r="C71" s="45"/>
      <c r="D71" s="59"/>
      <c r="E71" s="41"/>
      <c r="F71" s="112"/>
      <c r="G71" s="41"/>
      <c r="H71" s="113"/>
      <c r="I71" s="104"/>
      <c r="J71" s="42"/>
      <c r="K71" s="45"/>
      <c r="L71" s="46"/>
      <c r="M71" s="120"/>
      <c r="N71" s="45"/>
    </row>
    <row r="72" spans="1:14">
      <c r="A72" s="41"/>
      <c r="B72" s="112"/>
      <c r="C72" s="45"/>
      <c r="D72" s="59"/>
      <c r="E72" s="41"/>
      <c r="F72" s="112"/>
      <c r="G72" s="41"/>
      <c r="H72" s="113"/>
      <c r="I72" s="104"/>
      <c r="J72" s="42"/>
      <c r="K72" s="45"/>
      <c r="L72" s="46"/>
      <c r="M72" s="120"/>
      <c r="N72" s="45"/>
    </row>
    <row r="73" spans="1:14">
      <c r="A73" s="41"/>
      <c r="B73" s="80"/>
      <c r="C73" s="45"/>
      <c r="D73" s="45"/>
      <c r="E73" s="45"/>
      <c r="F73" s="80"/>
      <c r="G73" s="45"/>
      <c r="H73" s="61"/>
      <c r="I73" s="104"/>
      <c r="J73" s="80"/>
      <c r="K73" s="45"/>
      <c r="L73" s="46"/>
      <c r="M73" s="120"/>
      <c r="N73" s="45"/>
    </row>
    <row r="74" spans="1:14">
      <c r="A74" s="41"/>
      <c r="B74" s="42"/>
      <c r="C74" s="44"/>
      <c r="D74" s="45"/>
      <c r="E74" s="45"/>
      <c r="F74" s="46"/>
      <c r="G74" s="41"/>
      <c r="H74" s="87"/>
      <c r="I74" s="84"/>
      <c r="J74" s="79"/>
      <c r="K74" s="148"/>
      <c r="L74" s="79"/>
      <c r="M74" s="48"/>
      <c r="N74" s="86"/>
    </row>
    <row r="75" spans="1:14">
      <c r="A75" s="41"/>
      <c r="B75" s="42"/>
      <c r="C75" s="44"/>
      <c r="D75" s="45"/>
      <c r="E75" s="45"/>
      <c r="F75" s="46"/>
      <c r="G75" s="41"/>
      <c r="H75" s="87"/>
      <c r="I75" s="84"/>
      <c r="J75" s="79"/>
      <c r="K75" s="148"/>
      <c r="L75" s="79"/>
      <c r="M75" s="48"/>
      <c r="N75" s="86"/>
    </row>
    <row r="76" spans="1:14">
      <c r="A76" s="41"/>
      <c r="B76" s="42"/>
      <c r="C76" s="44"/>
      <c r="D76" s="45"/>
      <c r="E76" s="45"/>
      <c r="F76" s="46"/>
      <c r="G76" s="41"/>
      <c r="H76" s="87"/>
      <c r="I76" s="84"/>
      <c r="J76" s="79"/>
      <c r="K76" s="148"/>
      <c r="L76" s="79"/>
      <c r="M76" s="48"/>
      <c r="N76" s="86"/>
    </row>
    <row r="77" spans="1:14">
      <c r="A77" s="41"/>
      <c r="B77" s="42"/>
      <c r="C77" s="44"/>
      <c r="D77" s="45"/>
      <c r="E77" s="45"/>
      <c r="F77" s="46"/>
      <c r="G77" s="41"/>
      <c r="H77" s="87"/>
      <c r="I77" s="84"/>
      <c r="J77" s="79"/>
      <c r="K77" s="148"/>
      <c r="L77" s="79"/>
      <c r="M77" s="48"/>
      <c r="N77" s="86"/>
    </row>
    <row r="78" spans="1:14">
      <c r="A78" s="41"/>
      <c r="B78" s="42"/>
      <c r="C78" s="44"/>
      <c r="D78" s="45"/>
      <c r="E78" s="45"/>
      <c r="F78" s="46"/>
      <c r="G78" s="41"/>
      <c r="H78" s="87"/>
      <c r="I78" s="84"/>
      <c r="J78" s="79"/>
      <c r="K78" s="148"/>
      <c r="L78" s="79"/>
      <c r="M78" s="48"/>
      <c r="N78" s="86"/>
    </row>
    <row r="79" spans="1:14">
      <c r="A79" s="41"/>
      <c r="B79" s="42"/>
      <c r="C79" s="44"/>
      <c r="D79" s="45"/>
      <c r="E79" s="45"/>
      <c r="F79" s="46"/>
      <c r="G79" s="41"/>
      <c r="H79" s="87"/>
      <c r="I79" s="84"/>
      <c r="J79" s="79"/>
      <c r="K79" s="148"/>
      <c r="L79" s="79"/>
      <c r="M79" s="48"/>
      <c r="N79" s="86"/>
    </row>
    <row r="80" spans="1:14">
      <c r="A80" s="41"/>
      <c r="B80" s="42"/>
      <c r="C80" s="68"/>
      <c r="D80" s="45"/>
      <c r="E80" s="45"/>
      <c r="F80" s="60"/>
      <c r="G80" s="41"/>
      <c r="H80" s="68"/>
      <c r="I80" s="68"/>
      <c r="J80" s="79"/>
      <c r="K80" s="68"/>
      <c r="L80" s="79"/>
      <c r="M80" s="45"/>
      <c r="N80" s="59"/>
    </row>
    <row r="81" spans="1:14">
      <c r="A81" s="41"/>
      <c r="B81" s="42"/>
      <c r="C81" s="103"/>
      <c r="D81" s="47"/>
      <c r="E81" s="45"/>
      <c r="F81" s="46"/>
      <c r="G81" s="41"/>
      <c r="H81" s="48"/>
      <c r="I81" s="47"/>
      <c r="J81" s="80"/>
      <c r="K81" s="46"/>
      <c r="L81" s="46"/>
      <c r="M81" s="46"/>
      <c r="N81" s="46"/>
    </row>
    <row r="82" spans="1:14">
      <c r="A82" s="41"/>
      <c r="B82" s="55"/>
      <c r="C82" s="56"/>
      <c r="D82" s="56"/>
      <c r="E82" s="41"/>
      <c r="F82" s="55"/>
      <c r="G82" s="41"/>
      <c r="H82" s="57"/>
      <c r="I82" s="59"/>
      <c r="J82" s="55"/>
      <c r="K82" s="59"/>
      <c r="L82" s="80"/>
      <c r="M82" s="59"/>
      <c r="N82" s="45"/>
    </row>
    <row r="83" spans="1:14">
      <c r="A83" s="41"/>
      <c r="B83" s="55"/>
      <c r="C83" s="56"/>
      <c r="D83" s="56"/>
      <c r="E83" s="41"/>
      <c r="F83" s="55"/>
      <c r="G83" s="41"/>
      <c r="H83" s="57"/>
      <c r="I83" s="59"/>
      <c r="J83" s="55"/>
      <c r="K83" s="59"/>
      <c r="L83" s="55"/>
      <c r="M83" s="59"/>
      <c r="N83" s="45"/>
    </row>
    <row r="84" spans="1:14">
      <c r="A84" s="41"/>
      <c r="B84" s="55"/>
      <c r="C84" s="56"/>
      <c r="D84" s="56"/>
      <c r="E84" s="41"/>
      <c r="F84" s="55"/>
      <c r="G84" s="41"/>
      <c r="H84" s="57"/>
      <c r="I84" s="59"/>
      <c r="J84" s="55"/>
      <c r="K84" s="59"/>
      <c r="L84" s="80"/>
      <c r="M84" s="59"/>
      <c r="N84" s="45"/>
    </row>
    <row r="85" spans="1:14">
      <c r="A85" s="41"/>
      <c r="B85" s="55"/>
      <c r="C85" s="56"/>
      <c r="D85" s="56"/>
      <c r="E85" s="41"/>
      <c r="F85" s="55"/>
      <c r="G85" s="41"/>
      <c r="H85" s="57"/>
      <c r="I85" s="59"/>
      <c r="J85" s="55"/>
      <c r="K85" s="59"/>
      <c r="L85" s="80"/>
      <c r="M85" s="59"/>
      <c r="N85" s="45"/>
    </row>
    <row r="86" spans="1:14">
      <c r="A86" s="41"/>
      <c r="B86" s="55"/>
      <c r="C86" s="56"/>
      <c r="D86" s="56"/>
      <c r="E86" s="41"/>
      <c r="F86" s="55"/>
      <c r="G86" s="41"/>
      <c r="H86" s="57"/>
      <c r="I86" s="59"/>
      <c r="J86" s="55"/>
      <c r="K86" s="59"/>
      <c r="L86" s="55"/>
      <c r="M86" s="59"/>
      <c r="N86" s="45"/>
    </row>
    <row r="87" spans="1:14">
      <c r="A87" s="41"/>
      <c r="B87" s="81"/>
      <c r="C87" s="56"/>
      <c r="D87" s="48"/>
      <c r="E87" s="56"/>
      <c r="F87" s="76"/>
      <c r="G87" s="49"/>
      <c r="H87" s="57"/>
      <c r="I87" s="59"/>
      <c r="J87" s="76"/>
      <c r="K87" s="59"/>
      <c r="L87" s="76"/>
      <c r="M87" s="59"/>
      <c r="N87" s="45"/>
    </row>
    <row r="88" spans="1:14">
      <c r="A88" s="41"/>
      <c r="B88" s="46"/>
      <c r="C88" s="47"/>
      <c r="D88" s="47"/>
      <c r="E88" s="48"/>
      <c r="F88" s="46"/>
      <c r="G88" s="48"/>
      <c r="H88" s="53"/>
      <c r="I88" s="48"/>
      <c r="J88" s="78"/>
      <c r="K88" s="65"/>
      <c r="L88" s="46"/>
      <c r="M88" s="47"/>
      <c r="N88" s="47"/>
    </row>
    <row r="89" spans="1:14">
      <c r="A89" s="41"/>
      <c r="B89" s="51"/>
      <c r="C89" s="47"/>
      <c r="D89" s="52"/>
      <c r="E89" s="48"/>
      <c r="F89" s="46"/>
      <c r="G89" s="41"/>
      <c r="H89" s="53"/>
      <c r="I89" s="48"/>
      <c r="J89" s="46"/>
      <c r="K89" s="53"/>
      <c r="L89" s="79"/>
      <c r="M89" s="119"/>
      <c r="N89" s="119"/>
    </row>
    <row r="90" spans="1:14">
      <c r="A90" s="41"/>
      <c r="B90" s="51"/>
      <c r="C90" s="47"/>
      <c r="D90" s="52"/>
      <c r="E90" s="48"/>
      <c r="F90" s="46"/>
      <c r="G90" s="41"/>
      <c r="H90" s="53"/>
      <c r="I90" s="48"/>
      <c r="J90" s="46"/>
      <c r="K90" s="53"/>
      <c r="L90" s="79"/>
      <c r="M90" s="119"/>
      <c r="N90" s="119"/>
    </row>
    <row r="91" spans="1:14">
      <c r="A91" s="41"/>
      <c r="B91" s="55"/>
      <c r="C91" s="59"/>
      <c r="D91" s="56"/>
      <c r="E91" s="56"/>
      <c r="F91" s="144"/>
      <c r="G91" s="138"/>
      <c r="H91" s="57"/>
      <c r="I91" s="59"/>
      <c r="J91" s="80"/>
      <c r="K91" s="59"/>
      <c r="L91" s="60"/>
      <c r="M91" s="59"/>
      <c r="N91" s="59"/>
    </row>
    <row r="92" spans="1:14">
      <c r="A92" s="41"/>
      <c r="B92" s="55"/>
      <c r="C92" s="56"/>
      <c r="D92" s="56"/>
      <c r="E92" s="41"/>
      <c r="F92" s="55"/>
      <c r="G92" s="41"/>
      <c r="H92" s="57"/>
      <c r="I92" s="59"/>
      <c r="J92" s="55"/>
      <c r="K92" s="59"/>
      <c r="L92" s="80"/>
      <c r="M92" s="59"/>
      <c r="N92" s="45"/>
    </row>
    <row r="93" spans="1:14">
      <c r="A93" s="41"/>
      <c r="B93" s="55"/>
      <c r="C93" s="56"/>
      <c r="D93" s="56"/>
      <c r="E93" s="41"/>
      <c r="F93" s="55"/>
      <c r="G93" s="41"/>
      <c r="H93" s="57"/>
      <c r="I93" s="59"/>
      <c r="J93" s="55"/>
      <c r="K93" s="59"/>
      <c r="L93" s="80"/>
      <c r="M93" s="59"/>
      <c r="N93" s="45"/>
    </row>
    <row r="94" spans="1:14">
      <c r="A94" s="41"/>
      <c r="B94" s="42"/>
      <c r="C94" s="45"/>
      <c r="D94" s="45"/>
      <c r="E94" s="48"/>
      <c r="F94" s="42"/>
      <c r="G94" s="41"/>
      <c r="H94" s="57"/>
      <c r="I94" s="104"/>
      <c r="J94" s="76"/>
      <c r="K94" s="45"/>
      <c r="L94" s="76"/>
      <c r="M94" s="120"/>
      <c r="N94" s="45"/>
    </row>
    <row r="95" spans="1:14">
      <c r="A95" s="41"/>
      <c r="B95" s="46"/>
      <c r="C95" s="47"/>
      <c r="D95" s="47"/>
      <c r="E95" s="48"/>
      <c r="F95" s="54"/>
      <c r="G95" s="48"/>
      <c r="H95" s="53"/>
      <c r="I95" s="48"/>
      <c r="J95" s="46"/>
      <c r="K95" s="41"/>
      <c r="L95" s="46"/>
      <c r="M95" s="149"/>
      <c r="N95" s="149"/>
    </row>
    <row r="96" spans="1:14">
      <c r="A96" s="56"/>
      <c r="B96" s="55"/>
      <c r="C96" s="59"/>
      <c r="D96" s="56"/>
      <c r="E96" s="56"/>
      <c r="F96" s="55"/>
      <c r="G96" s="41"/>
      <c r="H96" s="57"/>
      <c r="I96" s="59"/>
      <c r="J96" s="55"/>
      <c r="K96" s="59"/>
      <c r="L96" s="80"/>
      <c r="M96" s="59"/>
      <c r="N96" s="45"/>
    </row>
    <row r="97" spans="1:14">
      <c r="A97" s="56"/>
      <c r="B97" s="55"/>
      <c r="C97" s="59"/>
      <c r="D97" s="56"/>
      <c r="E97" s="56"/>
      <c r="F97" s="55"/>
      <c r="G97" s="41"/>
      <c r="H97" s="57"/>
      <c r="I97" s="59"/>
      <c r="J97" s="55"/>
      <c r="K97" s="59"/>
      <c r="L97" s="80"/>
      <c r="M97" s="59"/>
      <c r="N97" s="45"/>
    </row>
    <row r="98" spans="1:14">
      <c r="A98" s="56"/>
      <c r="B98" s="55"/>
      <c r="C98" s="59"/>
      <c r="D98" s="56"/>
      <c r="E98" s="56"/>
      <c r="F98" s="55"/>
      <c r="G98" s="41"/>
      <c r="H98" s="57"/>
      <c r="I98" s="59"/>
      <c r="J98" s="55"/>
      <c r="K98" s="59"/>
      <c r="L98" s="80"/>
      <c r="M98" s="59"/>
      <c r="N98" s="45"/>
    </row>
    <row r="99" spans="1:14">
      <c r="A99" s="56"/>
      <c r="B99" s="55"/>
      <c r="C99" s="59"/>
      <c r="D99" s="56"/>
      <c r="E99" s="56"/>
      <c r="F99" s="55"/>
      <c r="G99" s="41"/>
      <c r="H99" s="57"/>
      <c r="I99" s="59"/>
      <c r="J99" s="55"/>
      <c r="K99" s="59"/>
      <c r="L99" s="80"/>
      <c r="M99" s="59"/>
      <c r="N99" s="59"/>
    </row>
    <row r="100" spans="1:14">
      <c r="A100" s="56"/>
      <c r="B100" s="55"/>
      <c r="C100" s="59"/>
      <c r="D100" s="56"/>
      <c r="E100" s="56"/>
      <c r="F100" s="55"/>
      <c r="G100" s="41"/>
      <c r="H100" s="57"/>
      <c r="I100" s="59"/>
      <c r="J100" s="55"/>
      <c r="K100" s="59"/>
      <c r="L100" s="80"/>
      <c r="M100" s="59"/>
      <c r="N100" s="59"/>
    </row>
    <row r="101" spans="1:14">
      <c r="A101" s="56"/>
      <c r="B101" s="55"/>
      <c r="C101" s="56"/>
      <c r="D101" s="56"/>
      <c r="E101" s="56"/>
      <c r="F101" s="55"/>
      <c r="G101" s="41"/>
      <c r="H101" s="57"/>
      <c r="I101" s="59"/>
      <c r="J101" s="55"/>
      <c r="K101" s="59"/>
      <c r="L101" s="80"/>
      <c r="M101" s="59"/>
      <c r="N101" s="59"/>
    </row>
    <row r="102" spans="1:14">
      <c r="A102" s="56"/>
      <c r="B102" s="55"/>
      <c r="C102" s="56"/>
      <c r="D102" s="56"/>
      <c r="E102" s="56"/>
      <c r="F102" s="55"/>
      <c r="G102" s="41"/>
      <c r="H102" s="57"/>
      <c r="I102" s="59"/>
      <c r="J102" s="55"/>
      <c r="K102" s="59"/>
      <c r="L102" s="80"/>
      <c r="M102" s="59"/>
      <c r="N102" s="59"/>
    </row>
    <row r="103" spans="1:14">
      <c r="A103" s="56"/>
      <c r="B103" s="55"/>
      <c r="C103" s="56"/>
      <c r="D103" s="56"/>
      <c r="E103" s="56"/>
      <c r="F103" s="55"/>
      <c r="G103" s="41"/>
      <c r="H103" s="57"/>
      <c r="I103" s="59"/>
      <c r="J103" s="55"/>
      <c r="K103" s="59"/>
      <c r="L103" s="80"/>
      <c r="M103" s="59"/>
      <c r="N103" s="59"/>
    </row>
    <row r="104" spans="1:14">
      <c r="A104" s="56"/>
      <c r="B104" s="55"/>
      <c r="C104" s="56"/>
      <c r="D104" s="56"/>
      <c r="E104" s="56"/>
      <c r="F104" s="55"/>
      <c r="G104" s="41"/>
      <c r="H104" s="57"/>
      <c r="I104" s="59"/>
      <c r="J104" s="55"/>
      <c r="K104" s="59"/>
      <c r="L104" s="80"/>
      <c r="M104" s="59"/>
      <c r="N104" s="59"/>
    </row>
    <row r="105" spans="1:14">
      <c r="A105" s="56"/>
      <c r="B105" s="55"/>
      <c r="C105" s="56"/>
      <c r="D105" s="56"/>
      <c r="E105" s="56"/>
      <c r="F105" s="55"/>
      <c r="G105" s="41"/>
      <c r="H105" s="57"/>
      <c r="I105" s="59"/>
      <c r="J105" s="55"/>
      <c r="K105" s="59"/>
      <c r="L105" s="80"/>
      <c r="M105" s="59"/>
      <c r="N105" s="45"/>
    </row>
    <row r="106" spans="1:14">
      <c r="A106" s="56"/>
      <c r="B106" s="55"/>
      <c r="C106" s="56"/>
      <c r="D106" s="56"/>
      <c r="E106" s="56"/>
      <c r="F106" s="55"/>
      <c r="G106" s="41"/>
      <c r="H106" s="57"/>
      <c r="I106" s="59"/>
      <c r="J106" s="55"/>
      <c r="K106" s="59"/>
      <c r="L106" s="80"/>
      <c r="M106" s="59"/>
      <c r="N106" s="45"/>
    </row>
    <row r="107" spans="1:14">
      <c r="A107" s="56"/>
      <c r="B107" s="135"/>
      <c r="C107" s="136"/>
      <c r="D107" s="136"/>
      <c r="E107" s="136"/>
      <c r="F107" s="135"/>
      <c r="G107" s="138"/>
      <c r="H107" s="139"/>
      <c r="I107" s="140"/>
      <c r="J107" s="135"/>
      <c r="K107" s="140"/>
      <c r="L107" s="150"/>
      <c r="M107" s="140"/>
      <c r="N107" s="102"/>
    </row>
    <row r="108" spans="1:14">
      <c r="A108" s="56"/>
      <c r="B108" s="88"/>
      <c r="C108" s="68"/>
      <c r="D108" s="68"/>
      <c r="E108" s="68"/>
      <c r="F108" s="89"/>
      <c r="G108" s="41"/>
      <c r="H108" s="90"/>
      <c r="I108" s="68"/>
      <c r="J108" s="68"/>
      <c r="K108" s="68"/>
      <c r="L108" s="94"/>
      <c r="M108" s="95"/>
      <c r="N108" s="95"/>
    </row>
    <row r="109" spans="1:14">
      <c r="A109" s="56"/>
      <c r="B109" s="55"/>
      <c r="C109" s="56"/>
      <c r="D109" s="56"/>
      <c r="E109" s="56"/>
      <c r="F109" s="55"/>
      <c r="G109" s="41"/>
      <c r="H109" s="57"/>
      <c r="I109" s="59"/>
      <c r="J109" s="55"/>
      <c r="K109" s="59"/>
      <c r="L109" s="80"/>
      <c r="M109" s="59"/>
      <c r="N109" s="45"/>
    </row>
    <row r="110" spans="1:14">
      <c r="A110" s="37"/>
      <c r="B110" s="38"/>
      <c r="C110" s="145"/>
      <c r="D110" s="37"/>
      <c r="E110" s="146"/>
      <c r="F110" s="38"/>
      <c r="G110" s="39"/>
      <c r="H110" s="40"/>
      <c r="I110" s="40"/>
      <c r="J110" s="38"/>
      <c r="K110" s="40"/>
      <c r="L110" s="38"/>
      <c r="M110" s="145"/>
      <c r="N110" s="145"/>
    </row>
    <row r="111" spans="1:14">
      <c r="A111" s="56"/>
      <c r="B111" s="55"/>
      <c r="C111" s="56"/>
      <c r="D111" s="56"/>
      <c r="E111" s="41"/>
      <c r="F111" s="55"/>
      <c r="G111" s="41"/>
      <c r="H111" s="57"/>
      <c r="I111" s="59"/>
      <c r="J111" s="55"/>
      <c r="K111" s="59"/>
      <c r="L111" s="80"/>
      <c r="M111" s="59"/>
      <c r="N111" s="45"/>
    </row>
    <row r="112" spans="1:14">
      <c r="A112" s="56"/>
      <c r="B112" s="55"/>
      <c r="C112" s="56"/>
      <c r="D112" s="56"/>
      <c r="E112" s="41"/>
      <c r="F112" s="55"/>
      <c r="G112" s="41"/>
      <c r="H112" s="57"/>
      <c r="I112" s="59"/>
      <c r="J112" s="55"/>
      <c r="K112" s="59"/>
      <c r="L112" s="80"/>
      <c r="M112" s="59"/>
      <c r="N112" s="45"/>
    </row>
    <row r="113" spans="1:14">
      <c r="A113" s="56"/>
      <c r="B113" s="55"/>
      <c r="C113" s="56"/>
      <c r="D113" s="56"/>
      <c r="E113" s="41"/>
      <c r="F113" s="55"/>
      <c r="G113" s="41"/>
      <c r="H113" s="57"/>
      <c r="I113" s="59"/>
      <c r="J113" s="55"/>
      <c r="K113" s="59"/>
      <c r="L113" s="80"/>
      <c r="M113" s="59"/>
      <c r="N113" s="45"/>
    </row>
    <row r="114" spans="1:14">
      <c r="A114" s="56"/>
      <c r="B114" s="55"/>
      <c r="C114" s="56"/>
      <c r="D114" s="56"/>
      <c r="E114" s="41"/>
      <c r="F114" s="55"/>
      <c r="G114" s="41"/>
      <c r="H114" s="57"/>
      <c r="I114" s="59"/>
      <c r="J114" s="55"/>
      <c r="K114" s="59"/>
      <c r="L114" s="80"/>
      <c r="M114" s="59"/>
      <c r="N114" s="45"/>
    </row>
    <row r="115" spans="1:14">
      <c r="A115" s="56"/>
      <c r="B115" s="55"/>
      <c r="C115" s="56"/>
      <c r="D115" s="56"/>
      <c r="E115" s="41"/>
      <c r="F115" s="55"/>
      <c r="G115" s="41"/>
      <c r="H115" s="57"/>
      <c r="I115" s="59"/>
      <c r="J115" s="55"/>
      <c r="K115" s="59"/>
      <c r="L115" s="80"/>
      <c r="M115" s="59"/>
      <c r="N115" s="45"/>
    </row>
    <row r="116" spans="1:14">
      <c r="A116" s="56"/>
      <c r="B116" s="55"/>
      <c r="C116" s="56"/>
      <c r="D116" s="56"/>
      <c r="E116" s="41"/>
      <c r="F116" s="55"/>
      <c r="G116" s="41"/>
      <c r="H116" s="57"/>
      <c r="I116" s="59"/>
      <c r="J116" s="55"/>
      <c r="K116" s="59"/>
      <c r="L116" s="80"/>
      <c r="M116" s="59"/>
      <c r="N116" s="45"/>
    </row>
    <row r="117" spans="1:14">
      <c r="A117" s="56"/>
      <c r="B117" s="55"/>
      <c r="C117" s="56"/>
      <c r="D117" s="56"/>
      <c r="E117" s="41"/>
      <c r="F117" s="55"/>
      <c r="G117" s="41"/>
      <c r="H117" s="57"/>
      <c r="I117" s="59"/>
      <c r="J117" s="55"/>
      <c r="K117" s="59"/>
      <c r="L117" s="80"/>
      <c r="M117" s="59"/>
      <c r="N117" s="45"/>
    </row>
    <row r="118" spans="1:14">
      <c r="A118" s="56"/>
      <c r="B118" s="55"/>
      <c r="C118" s="56"/>
      <c r="D118" s="56"/>
      <c r="E118" s="41"/>
      <c r="F118" s="55"/>
      <c r="G118" s="41"/>
      <c r="H118" s="57"/>
      <c r="I118" s="47"/>
      <c r="J118" s="55"/>
      <c r="K118" s="47"/>
      <c r="L118" s="78"/>
      <c r="M118" s="47"/>
      <c r="N118" s="45"/>
    </row>
    <row r="119" spans="1:14">
      <c r="A119" s="56"/>
      <c r="B119" s="55"/>
      <c r="C119" s="56"/>
      <c r="D119" s="56"/>
      <c r="E119" s="41"/>
      <c r="F119" s="55"/>
      <c r="G119" s="41"/>
      <c r="H119" s="57"/>
      <c r="I119" s="47"/>
      <c r="J119" s="55"/>
      <c r="K119" s="47"/>
      <c r="L119" s="78"/>
      <c r="M119" s="47"/>
      <c r="N119" s="45"/>
    </row>
    <row r="120" spans="1:14">
      <c r="A120" s="56"/>
      <c r="B120" s="55"/>
      <c r="C120" s="56"/>
      <c r="D120" s="56"/>
      <c r="E120" s="41"/>
      <c r="F120" s="55"/>
      <c r="G120" s="41"/>
      <c r="H120" s="57"/>
      <c r="I120" s="47"/>
      <c r="J120" s="55"/>
      <c r="K120" s="47"/>
      <c r="L120" s="78"/>
      <c r="M120" s="47"/>
      <c r="N120" s="45"/>
    </row>
    <row r="121" spans="1:14">
      <c r="A121" s="56"/>
      <c r="B121" s="55"/>
      <c r="C121" s="56"/>
      <c r="D121" s="56"/>
      <c r="E121" s="41"/>
      <c r="F121" s="55"/>
      <c r="G121" s="41"/>
      <c r="H121" s="57"/>
      <c r="I121" s="59"/>
      <c r="J121" s="55"/>
      <c r="K121" s="59"/>
      <c r="L121" s="80"/>
      <c r="M121" s="59"/>
      <c r="N121" s="45"/>
    </row>
    <row r="122" spans="1:14">
      <c r="A122" s="147"/>
      <c r="B122" s="38"/>
      <c r="C122" s="145"/>
      <c r="D122" s="37"/>
      <c r="E122" s="146"/>
      <c r="F122" s="38"/>
      <c r="G122" s="39"/>
      <c r="H122" s="40"/>
      <c r="I122" s="40"/>
      <c r="J122" s="151"/>
      <c r="K122" s="40"/>
      <c r="L122" s="151"/>
      <c r="M122" s="152"/>
      <c r="N122" s="152"/>
    </row>
    <row r="123" spans="1:14">
      <c r="A123" s="41"/>
      <c r="B123" s="55"/>
      <c r="C123" s="56"/>
      <c r="D123" s="56"/>
      <c r="E123" s="41"/>
      <c r="F123" s="55"/>
      <c r="G123" s="41"/>
      <c r="H123" s="57"/>
      <c r="I123" s="59"/>
      <c r="J123" s="55"/>
      <c r="K123" s="59"/>
      <c r="L123" s="80"/>
      <c r="M123" s="59"/>
      <c r="N123" s="45"/>
    </row>
    <row r="124" spans="1:14">
      <c r="A124" s="41"/>
      <c r="B124" s="55"/>
      <c r="C124" s="56"/>
      <c r="D124" s="56"/>
      <c r="E124" s="41"/>
      <c r="F124" s="55"/>
      <c r="G124" s="41"/>
      <c r="H124" s="57"/>
      <c r="I124" s="59"/>
      <c r="J124" s="55"/>
      <c r="K124" s="59"/>
      <c r="L124" s="55"/>
      <c r="M124" s="59"/>
      <c r="N124" s="45"/>
    </row>
    <row r="125" spans="1:14">
      <c r="A125" s="41"/>
      <c r="B125" s="55"/>
      <c r="C125" s="56"/>
      <c r="D125" s="56"/>
      <c r="E125" s="41"/>
      <c r="F125" s="55"/>
      <c r="G125" s="41"/>
      <c r="H125" s="57"/>
      <c r="I125" s="59"/>
      <c r="J125" s="55"/>
      <c r="K125" s="59"/>
      <c r="L125" s="80"/>
      <c r="M125" s="59"/>
      <c r="N125" s="45"/>
    </row>
    <row r="126" spans="1:14">
      <c r="A126" s="41"/>
      <c r="B126" s="55"/>
      <c r="C126" s="56"/>
      <c r="D126" s="56"/>
      <c r="E126" s="41"/>
      <c r="F126" s="55"/>
      <c r="G126" s="41"/>
      <c r="H126" s="57"/>
      <c r="I126" s="59"/>
      <c r="J126" s="55"/>
      <c r="K126" s="59"/>
      <c r="L126" s="80"/>
      <c r="M126" s="59"/>
      <c r="N126" s="45"/>
    </row>
    <row r="127" spans="1:14">
      <c r="A127" s="41"/>
      <c r="B127" s="55"/>
      <c r="C127" s="56"/>
      <c r="D127" s="56"/>
      <c r="E127" s="41"/>
      <c r="F127" s="55"/>
      <c r="G127" s="41"/>
      <c r="H127" s="57"/>
      <c r="I127" s="59"/>
      <c r="J127" s="55"/>
      <c r="K127" s="59"/>
      <c r="L127" s="55"/>
      <c r="M127" s="59"/>
      <c r="N127" s="45"/>
    </row>
    <row r="128" spans="1:14">
      <c r="A128" s="41"/>
      <c r="B128" s="81"/>
      <c r="C128" s="56"/>
      <c r="D128" s="48"/>
      <c r="E128" s="56"/>
      <c r="F128" s="76"/>
      <c r="G128" s="49"/>
      <c r="H128" s="57"/>
      <c r="I128" s="59"/>
      <c r="J128" s="76"/>
      <c r="K128" s="59"/>
      <c r="L128" s="76"/>
      <c r="M128" s="59"/>
      <c r="N128" s="45"/>
    </row>
    <row r="129" spans="1:14">
      <c r="A129" s="41"/>
      <c r="B129" s="81"/>
      <c r="C129" s="56"/>
      <c r="D129" s="59"/>
      <c r="E129" s="56"/>
      <c r="F129" s="76"/>
      <c r="G129" s="41"/>
      <c r="H129" s="57"/>
      <c r="I129" s="59"/>
      <c r="J129" s="76"/>
      <c r="K129" s="59"/>
      <c r="L129" s="80"/>
      <c r="M129" s="59"/>
      <c r="N129" s="45"/>
    </row>
    <row r="130" spans="1:14">
      <c r="A130" s="41"/>
      <c r="B130" s="55"/>
      <c r="C130" s="56"/>
      <c r="D130" s="59"/>
      <c r="E130" s="56"/>
      <c r="F130" s="55"/>
      <c r="G130" s="41"/>
      <c r="H130" s="57"/>
      <c r="I130" s="59"/>
      <c r="J130" s="55"/>
      <c r="K130" s="59"/>
      <c r="L130" s="80"/>
      <c r="M130" s="59"/>
      <c r="N130" s="45"/>
    </row>
    <row r="131" spans="1:14">
      <c r="A131" s="41"/>
      <c r="B131" s="55"/>
      <c r="C131" s="56"/>
      <c r="D131" s="59"/>
      <c r="E131" s="56"/>
      <c r="F131" s="55"/>
      <c r="G131" s="41"/>
      <c r="H131" s="57"/>
      <c r="I131" s="59"/>
      <c r="J131" s="55"/>
      <c r="K131" s="59"/>
      <c r="L131" s="80"/>
      <c r="M131" s="59"/>
      <c r="N131" s="45"/>
    </row>
    <row r="132" spans="1:14">
      <c r="A132" s="41"/>
      <c r="B132" s="55"/>
      <c r="C132" s="56"/>
      <c r="D132" s="48"/>
      <c r="E132" s="41"/>
      <c r="F132" s="55"/>
      <c r="G132" s="41"/>
      <c r="H132" s="57"/>
      <c r="I132" s="59"/>
      <c r="J132" s="55"/>
      <c r="K132" s="59"/>
      <c r="L132" s="55"/>
      <c r="M132" s="59"/>
      <c r="N132" s="45"/>
    </row>
    <row r="133" ht="25.5" spans="1:14">
      <c r="A133" s="153"/>
      <c r="B133" s="153"/>
      <c r="C133" s="153"/>
      <c r="D133" s="153"/>
      <c r="E133" s="153"/>
      <c r="F133" s="153"/>
      <c r="G133" s="153"/>
      <c r="H133" s="153"/>
      <c r="I133" s="153"/>
      <c r="J133" s="153"/>
      <c r="K133" s="153"/>
      <c r="L133" s="153"/>
      <c r="M133" s="153"/>
      <c r="N133" s="153"/>
    </row>
    <row r="134" spans="1:14">
      <c r="A134" s="31"/>
      <c r="B134" s="31"/>
      <c r="C134" s="31"/>
      <c r="D134" s="31"/>
      <c r="E134" s="32"/>
      <c r="F134" s="32"/>
      <c r="G134" s="32"/>
      <c r="H134" s="32"/>
      <c r="I134" s="155"/>
      <c r="J134" s="156"/>
      <c r="K134" s="31"/>
      <c r="L134" s="31"/>
      <c r="M134" s="70"/>
      <c r="N134" s="70"/>
    </row>
    <row r="135" spans="1:14">
      <c r="A135" s="31"/>
      <c r="B135" s="31"/>
      <c r="C135" s="31"/>
      <c r="D135" s="31"/>
      <c r="E135" s="32"/>
      <c r="F135" s="32"/>
      <c r="G135" s="32"/>
      <c r="H135" s="32"/>
      <c r="I135" s="71"/>
      <c r="J135" s="72"/>
      <c r="K135" s="31"/>
      <c r="L135" s="73"/>
      <c r="M135" s="33"/>
      <c r="N135" s="33"/>
    </row>
    <row r="136" spans="1:14">
      <c r="A136" s="31"/>
      <c r="B136" s="34"/>
      <c r="C136" s="31"/>
      <c r="D136" s="31"/>
      <c r="E136" s="32"/>
      <c r="F136" s="34"/>
      <c r="G136" s="32"/>
      <c r="H136" s="154"/>
      <c r="I136" s="154"/>
      <c r="J136" s="72"/>
      <c r="K136" s="154"/>
      <c r="L136" s="34"/>
      <c r="M136" s="33"/>
      <c r="N136" s="33"/>
    </row>
    <row r="137" spans="1:14">
      <c r="A137" s="37"/>
      <c r="B137" s="38"/>
      <c r="C137" s="145"/>
      <c r="D137" s="37"/>
      <c r="E137" s="146"/>
      <c r="F137" s="38"/>
      <c r="G137" s="39"/>
      <c r="H137" s="40"/>
      <c r="I137" s="40"/>
      <c r="J137" s="38"/>
      <c r="K137" s="40"/>
      <c r="L137" s="38"/>
      <c r="M137" s="145"/>
      <c r="N137" s="145"/>
    </row>
    <row r="138" spans="1:14">
      <c r="A138" s="41"/>
      <c r="B138" s="55"/>
      <c r="C138" s="56"/>
      <c r="D138" s="47"/>
      <c r="E138" s="41"/>
      <c r="F138" s="54"/>
      <c r="G138" s="48"/>
      <c r="H138" s="57"/>
      <c r="I138" s="56"/>
      <c r="J138" s="78"/>
      <c r="K138" s="48"/>
      <c r="L138" s="46"/>
      <c r="M138" s="59"/>
      <c r="N138" s="45"/>
    </row>
    <row r="139" spans="1:14">
      <c r="A139" s="41"/>
      <c r="B139" s="46"/>
      <c r="C139" s="47"/>
      <c r="D139" s="47"/>
      <c r="E139" s="41"/>
      <c r="F139" s="46"/>
      <c r="G139" s="48"/>
      <c r="H139" s="53"/>
      <c r="I139" s="48"/>
      <c r="J139" s="78"/>
      <c r="K139" s="48"/>
      <c r="L139" s="79"/>
      <c r="M139" s="45"/>
      <c r="N139" s="47"/>
    </row>
    <row r="140" spans="1:14">
      <c r="A140" s="41"/>
      <c r="B140" s="46"/>
      <c r="C140" s="47"/>
      <c r="D140" s="47"/>
      <c r="E140" s="48"/>
      <c r="F140" s="46"/>
      <c r="G140" s="49"/>
      <c r="H140" s="50"/>
      <c r="I140" s="48"/>
      <c r="J140" s="78"/>
      <c r="K140" s="48"/>
      <c r="L140" s="46"/>
      <c r="M140" s="47"/>
      <c r="N140" s="47"/>
    </row>
    <row r="141" spans="1:14">
      <c r="A141" s="41"/>
      <c r="B141" s="46"/>
      <c r="C141" s="47"/>
      <c r="D141" s="47"/>
      <c r="E141" s="47"/>
      <c r="F141" s="46"/>
      <c r="G141" s="49"/>
      <c r="H141" s="50"/>
      <c r="I141" s="48"/>
      <c r="J141" s="78"/>
      <c r="K141" s="48"/>
      <c r="L141" s="46"/>
      <c r="M141" s="52"/>
      <c r="N141" s="47"/>
    </row>
    <row r="142" spans="1:14">
      <c r="A142" s="41"/>
      <c r="B142" s="46"/>
      <c r="C142" s="47"/>
      <c r="D142" s="47"/>
      <c r="E142" s="48"/>
      <c r="F142" s="46"/>
      <c r="G142" s="49"/>
      <c r="H142" s="50"/>
      <c r="I142" s="48"/>
      <c r="J142" s="78"/>
      <c r="K142" s="48"/>
      <c r="L142" s="46"/>
      <c r="M142" s="52"/>
      <c r="N142" s="47"/>
    </row>
    <row r="143" spans="1:14">
      <c r="A143" s="41"/>
      <c r="B143" s="51"/>
      <c r="C143" s="47"/>
      <c r="D143" s="47"/>
      <c r="E143" s="41"/>
      <c r="F143" s="55"/>
      <c r="G143" s="48"/>
      <c r="H143" s="57"/>
      <c r="I143" s="48"/>
      <c r="J143" s="78"/>
      <c r="K143" s="41"/>
      <c r="L143" s="46"/>
      <c r="M143" s="45"/>
      <c r="N143" s="47"/>
    </row>
    <row r="144" spans="1:14">
      <c r="A144" s="41"/>
      <c r="B144" s="46"/>
      <c r="C144" s="47"/>
      <c r="D144" s="47"/>
      <c r="E144" s="48"/>
      <c r="F144" s="46"/>
      <c r="G144" s="41"/>
      <c r="H144" s="53"/>
      <c r="I144" s="48"/>
      <c r="J144" s="78"/>
      <c r="K144" s="48"/>
      <c r="L144" s="42"/>
      <c r="M144" s="45"/>
      <c r="N144" s="47"/>
    </row>
    <row r="145" spans="1:14">
      <c r="A145" s="41"/>
      <c r="B145" s="51"/>
      <c r="C145" s="52"/>
      <c r="D145" s="47"/>
      <c r="E145" s="48"/>
      <c r="F145" s="46"/>
      <c r="G145" s="41"/>
      <c r="H145" s="57"/>
      <c r="I145" s="48"/>
      <c r="J145" s="78"/>
      <c r="K145" s="52"/>
      <c r="L145" s="79"/>
      <c r="M145" s="45"/>
      <c r="N145" s="47"/>
    </row>
    <row r="146" spans="1:14">
      <c r="A146" s="41"/>
      <c r="B146" s="46"/>
      <c r="C146" s="52"/>
      <c r="D146" s="47"/>
      <c r="E146" s="48"/>
      <c r="F146" s="46"/>
      <c r="G146" s="41"/>
      <c r="H146" s="53"/>
      <c r="I146" s="48"/>
      <c r="J146" s="78"/>
      <c r="K146" s="47"/>
      <c r="L146" s="46"/>
      <c r="M146" s="47"/>
      <c r="N146" s="45"/>
    </row>
    <row r="147" spans="1:14">
      <c r="A147" s="41"/>
      <c r="B147" s="51"/>
      <c r="C147" s="47"/>
      <c r="D147" s="47"/>
      <c r="E147" s="48"/>
      <c r="F147" s="55"/>
      <c r="G147" s="41"/>
      <c r="H147" s="53"/>
      <c r="I147" s="48"/>
      <c r="J147" s="46"/>
      <c r="K147" s="48"/>
      <c r="L147" s="79"/>
      <c r="M147" s="45"/>
      <c r="N147" s="47"/>
    </row>
    <row r="148" spans="1:14">
      <c r="A148" s="41"/>
      <c r="B148" s="46"/>
      <c r="C148" s="59"/>
      <c r="D148" s="59"/>
      <c r="E148" s="48"/>
      <c r="F148" s="92"/>
      <c r="G148" s="45"/>
      <c r="H148" s="61"/>
      <c r="I148" s="65"/>
      <c r="J148" s="60"/>
      <c r="K148" s="65"/>
      <c r="L148" s="60"/>
      <c r="M148" s="59"/>
      <c r="N148" s="45"/>
    </row>
    <row r="149" spans="1:14">
      <c r="A149" s="41"/>
      <c r="B149" s="51"/>
      <c r="C149" s="47"/>
      <c r="D149" s="52"/>
      <c r="E149" s="41"/>
      <c r="F149" s="46"/>
      <c r="G149" s="41"/>
      <c r="H149" s="53"/>
      <c r="I149" s="48"/>
      <c r="J149" s="78"/>
      <c r="K149" s="48"/>
      <c r="L149" s="78"/>
      <c r="M149" s="48"/>
      <c r="N149" s="112"/>
    </row>
    <row r="150" spans="1:14">
      <c r="A150" s="41"/>
      <c r="B150" s="51"/>
      <c r="C150" s="47"/>
      <c r="D150" s="52"/>
      <c r="E150" s="41"/>
      <c r="F150" s="46"/>
      <c r="G150" s="41"/>
      <c r="H150" s="53"/>
      <c r="I150" s="48"/>
      <c r="J150" s="78"/>
      <c r="K150" s="53"/>
      <c r="L150" s="42"/>
      <c r="M150" s="45"/>
      <c r="N150" s="47"/>
    </row>
    <row r="151" spans="1:14">
      <c r="A151" s="41"/>
      <c r="B151" s="51"/>
      <c r="C151" s="47"/>
      <c r="D151" s="52"/>
      <c r="E151" s="41"/>
      <c r="F151" s="46"/>
      <c r="G151" s="48"/>
      <c r="H151" s="53"/>
      <c r="I151" s="48"/>
      <c r="J151" s="78"/>
      <c r="K151" s="53"/>
      <c r="L151" s="78"/>
      <c r="M151" s="45"/>
      <c r="N151" s="47"/>
    </row>
    <row r="152" spans="1:14">
      <c r="A152" s="41"/>
      <c r="B152" s="46"/>
      <c r="C152" s="47"/>
      <c r="D152" s="52"/>
      <c r="E152" s="41"/>
      <c r="F152" s="54"/>
      <c r="G152" s="41"/>
      <c r="H152" s="53"/>
      <c r="I152" s="48"/>
      <c r="J152" s="78"/>
      <c r="K152" s="53"/>
      <c r="L152" s="79"/>
      <c r="M152" s="45"/>
      <c r="N152" s="47"/>
    </row>
    <row r="153" spans="1:14">
      <c r="A153" s="41"/>
      <c r="B153" s="46"/>
      <c r="C153" s="47"/>
      <c r="D153" s="52"/>
      <c r="E153" s="41"/>
      <c r="F153" s="54"/>
      <c r="G153" s="41"/>
      <c r="H153" s="53"/>
      <c r="I153" s="48"/>
      <c r="J153" s="78"/>
      <c r="K153" s="53"/>
      <c r="L153" s="79"/>
      <c r="M153" s="45"/>
      <c r="N153" s="47"/>
    </row>
    <row r="154" spans="1:14">
      <c r="A154" s="41"/>
      <c r="B154" s="51"/>
      <c r="C154" s="47"/>
      <c r="D154" s="52"/>
      <c r="E154" s="48"/>
      <c r="F154" s="46"/>
      <c r="G154" s="41"/>
      <c r="H154" s="53"/>
      <c r="I154" s="48"/>
      <c r="J154" s="78"/>
      <c r="K154" s="47"/>
      <c r="L154" s="79"/>
      <c r="M154" s="45"/>
      <c r="N154" s="47"/>
    </row>
    <row r="155" spans="1:14">
      <c r="A155" s="41"/>
      <c r="B155" s="51"/>
      <c r="C155" s="47"/>
      <c r="D155" s="52"/>
      <c r="E155" s="48"/>
      <c r="F155" s="46"/>
      <c r="G155" s="41"/>
      <c r="H155" s="53"/>
      <c r="I155" s="48"/>
      <c r="J155" s="78"/>
      <c r="K155" s="53"/>
      <c r="L155" s="79"/>
      <c r="M155" s="52"/>
      <c r="N155" s="45"/>
    </row>
    <row r="156" spans="1:14">
      <c r="A156" s="41"/>
      <c r="B156" s="51"/>
      <c r="C156" s="47"/>
      <c r="D156" s="52"/>
      <c r="E156" s="48"/>
      <c r="F156" s="46"/>
      <c r="G156" s="48"/>
      <c r="H156" s="53"/>
      <c r="I156" s="48"/>
      <c r="J156" s="78"/>
      <c r="K156" s="53"/>
      <c r="L156" s="79"/>
      <c r="M156" s="45"/>
      <c r="N156" s="47"/>
    </row>
    <row r="157" spans="1:14">
      <c r="A157" s="41"/>
      <c r="B157" s="51"/>
      <c r="C157" s="47"/>
      <c r="D157" s="52"/>
      <c r="E157" s="48"/>
      <c r="F157" s="46"/>
      <c r="G157" s="48"/>
      <c r="H157" s="53"/>
      <c r="I157" s="48"/>
      <c r="J157" s="78"/>
      <c r="K157" s="53"/>
      <c r="L157" s="79"/>
      <c r="M157" s="52"/>
      <c r="N157" s="45"/>
    </row>
    <row r="158" spans="1:14">
      <c r="A158" s="41"/>
      <c r="B158" s="46"/>
      <c r="C158" s="47"/>
      <c r="D158" s="47"/>
      <c r="E158" s="48"/>
      <c r="F158" s="46"/>
      <c r="G158" s="41"/>
      <c r="H158" s="53"/>
      <c r="I158" s="48"/>
      <c r="J158" s="78"/>
      <c r="K158" s="53"/>
      <c r="L158" s="46"/>
      <c r="M158" s="45"/>
      <c r="N158" s="52"/>
    </row>
    <row r="159" spans="1:14">
      <c r="A159" s="41"/>
      <c r="B159" s="46"/>
      <c r="C159" s="47"/>
      <c r="D159" s="47"/>
      <c r="E159" s="48"/>
      <c r="F159" s="46"/>
      <c r="G159" s="48"/>
      <c r="H159" s="53"/>
      <c r="I159" s="48"/>
      <c r="J159" s="78"/>
      <c r="K159" s="48"/>
      <c r="L159" s="46"/>
      <c r="M159" s="45"/>
      <c r="N159" s="52"/>
    </row>
    <row r="160" spans="1:14">
      <c r="A160" s="41"/>
      <c r="B160" s="46"/>
      <c r="C160" s="47"/>
      <c r="D160" s="47"/>
      <c r="E160" s="48"/>
      <c r="F160" s="46"/>
      <c r="G160" s="41"/>
      <c r="H160" s="53"/>
      <c r="I160" s="48"/>
      <c r="J160" s="78"/>
      <c r="K160" s="53"/>
      <c r="L160" s="46"/>
      <c r="M160" s="45"/>
      <c r="N160" s="52"/>
    </row>
    <row r="161" spans="1:14">
      <c r="A161" s="41"/>
      <c r="B161" s="46"/>
      <c r="C161" s="47"/>
      <c r="D161" s="52"/>
      <c r="E161" s="48"/>
      <c r="F161" s="46"/>
      <c r="G161" s="41"/>
      <c r="H161" s="53"/>
      <c r="I161" s="48"/>
      <c r="J161" s="78"/>
      <c r="K161" s="48"/>
      <c r="L161" s="46"/>
      <c r="M161" s="52"/>
      <c r="N161" s="45"/>
    </row>
    <row r="162" spans="1:14">
      <c r="A162" s="41"/>
      <c r="B162" s="46"/>
      <c r="C162" s="47"/>
      <c r="D162" s="52"/>
      <c r="E162" s="48"/>
      <c r="F162" s="46"/>
      <c r="G162" s="41"/>
      <c r="H162" s="53"/>
      <c r="I162" s="48"/>
      <c r="J162" s="78"/>
      <c r="K162" s="48"/>
      <c r="L162" s="46"/>
      <c r="M162" s="52"/>
      <c r="N162" s="45"/>
    </row>
    <row r="163" spans="1:14">
      <c r="A163" s="41"/>
      <c r="B163" s="46"/>
      <c r="C163" s="47"/>
      <c r="D163" s="52"/>
      <c r="E163" s="48"/>
      <c r="F163" s="46"/>
      <c r="G163" s="41"/>
      <c r="H163" s="53"/>
      <c r="I163" s="48"/>
      <c r="J163" s="78"/>
      <c r="K163" s="48"/>
      <c r="L163" s="46"/>
      <c r="M163" s="96"/>
      <c r="N163" s="45"/>
    </row>
    <row r="164" spans="1:14">
      <c r="A164" s="41"/>
      <c r="B164" s="46"/>
      <c r="C164" s="47"/>
      <c r="D164" s="52"/>
      <c r="E164" s="48"/>
      <c r="F164" s="46"/>
      <c r="G164" s="48"/>
      <c r="H164" s="53"/>
      <c r="I164" s="48"/>
      <c r="J164" s="78"/>
      <c r="K164" s="47"/>
      <c r="L164" s="46"/>
      <c r="M164" s="96"/>
      <c r="N164" s="45"/>
    </row>
    <row r="165" spans="1:14">
      <c r="A165" s="41"/>
      <c r="B165" s="46"/>
      <c r="C165" s="47"/>
      <c r="D165" s="52"/>
      <c r="E165" s="48"/>
      <c r="F165" s="54"/>
      <c r="G165" s="41"/>
      <c r="H165" s="53"/>
      <c r="I165" s="48"/>
      <c r="J165" s="78"/>
      <c r="K165" s="41"/>
      <c r="L165" s="46"/>
      <c r="M165" s="52"/>
      <c r="N165" s="45"/>
    </row>
    <row r="166" spans="1:14">
      <c r="A166" s="41"/>
      <c r="B166" s="46"/>
      <c r="C166" s="47"/>
      <c r="D166" s="47"/>
      <c r="E166" s="48"/>
      <c r="F166" s="54"/>
      <c r="G166" s="41"/>
      <c r="H166" s="53"/>
      <c r="I166" s="48"/>
      <c r="J166" s="78"/>
      <c r="K166" s="53"/>
      <c r="L166" s="79"/>
      <c r="M166" s="96"/>
      <c r="N166" s="45"/>
    </row>
    <row r="167" spans="1:14">
      <c r="A167" s="41"/>
      <c r="B167" s="46"/>
      <c r="C167" s="68"/>
      <c r="D167" s="68"/>
      <c r="E167" s="68"/>
      <c r="F167" s="91"/>
      <c r="G167" s="48"/>
      <c r="H167" s="90"/>
      <c r="I167" s="68"/>
      <c r="J167" s="94"/>
      <c r="K167" s="68"/>
      <c r="L167" s="94"/>
      <c r="M167" s="95"/>
      <c r="N167" s="47"/>
    </row>
    <row r="168" spans="1:14">
      <c r="A168" s="41"/>
      <c r="B168" s="46"/>
      <c r="C168" s="46"/>
      <c r="D168" s="47"/>
      <c r="E168" s="48"/>
      <c r="F168" s="46"/>
      <c r="G168" s="48"/>
      <c r="H168" s="53"/>
      <c r="I168" s="47"/>
      <c r="J168" s="46"/>
      <c r="K168" s="47"/>
      <c r="L168" s="46"/>
      <c r="M168" s="47"/>
      <c r="N168" s="45"/>
    </row>
    <row r="169" spans="1:14">
      <c r="A169" s="41"/>
      <c r="B169" s="46"/>
      <c r="C169" s="47"/>
      <c r="D169" s="52"/>
      <c r="E169" s="47"/>
      <c r="F169" s="54"/>
      <c r="G169" s="41"/>
      <c r="H169" s="53"/>
      <c r="I169" s="48"/>
      <c r="J169" s="46"/>
      <c r="K169" s="41"/>
      <c r="L169" s="46"/>
      <c r="M169" s="96"/>
      <c r="N169" s="45"/>
    </row>
    <row r="170" spans="1:14">
      <c r="A170" s="37"/>
      <c r="B170" s="38"/>
      <c r="C170" s="145"/>
      <c r="D170" s="37"/>
      <c r="E170" s="146"/>
      <c r="F170" s="38"/>
      <c r="G170" s="39"/>
      <c r="H170" s="40"/>
      <c r="I170" s="40"/>
      <c r="J170" s="38"/>
      <c r="K170" s="40"/>
      <c r="L170" s="38"/>
      <c r="M170" s="145"/>
      <c r="N170" s="145"/>
    </row>
    <row r="171" spans="1:14">
      <c r="A171" s="47"/>
      <c r="B171" s="46"/>
      <c r="C171" s="47"/>
      <c r="D171" s="47"/>
      <c r="E171" s="47"/>
      <c r="F171" s="46"/>
      <c r="G171" s="48"/>
      <c r="H171" s="47"/>
      <c r="I171" s="47"/>
      <c r="J171" s="46"/>
      <c r="K171" s="47"/>
      <c r="L171" s="46"/>
      <c r="M171" s="47"/>
      <c r="N171" s="45"/>
    </row>
    <row r="172" spans="1:14">
      <c r="A172" s="47"/>
      <c r="B172" s="46"/>
      <c r="C172" s="47"/>
      <c r="D172" s="47"/>
      <c r="E172" s="48"/>
      <c r="F172" s="46"/>
      <c r="G172" s="48"/>
      <c r="H172" s="53"/>
      <c r="I172" s="48"/>
      <c r="J172" s="78"/>
      <c r="K172" s="53"/>
      <c r="L172" s="46"/>
      <c r="M172" s="52"/>
      <c r="N172" s="45"/>
    </row>
    <row r="173" spans="1:14">
      <c r="A173" s="47"/>
      <c r="B173" s="46"/>
      <c r="C173" s="47"/>
      <c r="D173" s="47"/>
      <c r="E173" s="48"/>
      <c r="F173" s="46"/>
      <c r="G173" s="48"/>
      <c r="H173" s="53"/>
      <c r="I173" s="48"/>
      <c r="J173" s="78"/>
      <c r="K173" s="48"/>
      <c r="L173" s="46"/>
      <c r="M173" s="52"/>
      <c r="N173" s="45"/>
    </row>
    <row r="174" spans="1:14">
      <c r="A174" s="47"/>
      <c r="B174" s="46"/>
      <c r="C174" s="47"/>
      <c r="D174" s="47"/>
      <c r="E174" s="48"/>
      <c r="F174" s="46"/>
      <c r="G174" s="48"/>
      <c r="H174" s="53"/>
      <c r="I174" s="48"/>
      <c r="J174" s="78"/>
      <c r="K174" s="65"/>
      <c r="L174" s="78"/>
      <c r="M174" s="47"/>
      <c r="N174" s="45"/>
    </row>
    <row r="175" spans="1:14">
      <c r="A175" s="47"/>
      <c r="B175" s="46"/>
      <c r="C175" s="47"/>
      <c r="D175" s="47"/>
      <c r="E175" s="48"/>
      <c r="F175" s="78"/>
      <c r="G175" s="49"/>
      <c r="H175" s="53"/>
      <c r="I175" s="48"/>
      <c r="J175" s="78"/>
      <c r="K175" s="47"/>
      <c r="L175" s="46"/>
      <c r="M175" s="52"/>
      <c r="N175" s="45"/>
    </row>
    <row r="176" spans="1:14">
      <c r="A176" s="47"/>
      <c r="B176" s="46"/>
      <c r="C176" s="47"/>
      <c r="D176" s="47"/>
      <c r="E176" s="47"/>
      <c r="F176" s="46"/>
      <c r="G176" s="48"/>
      <c r="H176" s="53"/>
      <c r="I176" s="47"/>
      <c r="J176" s="78"/>
      <c r="K176" s="47"/>
      <c r="L176" s="46"/>
      <c r="M176" s="47"/>
      <c r="N176" s="45"/>
    </row>
    <row r="177" spans="1:14">
      <c r="A177" s="47"/>
      <c r="B177" s="46"/>
      <c r="C177" s="47"/>
      <c r="D177" s="59"/>
      <c r="E177" s="47"/>
      <c r="F177" s="46"/>
      <c r="G177" s="41"/>
      <c r="H177" s="53"/>
      <c r="I177" s="48"/>
      <c r="J177" s="78"/>
      <c r="K177" s="47"/>
      <c r="L177" s="46"/>
      <c r="M177" s="52"/>
      <c r="N177" s="45"/>
    </row>
    <row r="178" spans="1:14">
      <c r="A178" s="47"/>
      <c r="B178" s="46"/>
      <c r="C178" s="47"/>
      <c r="D178" s="59"/>
      <c r="E178" s="47"/>
      <c r="F178" s="46"/>
      <c r="G178" s="41"/>
      <c r="H178" s="53"/>
      <c r="I178" s="48"/>
      <c r="J178" s="78"/>
      <c r="K178" s="47"/>
      <c r="L178" s="46"/>
      <c r="M178" s="52"/>
      <c r="N178" s="45"/>
    </row>
    <row r="179" spans="1:14">
      <c r="A179" s="47"/>
      <c r="B179" s="46"/>
      <c r="C179" s="47"/>
      <c r="D179" s="52"/>
      <c r="E179" s="48"/>
      <c r="F179" s="78"/>
      <c r="G179" s="45"/>
      <c r="H179" s="45"/>
      <c r="I179" s="45"/>
      <c r="J179" s="80"/>
      <c r="K179" s="45"/>
      <c r="L179" s="60"/>
      <c r="M179" s="59"/>
      <c r="N179" s="45"/>
    </row>
    <row r="180" spans="1:14">
      <c r="A180" s="47"/>
      <c r="B180" s="46"/>
      <c r="C180" s="47"/>
      <c r="D180" s="52"/>
      <c r="E180" s="48"/>
      <c r="F180" s="78"/>
      <c r="G180" s="45"/>
      <c r="H180" s="45"/>
      <c r="I180" s="45"/>
      <c r="J180" s="80"/>
      <c r="K180" s="45"/>
      <c r="L180" s="60"/>
      <c r="M180" s="59"/>
      <c r="N180" s="45"/>
    </row>
    <row r="181" spans="1:14">
      <c r="A181" s="147"/>
      <c r="B181" s="38"/>
      <c r="C181" s="145"/>
      <c r="D181" s="37"/>
      <c r="E181" s="146"/>
      <c r="F181" s="38"/>
      <c r="G181" s="39"/>
      <c r="H181" s="40"/>
      <c r="I181" s="40"/>
      <c r="J181" s="151"/>
      <c r="K181" s="40"/>
      <c r="L181" s="151"/>
      <c r="M181" s="152"/>
      <c r="N181" s="152"/>
    </row>
    <row r="182" spans="1:14">
      <c r="A182" s="52"/>
      <c r="B182" s="51"/>
      <c r="C182" s="47"/>
      <c r="D182" s="52"/>
      <c r="E182" s="48"/>
      <c r="F182" s="46"/>
      <c r="G182" s="48"/>
      <c r="H182" s="53"/>
      <c r="I182" s="48"/>
      <c r="J182" s="46"/>
      <c r="K182" s="46"/>
      <c r="L182" s="46"/>
      <c r="M182" s="47"/>
      <c r="N182" s="47"/>
    </row>
    <row r="183" spans="1:14">
      <c r="A183" s="52"/>
      <c r="B183" s="46"/>
      <c r="C183" s="47"/>
      <c r="D183" s="47"/>
      <c r="E183" s="48"/>
      <c r="F183" s="46"/>
      <c r="G183" s="48"/>
      <c r="H183" s="53"/>
      <c r="I183" s="48"/>
      <c r="J183" s="78"/>
      <c r="K183" s="65"/>
      <c r="L183" s="46"/>
      <c r="M183" s="47"/>
      <c r="N183" s="47"/>
    </row>
    <row r="184" spans="1:14">
      <c r="A184" s="52"/>
      <c r="B184" s="51"/>
      <c r="C184" s="47"/>
      <c r="D184" s="52"/>
      <c r="E184" s="48"/>
      <c r="F184" s="46"/>
      <c r="G184" s="41"/>
      <c r="H184" s="53"/>
      <c r="I184" s="48"/>
      <c r="J184" s="46"/>
      <c r="K184" s="48"/>
      <c r="L184" s="46"/>
      <c r="M184" s="119"/>
      <c r="N184" s="119"/>
    </row>
    <row r="185" spans="1:14">
      <c r="A185" s="52"/>
      <c r="B185" s="51"/>
      <c r="C185" s="47"/>
      <c r="D185" s="47"/>
      <c r="E185" s="48"/>
      <c r="F185" s="55"/>
      <c r="G185" s="48"/>
      <c r="H185" s="57"/>
      <c r="I185" s="48"/>
      <c r="J185" s="78"/>
      <c r="K185" s="96"/>
      <c r="L185" s="46"/>
      <c r="M185" s="121"/>
      <c r="N185" s="51"/>
    </row>
    <row r="186" spans="1:14">
      <c r="A186" s="52"/>
      <c r="B186" s="51"/>
      <c r="C186" s="47"/>
      <c r="D186" s="47"/>
      <c r="E186" s="48"/>
      <c r="F186" s="55"/>
      <c r="G186" s="48"/>
      <c r="H186" s="57"/>
      <c r="I186" s="48"/>
      <c r="J186" s="78"/>
      <c r="K186" s="96"/>
      <c r="L186" s="46"/>
      <c r="M186" s="121"/>
      <c r="N186" s="51"/>
    </row>
    <row r="187" spans="1:14">
      <c r="A187" s="52"/>
      <c r="B187" s="51"/>
      <c r="C187" s="47"/>
      <c r="D187" s="47"/>
      <c r="E187" s="48"/>
      <c r="F187" s="55"/>
      <c r="G187" s="48"/>
      <c r="H187" s="57"/>
      <c r="I187" s="48"/>
      <c r="J187" s="78"/>
      <c r="K187" s="96"/>
      <c r="L187" s="46"/>
      <c r="M187" s="121"/>
      <c r="N187" s="51"/>
    </row>
    <row r="188" spans="1:14">
      <c r="A188" s="52"/>
      <c r="B188" s="51"/>
      <c r="C188" s="47"/>
      <c r="D188" s="47"/>
      <c r="E188" s="48"/>
      <c r="F188" s="55"/>
      <c r="G188" s="48"/>
      <c r="H188" s="57"/>
      <c r="I188" s="48"/>
      <c r="J188" s="78"/>
      <c r="K188" s="96"/>
      <c r="L188" s="46"/>
      <c r="M188" s="121"/>
      <c r="N188" s="51"/>
    </row>
    <row r="189" spans="1:14">
      <c r="A189" s="52"/>
      <c r="B189" s="46"/>
      <c r="C189" s="47"/>
      <c r="D189" s="47"/>
      <c r="E189" s="48"/>
      <c r="F189" s="46"/>
      <c r="G189" s="41"/>
      <c r="H189" s="53"/>
      <c r="I189" s="48"/>
      <c r="J189" s="46"/>
      <c r="K189" s="47"/>
      <c r="L189" s="79"/>
      <c r="M189" s="47"/>
      <c r="N189" s="47"/>
    </row>
    <row r="190" spans="1:14">
      <c r="A190" s="52"/>
      <c r="B190" s="51"/>
      <c r="C190" s="47"/>
      <c r="D190" s="52"/>
      <c r="E190" s="48"/>
      <c r="F190" s="46"/>
      <c r="G190" s="41"/>
      <c r="H190" s="53"/>
      <c r="I190" s="48"/>
      <c r="J190" s="46"/>
      <c r="K190" s="53"/>
      <c r="L190" s="79"/>
      <c r="M190" s="119"/>
      <c r="N190" s="119"/>
    </row>
    <row r="191" spans="1:14">
      <c r="A191" s="52"/>
      <c r="B191" s="51"/>
      <c r="C191" s="47"/>
      <c r="D191" s="52"/>
      <c r="E191" s="48"/>
      <c r="F191" s="46"/>
      <c r="G191" s="41"/>
      <c r="H191" s="53"/>
      <c r="I191" s="48"/>
      <c r="J191" s="46"/>
      <c r="K191" s="53"/>
      <c r="L191" s="79"/>
      <c r="M191" s="119"/>
      <c r="N191" s="119"/>
    </row>
    <row r="192" spans="1:14">
      <c r="A192" s="52"/>
      <c r="B192" s="51"/>
      <c r="C192" s="47"/>
      <c r="D192" s="59"/>
      <c r="E192" s="47"/>
      <c r="F192" s="46"/>
      <c r="G192" s="48"/>
      <c r="H192" s="53"/>
      <c r="I192" s="48"/>
      <c r="J192" s="46"/>
      <c r="K192" s="46"/>
      <c r="L192" s="46"/>
      <c r="M192" s="121"/>
      <c r="N192" s="121"/>
    </row>
    <row r="193" spans="1:14">
      <c r="A193" s="52"/>
      <c r="B193" s="51"/>
      <c r="C193" s="47"/>
      <c r="D193" s="47"/>
      <c r="E193" s="48"/>
      <c r="F193" s="46"/>
      <c r="G193" s="41"/>
      <c r="H193" s="53"/>
      <c r="I193" s="48"/>
      <c r="J193" s="78"/>
      <c r="K193" s="41"/>
      <c r="L193" s="46"/>
      <c r="M193" s="121"/>
      <c r="N193" s="121"/>
    </row>
    <row r="194" spans="1:14">
      <c r="A194" s="52"/>
      <c r="B194" s="51"/>
      <c r="C194" s="47"/>
      <c r="D194" s="47"/>
      <c r="E194" s="48"/>
      <c r="F194" s="46"/>
      <c r="G194" s="41"/>
      <c r="H194" s="53"/>
      <c r="I194" s="48"/>
      <c r="J194" s="78"/>
      <c r="K194" s="41"/>
      <c r="L194" s="46"/>
      <c r="M194" s="121"/>
      <c r="N194" s="121"/>
    </row>
    <row r="195" spans="1:14">
      <c r="A195" s="52"/>
      <c r="B195" s="51"/>
      <c r="C195" s="47"/>
      <c r="D195" s="47"/>
      <c r="E195" s="48"/>
      <c r="F195" s="55"/>
      <c r="G195" s="41"/>
      <c r="H195" s="57"/>
      <c r="I195" s="48"/>
      <c r="J195" s="78"/>
      <c r="K195" s="96"/>
      <c r="L195" s="46"/>
      <c r="M195" s="121"/>
      <c r="N195" s="121"/>
    </row>
    <row r="196" ht="25.5" spans="1:14">
      <c r="A196" s="153"/>
      <c r="B196" s="153"/>
      <c r="C196" s="153"/>
      <c r="D196" s="153"/>
      <c r="E196" s="153"/>
      <c r="F196" s="153"/>
      <c r="G196" s="153"/>
      <c r="H196" s="153"/>
      <c r="I196" s="153"/>
      <c r="J196" s="153"/>
      <c r="K196" s="153"/>
      <c r="L196" s="153"/>
      <c r="M196" s="153"/>
      <c r="N196" s="153"/>
    </row>
    <row r="197" spans="1:14">
      <c r="A197" s="31"/>
      <c r="B197" s="31"/>
      <c r="C197" s="31"/>
      <c r="D197" s="31"/>
      <c r="E197" s="32"/>
      <c r="F197" s="32"/>
      <c r="G197" s="32"/>
      <c r="H197" s="32"/>
      <c r="I197" s="155"/>
      <c r="J197" s="156"/>
      <c r="K197" s="31"/>
      <c r="L197" s="31"/>
      <c r="M197" s="70"/>
      <c r="N197" s="70"/>
    </row>
    <row r="198" spans="1:14">
      <c r="A198" s="31"/>
      <c r="B198" s="31"/>
      <c r="C198" s="31"/>
      <c r="D198" s="31"/>
      <c r="E198" s="32"/>
      <c r="F198" s="32"/>
      <c r="G198" s="32"/>
      <c r="H198" s="32"/>
      <c r="I198" s="71"/>
      <c r="J198" s="72"/>
      <c r="K198" s="31"/>
      <c r="L198" s="73"/>
      <c r="M198" s="33"/>
      <c r="N198" s="33"/>
    </row>
    <row r="199" spans="1:14">
      <c r="A199" s="31"/>
      <c r="B199" s="34"/>
      <c r="C199" s="31"/>
      <c r="D199" s="31"/>
      <c r="E199" s="32"/>
      <c r="F199" s="34"/>
      <c r="G199" s="32"/>
      <c r="H199" s="154"/>
      <c r="I199" s="154"/>
      <c r="J199" s="72"/>
      <c r="K199" s="154"/>
      <c r="L199" s="34"/>
      <c r="M199" s="33"/>
      <c r="N199" s="33"/>
    </row>
    <row r="200" spans="1:14">
      <c r="A200" s="37"/>
      <c r="B200" s="38"/>
      <c r="C200" s="145"/>
      <c r="D200" s="37"/>
      <c r="E200" s="146"/>
      <c r="F200" s="38"/>
      <c r="G200" s="39"/>
      <c r="H200" s="40"/>
      <c r="I200" s="40"/>
      <c r="J200" s="38"/>
      <c r="K200" s="40"/>
      <c r="L200" s="38"/>
      <c r="M200" s="145"/>
      <c r="N200" s="145"/>
    </row>
    <row r="201" spans="1:14">
      <c r="A201" s="41"/>
      <c r="B201" s="55"/>
      <c r="C201" s="56"/>
      <c r="D201" s="56"/>
      <c r="E201" s="56"/>
      <c r="F201" s="55"/>
      <c r="G201" s="41"/>
      <c r="H201" s="57"/>
      <c r="I201" s="59"/>
      <c r="J201" s="55"/>
      <c r="K201" s="59"/>
      <c r="L201" s="80"/>
      <c r="M201" s="59"/>
      <c r="N201" s="45"/>
    </row>
    <row r="202" spans="1:14">
      <c r="A202" s="41"/>
      <c r="B202" s="55"/>
      <c r="C202" s="56"/>
      <c r="D202" s="56"/>
      <c r="E202" s="56"/>
      <c r="F202" s="55"/>
      <c r="G202" s="41"/>
      <c r="H202" s="57"/>
      <c r="I202" s="59"/>
      <c r="J202" s="55"/>
      <c r="K202" s="59"/>
      <c r="L202" s="80"/>
      <c r="M202" s="59"/>
      <c r="N202" s="45"/>
    </row>
    <row r="203" spans="1:14">
      <c r="A203" s="41"/>
      <c r="B203" s="55"/>
      <c r="C203" s="56"/>
      <c r="D203" s="56"/>
      <c r="E203" s="56"/>
      <c r="F203" s="55"/>
      <c r="G203" s="41"/>
      <c r="H203" s="57"/>
      <c r="I203" s="59"/>
      <c r="J203" s="55"/>
      <c r="K203" s="59"/>
      <c r="L203" s="80"/>
      <c r="M203" s="59"/>
      <c r="N203" s="45"/>
    </row>
    <row r="204" spans="1:14">
      <c r="A204" s="41"/>
      <c r="B204" s="55"/>
      <c r="C204" s="56"/>
      <c r="D204" s="56"/>
      <c r="E204" s="56"/>
      <c r="F204" s="55"/>
      <c r="G204" s="41"/>
      <c r="H204" s="57"/>
      <c r="I204" s="59"/>
      <c r="J204" s="55"/>
      <c r="K204" s="59"/>
      <c r="L204" s="80"/>
      <c r="M204" s="59"/>
      <c r="N204" s="45"/>
    </row>
    <row r="205" spans="1:14">
      <c r="A205" s="41"/>
      <c r="B205" s="55"/>
      <c r="C205" s="56"/>
      <c r="D205" s="56"/>
      <c r="E205" s="56"/>
      <c r="F205" s="55"/>
      <c r="G205" s="41"/>
      <c r="H205" s="57"/>
      <c r="I205" s="59"/>
      <c r="J205" s="55"/>
      <c r="K205" s="59"/>
      <c r="L205" s="80"/>
      <c r="M205" s="59"/>
      <c r="N205" s="45"/>
    </row>
    <row r="206" spans="1:14">
      <c r="A206" s="41"/>
      <c r="B206" s="55"/>
      <c r="C206" s="56"/>
      <c r="D206" s="56"/>
      <c r="E206" s="56"/>
      <c r="F206" s="55"/>
      <c r="G206" s="41"/>
      <c r="H206" s="57"/>
      <c r="I206" s="59"/>
      <c r="J206" s="55"/>
      <c r="K206" s="59"/>
      <c r="L206" s="80"/>
      <c r="M206" s="59"/>
      <c r="N206" s="45"/>
    </row>
    <row r="207" spans="1:14">
      <c r="A207" s="41"/>
      <c r="B207" s="55"/>
      <c r="C207" s="56"/>
      <c r="D207" s="56"/>
      <c r="E207" s="56"/>
      <c r="F207" s="55"/>
      <c r="G207" s="41"/>
      <c r="H207" s="57"/>
      <c r="I207" s="59"/>
      <c r="J207" s="55"/>
      <c r="K207" s="59"/>
      <c r="L207" s="80"/>
      <c r="M207" s="59"/>
      <c r="N207" s="45"/>
    </row>
    <row r="208" spans="1:14">
      <c r="A208" s="41"/>
      <c r="B208" s="55"/>
      <c r="C208" s="56"/>
      <c r="D208" s="56"/>
      <c r="E208" s="56"/>
      <c r="F208" s="55"/>
      <c r="G208" s="41"/>
      <c r="H208" s="57"/>
      <c r="I208" s="59"/>
      <c r="J208" s="55"/>
      <c r="K208" s="59"/>
      <c r="L208" s="80"/>
      <c r="M208" s="59"/>
      <c r="N208" s="45"/>
    </row>
    <row r="209" spans="1:14">
      <c r="A209" s="41"/>
      <c r="B209" s="55"/>
      <c r="C209" s="56"/>
      <c r="D209" s="56"/>
      <c r="E209" s="56"/>
      <c r="F209" s="55"/>
      <c r="G209" s="41"/>
      <c r="H209" s="57"/>
      <c r="I209" s="59"/>
      <c r="J209" s="55"/>
      <c r="K209" s="59"/>
      <c r="L209" s="80"/>
      <c r="M209" s="59"/>
      <c r="N209" s="45"/>
    </row>
    <row r="210" spans="1:14">
      <c r="A210" s="41"/>
      <c r="B210" s="55"/>
      <c r="C210" s="56"/>
      <c r="D210" s="56"/>
      <c r="E210" s="56"/>
      <c r="F210" s="55"/>
      <c r="G210" s="41"/>
      <c r="H210" s="57"/>
      <c r="I210" s="59"/>
      <c r="J210" s="55"/>
      <c r="K210" s="59"/>
      <c r="L210" s="80"/>
      <c r="M210" s="59"/>
      <c r="N210" s="45"/>
    </row>
    <row r="211" spans="1:14">
      <c r="A211" s="41"/>
      <c r="B211" s="46"/>
      <c r="C211" s="59"/>
      <c r="D211" s="59"/>
      <c r="E211" s="59"/>
      <c r="F211" s="92"/>
      <c r="G211" s="45"/>
      <c r="H211" s="61"/>
      <c r="I211" s="59"/>
      <c r="J211" s="60"/>
      <c r="K211" s="59"/>
      <c r="L211" s="60"/>
      <c r="M211" s="59"/>
      <c r="N211" s="130"/>
    </row>
    <row r="212" spans="1:14">
      <c r="A212" s="37"/>
      <c r="B212" s="38"/>
      <c r="C212" s="145"/>
      <c r="D212" s="37"/>
      <c r="E212" s="146"/>
      <c r="F212" s="38"/>
      <c r="G212" s="39"/>
      <c r="H212" s="40"/>
      <c r="I212" s="40"/>
      <c r="J212" s="38"/>
      <c r="K212" s="40"/>
      <c r="L212" s="38"/>
      <c r="M212" s="145"/>
      <c r="N212" s="145"/>
    </row>
    <row r="213" spans="1:14">
      <c r="A213" s="56"/>
      <c r="B213" s="55"/>
      <c r="C213" s="59"/>
      <c r="D213" s="56"/>
      <c r="E213" s="56"/>
      <c r="F213" s="55"/>
      <c r="G213" s="41"/>
      <c r="H213" s="57"/>
      <c r="I213" s="59"/>
      <c r="J213" s="80"/>
      <c r="K213" s="59"/>
      <c r="L213" s="60"/>
      <c r="M213" s="59"/>
      <c r="N213" s="59"/>
    </row>
    <row r="214" spans="1:14">
      <c r="A214" s="56"/>
      <c r="B214" s="55"/>
      <c r="C214" s="59"/>
      <c r="D214" s="56"/>
      <c r="E214" s="56"/>
      <c r="F214" s="55"/>
      <c r="G214" s="41"/>
      <c r="H214" s="57"/>
      <c r="I214" s="59"/>
      <c r="J214" s="80"/>
      <c r="K214" s="59"/>
      <c r="L214" s="60"/>
      <c r="M214" s="59"/>
      <c r="N214" s="59"/>
    </row>
    <row r="215" spans="1:14">
      <c r="A215" s="56"/>
      <c r="B215" s="55"/>
      <c r="C215" s="59"/>
      <c r="D215" s="56"/>
      <c r="E215" s="56"/>
      <c r="F215" s="144"/>
      <c r="G215" s="138"/>
      <c r="H215" s="57"/>
      <c r="I215" s="59"/>
      <c r="J215" s="80"/>
      <c r="K215" s="59"/>
      <c r="L215" s="60"/>
      <c r="M215" s="59"/>
      <c r="N215" s="59"/>
    </row>
    <row r="216" spans="1:14">
      <c r="A216" s="56"/>
      <c r="B216" s="55"/>
      <c r="C216" s="59"/>
      <c r="D216" s="56"/>
      <c r="E216" s="56"/>
      <c r="F216" s="144"/>
      <c r="G216" s="138"/>
      <c r="H216" s="57"/>
      <c r="I216" s="59"/>
      <c r="J216" s="80"/>
      <c r="K216" s="59"/>
      <c r="L216" s="60"/>
      <c r="M216" s="59"/>
      <c r="N216" s="59"/>
    </row>
    <row r="217" spans="1:14">
      <c r="A217" s="56"/>
      <c r="B217" s="55"/>
      <c r="C217" s="59"/>
      <c r="D217" s="56"/>
      <c r="E217" s="56"/>
      <c r="F217" s="144"/>
      <c r="G217" s="138"/>
      <c r="H217" s="57"/>
      <c r="I217" s="59"/>
      <c r="J217" s="80"/>
      <c r="K217" s="59"/>
      <c r="L217" s="60"/>
      <c r="M217" s="59"/>
      <c r="N217" s="59"/>
    </row>
    <row r="218" spans="1:14">
      <c r="A218" s="147"/>
      <c r="B218" s="38"/>
      <c r="C218" s="145"/>
      <c r="D218" s="37"/>
      <c r="E218" s="146"/>
      <c r="F218" s="38"/>
      <c r="G218" s="39"/>
      <c r="H218" s="40"/>
      <c r="I218" s="40"/>
      <c r="J218" s="151"/>
      <c r="K218" s="40"/>
      <c r="L218" s="151"/>
      <c r="M218" s="152"/>
      <c r="N218" s="152"/>
    </row>
    <row r="219" spans="1:14">
      <c r="A219" s="56"/>
      <c r="B219" s="55"/>
      <c r="C219" s="56"/>
      <c r="D219" s="56"/>
      <c r="E219" s="56"/>
      <c r="F219" s="55"/>
      <c r="G219" s="41"/>
      <c r="H219" s="57"/>
      <c r="I219" s="59"/>
      <c r="J219" s="55"/>
      <c r="K219" s="59"/>
      <c r="L219" s="80"/>
      <c r="M219" s="59"/>
      <c r="N219" s="45"/>
    </row>
    <row r="220" spans="1:14">
      <c r="A220" s="56"/>
      <c r="B220" s="55"/>
      <c r="C220" s="59"/>
      <c r="D220" s="56"/>
      <c r="E220" s="56"/>
      <c r="F220" s="144"/>
      <c r="G220" s="138"/>
      <c r="H220" s="57"/>
      <c r="I220" s="59"/>
      <c r="J220" s="80"/>
      <c r="K220" s="59"/>
      <c r="L220" s="60"/>
      <c r="M220" s="59"/>
      <c r="N220" s="59"/>
    </row>
    <row r="221" spans="1:14">
      <c r="A221" s="56"/>
      <c r="B221" s="55"/>
      <c r="C221" s="56"/>
      <c r="D221" s="56"/>
      <c r="E221" s="56"/>
      <c r="F221" s="55"/>
      <c r="G221" s="41"/>
      <c r="H221" s="57"/>
      <c r="I221" s="59"/>
      <c r="J221" s="55"/>
      <c r="K221" s="59"/>
      <c r="L221" s="80"/>
      <c r="M221" s="59"/>
      <c r="N221" s="45"/>
    </row>
    <row r="222" ht="25.5" spans="1:14">
      <c r="A222" s="153"/>
      <c r="B222" s="153"/>
      <c r="C222" s="153"/>
      <c r="D222" s="153"/>
      <c r="E222" s="153"/>
      <c r="F222" s="153"/>
      <c r="G222" s="153"/>
      <c r="H222" s="153"/>
      <c r="I222" s="153"/>
      <c r="J222" s="153"/>
      <c r="K222" s="153"/>
      <c r="L222" s="153"/>
      <c r="M222" s="153"/>
      <c r="N222" s="153"/>
    </row>
    <row r="223" spans="1:14">
      <c r="A223" s="31"/>
      <c r="B223" s="31"/>
      <c r="C223" s="31"/>
      <c r="D223" s="31"/>
      <c r="E223" s="32"/>
      <c r="F223" s="32"/>
      <c r="G223" s="32"/>
      <c r="H223" s="32"/>
      <c r="I223" s="155"/>
      <c r="J223" s="156"/>
      <c r="K223" s="31"/>
      <c r="L223" s="31"/>
      <c r="M223" s="70"/>
      <c r="N223" s="70"/>
    </row>
    <row r="224" spans="1:14">
      <c r="A224" s="31"/>
      <c r="B224" s="31"/>
      <c r="C224" s="31"/>
      <c r="D224" s="31"/>
      <c r="E224" s="32"/>
      <c r="F224" s="32"/>
      <c r="G224" s="32"/>
      <c r="H224" s="32"/>
      <c r="I224" s="71"/>
      <c r="J224" s="72"/>
      <c r="K224" s="31"/>
      <c r="L224" s="73"/>
      <c r="M224" s="33"/>
      <c r="N224" s="33"/>
    </row>
    <row r="225" spans="1:14">
      <c r="A225" s="73"/>
      <c r="B225" s="34"/>
      <c r="C225" s="73"/>
      <c r="D225" s="73"/>
      <c r="E225" s="157"/>
      <c r="F225" s="34"/>
      <c r="G225" s="157"/>
      <c r="H225" s="71"/>
      <c r="I225" s="71"/>
      <c r="J225" s="34"/>
      <c r="K225" s="71"/>
      <c r="L225" s="34"/>
      <c r="M225" s="33"/>
      <c r="N225" s="33"/>
    </row>
    <row r="226" spans="1:14">
      <c r="A226" s="37"/>
      <c r="B226" s="38"/>
      <c r="C226" s="37"/>
      <c r="D226" s="37"/>
      <c r="E226" s="146"/>
      <c r="F226" s="38"/>
      <c r="G226" s="39"/>
      <c r="H226" s="40"/>
      <c r="I226" s="40"/>
      <c r="J226" s="38"/>
      <c r="K226" s="40"/>
      <c r="L226" s="38"/>
      <c r="M226" s="37"/>
      <c r="N226" s="37"/>
    </row>
    <row r="227" spans="1:14">
      <c r="A227" s="65"/>
      <c r="B227" s="58"/>
      <c r="C227" s="59"/>
      <c r="D227" s="59"/>
      <c r="E227" s="45"/>
      <c r="F227" s="60"/>
      <c r="G227" s="45"/>
      <c r="H227" s="61"/>
      <c r="I227" s="59"/>
      <c r="J227" s="80"/>
      <c r="K227" s="59"/>
      <c r="L227" s="60"/>
      <c r="M227" s="59"/>
      <c r="N227" s="59"/>
    </row>
    <row r="228" spans="1:14">
      <c r="A228" s="65"/>
      <c r="B228" s="58"/>
      <c r="C228" s="59"/>
      <c r="D228" s="59"/>
      <c r="E228" s="45"/>
      <c r="F228" s="60"/>
      <c r="G228" s="45"/>
      <c r="H228" s="61"/>
      <c r="I228" s="59"/>
      <c r="J228" s="80"/>
      <c r="K228" s="59"/>
      <c r="L228" s="60"/>
      <c r="M228" s="59"/>
      <c r="N228" s="59"/>
    </row>
    <row r="229" spans="1:14">
      <c r="A229" s="65"/>
      <c r="B229" s="58"/>
      <c r="C229" s="59"/>
      <c r="D229" s="59"/>
      <c r="E229" s="45"/>
      <c r="F229" s="60"/>
      <c r="G229" s="45"/>
      <c r="H229" s="61"/>
      <c r="I229" s="59"/>
      <c r="J229" s="80"/>
      <c r="K229" s="59"/>
      <c r="L229" s="60"/>
      <c r="M229" s="59"/>
      <c r="N229" s="59"/>
    </row>
    <row r="230" spans="1:14">
      <c r="A230" s="65"/>
      <c r="B230" s="58"/>
      <c r="C230" s="59"/>
      <c r="D230" s="59"/>
      <c r="E230" s="45"/>
      <c r="F230" s="60"/>
      <c r="G230" s="45"/>
      <c r="H230" s="61"/>
      <c r="I230" s="59"/>
      <c r="J230" s="80"/>
      <c r="K230" s="59"/>
      <c r="L230" s="60"/>
      <c r="M230" s="59"/>
      <c r="N230" s="59"/>
    </row>
    <row r="231" spans="1:14">
      <c r="A231" s="65"/>
      <c r="B231" s="58"/>
      <c r="C231" s="59"/>
      <c r="D231" s="59"/>
      <c r="E231" s="45"/>
      <c r="F231" s="60"/>
      <c r="G231" s="45"/>
      <c r="H231" s="61"/>
      <c r="I231" s="59"/>
      <c r="J231" s="80"/>
      <c r="K231" s="59"/>
      <c r="L231" s="60"/>
      <c r="M231" s="59"/>
      <c r="N231" s="59"/>
    </row>
    <row r="232" spans="1:14">
      <c r="A232" s="65"/>
      <c r="B232" s="58"/>
      <c r="C232" s="59"/>
      <c r="D232" s="59"/>
      <c r="E232" s="45"/>
      <c r="F232" s="60"/>
      <c r="G232" s="45"/>
      <c r="H232" s="61"/>
      <c r="I232" s="59"/>
      <c r="J232" s="80"/>
      <c r="K232" s="59"/>
      <c r="L232" s="60"/>
      <c r="M232" s="59"/>
      <c r="N232" s="59"/>
    </row>
    <row r="233" spans="1:14">
      <c r="A233" s="65"/>
      <c r="B233" s="58"/>
      <c r="C233" s="59"/>
      <c r="D233" s="59"/>
      <c r="E233" s="45"/>
      <c r="F233" s="60"/>
      <c r="G233" s="45"/>
      <c r="H233" s="61"/>
      <c r="I233" s="59"/>
      <c r="J233" s="80"/>
      <c r="K233" s="59"/>
      <c r="L233" s="60"/>
      <c r="M233" s="59"/>
      <c r="N233" s="59"/>
    </row>
    <row r="234" spans="1:14">
      <c r="A234" s="65"/>
      <c r="B234" s="58"/>
      <c r="C234" s="56"/>
      <c r="D234" s="59"/>
      <c r="E234" s="45"/>
      <c r="F234" s="55"/>
      <c r="G234" s="41"/>
      <c r="H234" s="57"/>
      <c r="I234" s="59"/>
      <c r="J234" s="55"/>
      <c r="K234" s="59"/>
      <c r="L234" s="80"/>
      <c r="M234" s="59"/>
      <c r="N234" s="45"/>
    </row>
    <row r="235" spans="1:14">
      <c r="A235" s="65"/>
      <c r="B235" s="128"/>
      <c r="C235" s="59"/>
      <c r="D235" s="59"/>
      <c r="E235" s="45"/>
      <c r="F235" s="92"/>
      <c r="G235" s="45"/>
      <c r="H235" s="61"/>
      <c r="I235" s="59"/>
      <c r="J235" s="60"/>
      <c r="K235" s="59"/>
      <c r="L235" s="60"/>
      <c r="M235" s="59"/>
      <c r="N235" s="130"/>
    </row>
    <row r="236" spans="1:14">
      <c r="A236" s="65"/>
      <c r="B236" s="46"/>
      <c r="C236" s="59"/>
      <c r="D236" s="52"/>
      <c r="E236" s="59"/>
      <c r="F236" s="92"/>
      <c r="G236" s="59"/>
      <c r="H236" s="61"/>
      <c r="I236" s="59"/>
      <c r="J236" s="60"/>
      <c r="K236" s="59"/>
      <c r="L236" s="60"/>
      <c r="M236" s="59"/>
      <c r="N236" s="130"/>
    </row>
    <row r="237" spans="1:14">
      <c r="A237" s="65"/>
      <c r="B237" s="128"/>
      <c r="C237" s="59"/>
      <c r="D237" s="59"/>
      <c r="E237" s="45"/>
      <c r="F237" s="92"/>
      <c r="G237" s="45"/>
      <c r="H237" s="61"/>
      <c r="I237" s="59"/>
      <c r="J237" s="60"/>
      <c r="K237" s="59"/>
      <c r="L237" s="60"/>
      <c r="M237" s="59"/>
      <c r="N237" s="130"/>
    </row>
    <row r="238" spans="1:14">
      <c r="A238" s="65"/>
      <c r="B238" s="133"/>
      <c r="C238" s="59"/>
      <c r="D238" s="59"/>
      <c r="E238" s="45"/>
      <c r="F238" s="92"/>
      <c r="G238" s="45"/>
      <c r="H238" s="61"/>
      <c r="I238" s="65"/>
      <c r="J238" s="134"/>
      <c r="K238" s="65"/>
      <c r="L238" s="60"/>
      <c r="M238" s="59"/>
      <c r="N238" s="59"/>
    </row>
    <row r="239" spans="1:14">
      <c r="A239" s="65"/>
      <c r="B239" s="46"/>
      <c r="C239" s="47"/>
      <c r="D239" s="47"/>
      <c r="E239" s="47"/>
      <c r="F239" s="158"/>
      <c r="G239" s="48"/>
      <c r="H239" s="53"/>
      <c r="I239" s="96"/>
      <c r="J239" s="159"/>
      <c r="K239" s="96"/>
      <c r="L239" s="46"/>
      <c r="M239" s="47"/>
      <c r="N239" s="47"/>
    </row>
    <row r="240" spans="1:14">
      <c r="A240" s="65"/>
      <c r="B240" s="60"/>
      <c r="C240" s="59"/>
      <c r="D240" s="59"/>
      <c r="E240" s="45"/>
      <c r="F240" s="60"/>
      <c r="G240" s="45"/>
      <c r="H240" s="61"/>
      <c r="I240" s="59"/>
      <c r="J240" s="80"/>
      <c r="K240" s="59"/>
      <c r="L240" s="60"/>
      <c r="M240" s="59"/>
      <c r="N240" s="59"/>
    </row>
    <row r="241" spans="1:14">
      <c r="A241" s="37"/>
      <c r="B241" s="38"/>
      <c r="C241" s="37"/>
      <c r="D241" s="37"/>
      <c r="E241" s="146"/>
      <c r="F241" s="38"/>
      <c r="G241" s="39"/>
      <c r="H241" s="40"/>
      <c r="I241" s="40"/>
      <c r="J241" s="38"/>
      <c r="K241" s="40"/>
      <c r="L241" s="38"/>
      <c r="M241" s="37"/>
      <c r="N241" s="37"/>
    </row>
    <row r="242" spans="1:14">
      <c r="A242" s="65"/>
      <c r="B242" s="60"/>
      <c r="C242" s="59"/>
      <c r="D242" s="59"/>
      <c r="E242" s="45"/>
      <c r="F242" s="60"/>
      <c r="G242" s="45"/>
      <c r="H242" s="61"/>
      <c r="I242" s="59"/>
      <c r="J242" s="80"/>
      <c r="K242" s="59"/>
      <c r="L242" s="60"/>
      <c r="M242" s="59"/>
      <c r="N242" s="59"/>
    </row>
    <row r="243" spans="1:14">
      <c r="A243" s="65"/>
      <c r="B243" s="60"/>
      <c r="C243" s="59"/>
      <c r="D243" s="59"/>
      <c r="E243" s="45"/>
      <c r="F243" s="60"/>
      <c r="G243" s="45"/>
      <c r="H243" s="61"/>
      <c r="I243" s="59"/>
      <c r="J243" s="80"/>
      <c r="K243" s="59"/>
      <c r="L243" s="60"/>
      <c r="M243" s="59"/>
      <c r="N243" s="59"/>
    </row>
    <row r="244" spans="1:14">
      <c r="A244" s="65"/>
      <c r="B244" s="60"/>
      <c r="C244" s="59"/>
      <c r="D244" s="59"/>
      <c r="E244" s="45"/>
      <c r="F244" s="60"/>
      <c r="G244" s="45"/>
      <c r="H244" s="61"/>
      <c r="I244" s="59"/>
      <c r="J244" s="80"/>
      <c r="K244" s="59"/>
      <c r="L244" s="60"/>
      <c r="M244" s="59"/>
      <c r="N244" s="59"/>
    </row>
    <row r="245" spans="1:14">
      <c r="A245" s="65"/>
      <c r="B245" s="60"/>
      <c r="C245" s="59"/>
      <c r="D245" s="59"/>
      <c r="E245" s="45"/>
      <c r="F245" s="60"/>
      <c r="G245" s="45"/>
      <c r="H245" s="61"/>
      <c r="I245" s="59"/>
      <c r="J245" s="80"/>
      <c r="K245" s="59"/>
      <c r="L245" s="60"/>
      <c r="M245" s="59"/>
      <c r="N245" s="59"/>
    </row>
    <row r="246" spans="1:14">
      <c r="A246" s="65"/>
      <c r="B246" s="60"/>
      <c r="C246" s="59"/>
      <c r="D246" s="59"/>
      <c r="E246" s="45"/>
      <c r="F246" s="60"/>
      <c r="G246" s="45"/>
      <c r="H246" s="61"/>
      <c r="I246" s="59"/>
      <c r="J246" s="80"/>
      <c r="K246" s="59"/>
      <c r="L246" s="60"/>
      <c r="M246" s="59"/>
      <c r="N246" s="59"/>
    </row>
    <row r="247" spans="1:14">
      <c r="A247" s="65"/>
      <c r="B247" s="60"/>
      <c r="C247" s="59"/>
      <c r="D247" s="59"/>
      <c r="E247" s="45"/>
      <c r="F247" s="60"/>
      <c r="G247" s="45"/>
      <c r="H247" s="61"/>
      <c r="I247" s="59"/>
      <c r="J247" s="80"/>
      <c r="K247" s="59"/>
      <c r="L247" s="60"/>
      <c r="M247" s="59"/>
      <c r="N247" s="59"/>
    </row>
    <row r="248" spans="1:14">
      <c r="A248" s="65"/>
      <c r="B248" s="60"/>
      <c r="C248" s="59"/>
      <c r="D248" s="59"/>
      <c r="E248" s="45"/>
      <c r="F248" s="60"/>
      <c r="G248" s="45"/>
      <c r="H248" s="61"/>
      <c r="I248" s="59"/>
      <c r="J248" s="80"/>
      <c r="K248" s="59"/>
      <c r="L248" s="60"/>
      <c r="M248" s="59"/>
      <c r="N248" s="59"/>
    </row>
    <row r="249" spans="1:14">
      <c r="A249" s="147"/>
      <c r="B249" s="38"/>
      <c r="C249" s="37"/>
      <c r="D249" s="37"/>
      <c r="E249" s="146"/>
      <c r="F249" s="38"/>
      <c r="G249" s="39"/>
      <c r="H249" s="40"/>
      <c r="I249" s="40"/>
      <c r="J249" s="151"/>
      <c r="K249" s="40"/>
      <c r="L249" s="151"/>
      <c r="M249" s="160"/>
      <c r="N249" s="160"/>
    </row>
    <row r="250" spans="1:14">
      <c r="A250" s="65"/>
      <c r="B250" s="69"/>
      <c r="C250" s="59"/>
      <c r="D250" s="68"/>
      <c r="E250" s="45"/>
      <c r="F250" s="60"/>
      <c r="G250" s="45"/>
      <c r="H250" s="61"/>
      <c r="I250" s="59"/>
      <c r="J250" s="80"/>
      <c r="K250" s="59"/>
      <c r="L250" s="60"/>
      <c r="M250" s="59"/>
      <c r="N250" s="59"/>
    </row>
    <row r="251" spans="1:14">
      <c r="A251" s="65"/>
      <c r="B251" s="69"/>
      <c r="C251" s="59"/>
      <c r="D251" s="68"/>
      <c r="E251" s="45"/>
      <c r="F251" s="60"/>
      <c r="G251" s="45"/>
      <c r="H251" s="61"/>
      <c r="I251" s="59"/>
      <c r="J251" s="80"/>
      <c r="K251" s="59"/>
      <c r="L251" s="60"/>
      <c r="M251" s="59"/>
      <c r="N251" s="59"/>
    </row>
    <row r="252" ht="25.5" spans="1:14">
      <c r="A252" s="153"/>
      <c r="B252" s="153"/>
      <c r="C252" s="153"/>
      <c r="D252" s="153"/>
      <c r="E252" s="153"/>
      <c r="F252" s="153"/>
      <c r="G252" s="153"/>
      <c r="H252" s="153"/>
      <c r="I252" s="153"/>
      <c r="J252" s="153"/>
      <c r="K252" s="153"/>
      <c r="L252" s="153"/>
      <c r="M252" s="153"/>
      <c r="N252" s="153"/>
    </row>
    <row r="253" spans="1:14">
      <c r="A253" s="31"/>
      <c r="B253" s="31"/>
      <c r="C253" s="31"/>
      <c r="D253" s="31"/>
      <c r="E253" s="32"/>
      <c r="F253" s="32"/>
      <c r="G253" s="32"/>
      <c r="H253" s="32"/>
      <c r="I253" s="155"/>
      <c r="J253" s="156"/>
      <c r="K253" s="31"/>
      <c r="L253" s="31"/>
      <c r="M253" s="70"/>
      <c r="N253" s="70"/>
    </row>
    <row r="254" spans="1:14">
      <c r="A254" s="31"/>
      <c r="B254" s="31"/>
      <c r="C254" s="31"/>
      <c r="D254" s="31"/>
      <c r="E254" s="32"/>
      <c r="F254" s="32"/>
      <c r="G254" s="32"/>
      <c r="H254" s="32"/>
      <c r="I254" s="71"/>
      <c r="J254" s="72"/>
      <c r="K254" s="31"/>
      <c r="L254" s="73"/>
      <c r="M254" s="33"/>
      <c r="N254" s="33"/>
    </row>
    <row r="255" spans="1:14">
      <c r="A255" s="31"/>
      <c r="B255" s="34"/>
      <c r="C255" s="31"/>
      <c r="D255" s="31"/>
      <c r="E255" s="32"/>
      <c r="F255" s="34"/>
      <c r="G255" s="32"/>
      <c r="H255" s="154"/>
      <c r="I255" s="154"/>
      <c r="J255" s="72"/>
      <c r="K255" s="154"/>
      <c r="L255" s="34"/>
      <c r="M255" s="33"/>
      <c r="N255" s="33"/>
    </row>
    <row r="256" spans="1:14">
      <c r="A256" s="37"/>
      <c r="B256" s="38"/>
      <c r="C256" s="145"/>
      <c r="D256" s="37"/>
      <c r="E256" s="146"/>
      <c r="F256" s="38"/>
      <c r="G256" s="39"/>
      <c r="H256" s="40"/>
      <c r="I256" s="40"/>
      <c r="J256" s="38"/>
      <c r="K256" s="40"/>
      <c r="L256" s="38"/>
      <c r="M256" s="145"/>
      <c r="N256" s="145"/>
    </row>
    <row r="257" spans="1:14">
      <c r="A257" s="56"/>
      <c r="B257" s="55"/>
      <c r="C257" s="59"/>
      <c r="D257" s="56"/>
      <c r="E257" s="41"/>
      <c r="F257" s="55"/>
      <c r="G257" s="41"/>
      <c r="H257" s="57"/>
      <c r="I257" s="56"/>
      <c r="J257" s="81"/>
      <c r="K257" s="59"/>
      <c r="L257" s="60"/>
      <c r="M257" s="59"/>
      <c r="N257" s="45"/>
    </row>
    <row r="258" spans="1:14">
      <c r="A258" s="56"/>
      <c r="B258" s="55"/>
      <c r="C258" s="59"/>
      <c r="D258" s="56"/>
      <c r="E258" s="41"/>
      <c r="F258" s="55"/>
      <c r="G258" s="41"/>
      <c r="H258" s="57"/>
      <c r="I258" s="56"/>
      <c r="J258" s="81"/>
      <c r="K258" s="59"/>
      <c r="L258" s="60"/>
      <c r="M258" s="59"/>
      <c r="N258" s="45"/>
    </row>
    <row r="259" spans="1:14">
      <c r="A259" s="56"/>
      <c r="B259" s="55"/>
      <c r="C259" s="59"/>
      <c r="D259" s="56"/>
      <c r="E259" s="41"/>
      <c r="F259" s="55"/>
      <c r="G259" s="41"/>
      <c r="H259" s="57"/>
      <c r="I259" s="56"/>
      <c r="J259" s="81"/>
      <c r="K259" s="59"/>
      <c r="L259" s="60"/>
      <c r="M259" s="59"/>
      <c r="N259" s="45"/>
    </row>
    <row r="260" spans="1:14">
      <c r="A260" s="56"/>
      <c r="B260" s="55"/>
      <c r="C260" s="59"/>
      <c r="D260" s="56"/>
      <c r="E260" s="41"/>
      <c r="F260" s="55"/>
      <c r="G260" s="41"/>
      <c r="H260" s="57"/>
      <c r="I260" s="56"/>
      <c r="J260" s="81"/>
      <c r="K260" s="59"/>
      <c r="L260" s="60"/>
      <c r="M260" s="59"/>
      <c r="N260" s="45"/>
    </row>
    <row r="261" spans="1:14">
      <c r="A261" s="56"/>
      <c r="B261" s="55"/>
      <c r="C261" s="59"/>
      <c r="D261" s="56"/>
      <c r="E261" s="41"/>
      <c r="F261" s="55"/>
      <c r="G261" s="41"/>
      <c r="H261" s="57"/>
      <c r="I261" s="56"/>
      <c r="J261" s="81"/>
      <c r="K261" s="59"/>
      <c r="L261" s="60"/>
      <c r="M261" s="59"/>
      <c r="N261" s="45"/>
    </row>
    <row r="262" spans="1:14">
      <c r="A262" s="56"/>
      <c r="B262" s="55"/>
      <c r="C262" s="59"/>
      <c r="D262" s="56"/>
      <c r="E262" s="41"/>
      <c r="F262" s="55"/>
      <c r="G262" s="41"/>
      <c r="H262" s="57"/>
      <c r="I262" s="56"/>
      <c r="J262" s="81"/>
      <c r="K262" s="59"/>
      <c r="L262" s="60"/>
      <c r="M262" s="59"/>
      <c r="N262" s="45"/>
    </row>
    <row r="263" spans="1:14">
      <c r="A263" s="56"/>
      <c r="B263" s="55"/>
      <c r="C263" s="59"/>
      <c r="D263" s="56"/>
      <c r="E263" s="41"/>
      <c r="F263" s="55"/>
      <c r="G263" s="41"/>
      <c r="H263" s="57"/>
      <c r="I263" s="56"/>
      <c r="J263" s="81"/>
      <c r="K263" s="59"/>
      <c r="L263" s="60"/>
      <c r="M263" s="59"/>
      <c r="N263" s="45"/>
    </row>
    <row r="264" spans="1:14">
      <c r="A264" s="56"/>
      <c r="B264" s="55"/>
      <c r="C264" s="59"/>
      <c r="D264" s="56"/>
      <c r="E264" s="41"/>
      <c r="F264" s="55"/>
      <c r="G264" s="41"/>
      <c r="H264" s="57"/>
      <c r="I264" s="56"/>
      <c r="J264" s="81"/>
      <c r="K264" s="59"/>
      <c r="L264" s="60"/>
      <c r="M264" s="59"/>
      <c r="N264" s="45"/>
    </row>
    <row r="265" spans="1:14">
      <c r="A265" s="56"/>
      <c r="B265" s="55"/>
      <c r="C265" s="59"/>
      <c r="D265" s="56"/>
      <c r="E265" s="41"/>
      <c r="F265" s="55"/>
      <c r="G265" s="41"/>
      <c r="H265" s="57"/>
      <c r="I265" s="56"/>
      <c r="J265" s="81"/>
      <c r="K265" s="59"/>
      <c r="L265" s="60"/>
      <c r="M265" s="59"/>
      <c r="N265" s="59"/>
    </row>
    <row r="266" spans="1:14">
      <c r="A266" s="56"/>
      <c r="B266" s="55"/>
      <c r="C266" s="59"/>
      <c r="D266" s="56"/>
      <c r="E266" s="41"/>
      <c r="F266" s="55"/>
      <c r="G266" s="41"/>
      <c r="H266" s="57"/>
      <c r="I266" s="56"/>
      <c r="J266" s="81"/>
      <c r="K266" s="59"/>
      <c r="L266" s="60"/>
      <c r="M266" s="59"/>
      <c r="N266" s="45"/>
    </row>
    <row r="267" spans="1:14">
      <c r="A267" s="56"/>
      <c r="B267" s="55"/>
      <c r="C267" s="59"/>
      <c r="D267" s="56"/>
      <c r="E267" s="41"/>
      <c r="F267" s="55"/>
      <c r="G267" s="41"/>
      <c r="H267" s="57"/>
      <c r="I267" s="56"/>
      <c r="J267" s="81"/>
      <c r="K267" s="59"/>
      <c r="L267" s="60"/>
      <c r="M267" s="59"/>
      <c r="N267" s="45"/>
    </row>
    <row r="268" spans="1:14">
      <c r="A268" s="56"/>
      <c r="B268" s="55"/>
      <c r="C268" s="59"/>
      <c r="D268" s="56"/>
      <c r="E268" s="41"/>
      <c r="F268" s="55"/>
      <c r="G268" s="41"/>
      <c r="H268" s="57"/>
      <c r="I268" s="56"/>
      <c r="J268" s="81"/>
      <c r="K268" s="59"/>
      <c r="L268" s="60"/>
      <c r="M268" s="59"/>
      <c r="N268" s="45"/>
    </row>
    <row r="269" spans="1:14">
      <c r="A269" s="56"/>
      <c r="B269" s="46"/>
      <c r="C269" s="59"/>
      <c r="D269" s="59"/>
      <c r="E269" s="41"/>
      <c r="F269" s="92"/>
      <c r="G269" s="45"/>
      <c r="H269" s="61"/>
      <c r="I269" s="65"/>
      <c r="J269" s="60"/>
      <c r="K269" s="65"/>
      <c r="L269" s="60"/>
      <c r="M269" s="59"/>
      <c r="N269" s="59"/>
    </row>
    <row r="270" spans="1:14">
      <c r="A270" s="56"/>
      <c r="B270" s="55"/>
      <c r="C270" s="59"/>
      <c r="D270" s="56"/>
      <c r="E270" s="41"/>
      <c r="F270" s="55"/>
      <c r="G270" s="41"/>
      <c r="H270" s="57"/>
      <c r="I270" s="56"/>
      <c r="J270" s="81"/>
      <c r="K270" s="59"/>
      <c r="L270" s="60"/>
      <c r="M270" s="59"/>
      <c r="N270" s="45"/>
    </row>
    <row r="271" spans="1:14">
      <c r="A271" s="56"/>
      <c r="B271" s="46"/>
      <c r="C271" s="47"/>
      <c r="D271" s="47"/>
      <c r="E271" s="47"/>
      <c r="F271" s="158"/>
      <c r="G271" s="48"/>
      <c r="H271" s="53"/>
      <c r="I271" s="96"/>
      <c r="J271" s="46"/>
      <c r="K271" s="96"/>
      <c r="L271" s="46"/>
      <c r="M271" s="47"/>
      <c r="N271" s="59"/>
    </row>
    <row r="272" spans="1:14">
      <c r="A272" s="56"/>
      <c r="B272" s="69"/>
      <c r="C272" s="59"/>
      <c r="D272" s="68"/>
      <c r="E272" s="47"/>
      <c r="F272" s="60"/>
      <c r="G272" s="45"/>
      <c r="H272" s="61"/>
      <c r="I272" s="59"/>
      <c r="J272" s="80"/>
      <c r="K272" s="59"/>
      <c r="L272" s="60"/>
      <c r="M272" s="59"/>
      <c r="N272" s="59"/>
    </row>
    <row r="273" spans="1:14">
      <c r="A273" s="56"/>
      <c r="B273" s="92"/>
      <c r="C273" s="92"/>
      <c r="D273" s="93"/>
      <c r="E273" s="92"/>
      <c r="F273" s="92"/>
      <c r="G273" s="93"/>
      <c r="H273" s="93"/>
      <c r="I273" s="93"/>
      <c r="J273" s="92"/>
      <c r="K273" s="93"/>
      <c r="L273" s="92"/>
      <c r="M273" s="93"/>
      <c r="N273" s="93"/>
    </row>
    <row r="274" spans="1:14">
      <c r="A274" s="37"/>
      <c r="B274" s="38"/>
      <c r="C274" s="145"/>
      <c r="D274" s="37"/>
      <c r="E274" s="146"/>
      <c r="F274" s="38"/>
      <c r="G274" s="39"/>
      <c r="H274" s="40"/>
      <c r="I274" s="40"/>
      <c r="J274" s="38"/>
      <c r="K274" s="40"/>
      <c r="L274" s="38"/>
      <c r="M274" s="145"/>
      <c r="N274" s="145"/>
    </row>
    <row r="275" spans="1:14">
      <c r="A275" s="41"/>
      <c r="B275" s="46"/>
      <c r="C275" s="59"/>
      <c r="D275" s="59"/>
      <c r="E275" s="41"/>
      <c r="F275" s="92"/>
      <c r="G275" s="45"/>
      <c r="H275" s="61"/>
      <c r="I275" s="65"/>
      <c r="J275" s="46"/>
      <c r="K275" s="65"/>
      <c r="L275" s="60"/>
      <c r="M275" s="59"/>
      <c r="N275" s="59"/>
    </row>
    <row r="276" spans="1:14">
      <c r="A276" s="41"/>
      <c r="B276" s="46"/>
      <c r="C276" s="47"/>
      <c r="D276" s="47"/>
      <c r="E276" s="47"/>
      <c r="F276" s="158"/>
      <c r="G276" s="48"/>
      <c r="H276" s="53"/>
      <c r="I276" s="96"/>
      <c r="J276" s="46"/>
      <c r="K276" s="96"/>
      <c r="L276" s="46"/>
      <c r="M276" s="47"/>
      <c r="N276" s="59"/>
    </row>
    <row r="277" spans="1:14">
      <c r="A277" s="147"/>
      <c r="B277" s="38"/>
      <c r="C277" s="145"/>
      <c r="D277" s="37"/>
      <c r="E277" s="146"/>
      <c r="F277" s="38"/>
      <c r="G277" s="39"/>
      <c r="H277" s="40"/>
      <c r="I277" s="40"/>
      <c r="J277" s="161"/>
      <c r="K277" s="40"/>
      <c r="L277" s="162"/>
      <c r="M277" s="152"/>
      <c r="N277" s="152"/>
    </row>
    <row r="278" ht="25.5" spans="1:14">
      <c r="A278" s="153"/>
      <c r="B278" s="153"/>
      <c r="C278" s="153"/>
      <c r="D278" s="153"/>
      <c r="E278" s="153"/>
      <c r="F278" s="153"/>
      <c r="G278" s="153"/>
      <c r="H278" s="153"/>
      <c r="I278" s="153"/>
      <c r="J278" s="153"/>
      <c r="K278" s="153"/>
      <c r="L278" s="153"/>
      <c r="M278" s="153"/>
      <c r="N278" s="153"/>
    </row>
    <row r="279" spans="1:14">
      <c r="A279" s="31"/>
      <c r="B279" s="31"/>
      <c r="C279" s="31"/>
      <c r="D279" s="31"/>
      <c r="E279" s="32"/>
      <c r="F279" s="32"/>
      <c r="G279" s="32"/>
      <c r="H279" s="32"/>
      <c r="I279" s="155"/>
      <c r="J279" s="156"/>
      <c r="K279" s="31"/>
      <c r="L279" s="31"/>
      <c r="M279" s="70"/>
      <c r="N279" s="70"/>
    </row>
    <row r="280" spans="1:14">
      <c r="A280" s="31"/>
      <c r="B280" s="31"/>
      <c r="C280" s="31"/>
      <c r="D280" s="31"/>
      <c r="E280" s="32"/>
      <c r="F280" s="32"/>
      <c r="G280" s="32"/>
      <c r="H280" s="32"/>
      <c r="I280" s="71"/>
      <c r="J280" s="72"/>
      <c r="K280" s="31"/>
      <c r="L280" s="73"/>
      <c r="M280" s="33"/>
      <c r="N280" s="33"/>
    </row>
    <row r="281" spans="1:14">
      <c r="A281" s="31"/>
      <c r="B281" s="34"/>
      <c r="C281" s="31"/>
      <c r="D281" s="31"/>
      <c r="E281" s="32"/>
      <c r="F281" s="34"/>
      <c r="G281" s="32"/>
      <c r="H281" s="154"/>
      <c r="I281" s="163"/>
      <c r="J281" s="72"/>
      <c r="K281" s="163"/>
      <c r="L281" s="34"/>
      <c r="M281" s="33"/>
      <c r="N281" s="33"/>
    </row>
    <row r="282" spans="1:14">
      <c r="A282" s="37"/>
      <c r="B282" s="38"/>
      <c r="C282" s="145"/>
      <c r="D282" s="37"/>
      <c r="E282" s="146"/>
      <c r="F282" s="38"/>
      <c r="G282" s="39"/>
      <c r="H282" s="40"/>
      <c r="I282" s="40"/>
      <c r="J282" s="38"/>
      <c r="K282" s="40"/>
      <c r="L282" s="38"/>
      <c r="M282" s="145"/>
      <c r="N282" s="145"/>
    </row>
    <row r="283" spans="1:14">
      <c r="A283" s="56"/>
      <c r="B283" s="55"/>
      <c r="C283" s="59"/>
      <c r="D283" s="56"/>
      <c r="E283" s="41"/>
      <c r="F283" s="55"/>
      <c r="G283" s="41"/>
      <c r="H283" s="57"/>
      <c r="I283" s="56"/>
      <c r="J283" s="81"/>
      <c r="K283" s="59"/>
      <c r="L283" s="60"/>
      <c r="M283" s="59"/>
      <c r="N283" s="45"/>
    </row>
    <row r="284" spans="1:14">
      <c r="A284" s="56"/>
      <c r="B284" s="55"/>
      <c r="C284" s="59"/>
      <c r="D284" s="56"/>
      <c r="E284" s="41"/>
      <c r="F284" s="55"/>
      <c r="G284" s="41"/>
      <c r="H284" s="57"/>
      <c r="I284" s="56"/>
      <c r="J284" s="81"/>
      <c r="K284" s="59"/>
      <c r="L284" s="60"/>
      <c r="M284" s="59"/>
      <c r="N284" s="45"/>
    </row>
    <row r="285" spans="1:14">
      <c r="A285" s="56"/>
      <c r="B285" s="55"/>
      <c r="C285" s="59"/>
      <c r="D285" s="56"/>
      <c r="E285" s="41"/>
      <c r="F285" s="55"/>
      <c r="G285" s="41"/>
      <c r="H285" s="57"/>
      <c r="I285" s="56"/>
      <c r="J285" s="81"/>
      <c r="K285" s="59"/>
      <c r="L285" s="60"/>
      <c r="M285" s="59"/>
      <c r="N285" s="45"/>
    </row>
    <row r="286" spans="1:14">
      <c r="A286" s="56"/>
      <c r="B286" s="55"/>
      <c r="C286" s="59"/>
      <c r="D286" s="56"/>
      <c r="E286" s="41"/>
      <c r="F286" s="55"/>
      <c r="G286" s="41"/>
      <c r="H286" s="57"/>
      <c r="I286" s="56"/>
      <c r="J286" s="81"/>
      <c r="K286" s="59"/>
      <c r="L286" s="60"/>
      <c r="M286" s="59"/>
      <c r="N286" s="45"/>
    </row>
    <row r="287" spans="1:14">
      <c r="A287" s="56"/>
      <c r="B287" s="55"/>
      <c r="C287" s="59"/>
      <c r="D287" s="56"/>
      <c r="E287" s="41"/>
      <c r="F287" s="55"/>
      <c r="G287" s="41"/>
      <c r="H287" s="57"/>
      <c r="I287" s="56"/>
      <c r="J287" s="81"/>
      <c r="K287" s="59"/>
      <c r="L287" s="60"/>
      <c r="M287" s="59"/>
      <c r="N287" s="45"/>
    </row>
    <row r="288" spans="1:14">
      <c r="A288" s="56"/>
      <c r="B288" s="55"/>
      <c r="C288" s="59"/>
      <c r="D288" s="56"/>
      <c r="E288" s="41"/>
      <c r="F288" s="55"/>
      <c r="G288" s="41"/>
      <c r="H288" s="57"/>
      <c r="I288" s="56"/>
      <c r="J288" s="81"/>
      <c r="K288" s="59"/>
      <c r="L288" s="60"/>
      <c r="M288" s="59"/>
      <c r="N288" s="45"/>
    </row>
    <row r="289" spans="1:14">
      <c r="A289" s="56"/>
      <c r="B289" s="55"/>
      <c r="C289" s="59"/>
      <c r="D289" s="56"/>
      <c r="E289" s="41"/>
      <c r="F289" s="55"/>
      <c r="G289" s="41"/>
      <c r="H289" s="57"/>
      <c r="I289" s="56"/>
      <c r="J289" s="81"/>
      <c r="K289" s="59"/>
      <c r="L289" s="60"/>
      <c r="M289" s="59"/>
      <c r="N289" s="45"/>
    </row>
    <row r="290" spans="1:14">
      <c r="A290" s="56"/>
      <c r="B290" s="55"/>
      <c r="C290" s="59"/>
      <c r="D290" s="56"/>
      <c r="E290" s="41"/>
      <c r="F290" s="55"/>
      <c r="G290" s="41"/>
      <c r="H290" s="57"/>
      <c r="I290" s="56"/>
      <c r="J290" s="81"/>
      <c r="K290" s="59"/>
      <c r="L290" s="60"/>
      <c r="M290" s="59"/>
      <c r="N290" s="45"/>
    </row>
    <row r="291" spans="1:14">
      <c r="A291" s="56"/>
      <c r="B291" s="55"/>
      <c r="C291" s="59"/>
      <c r="D291" s="56"/>
      <c r="E291" s="41"/>
      <c r="F291" s="55"/>
      <c r="G291" s="41"/>
      <c r="H291" s="57"/>
      <c r="I291" s="56"/>
      <c r="J291" s="81"/>
      <c r="K291" s="59"/>
      <c r="L291" s="60"/>
      <c r="M291" s="59"/>
      <c r="N291" s="45"/>
    </row>
    <row r="292" spans="1:14">
      <c r="A292" s="56"/>
      <c r="B292" s="55"/>
      <c r="C292" s="59"/>
      <c r="D292" s="56"/>
      <c r="E292" s="41"/>
      <c r="F292" s="55"/>
      <c r="G292" s="41"/>
      <c r="H292" s="57"/>
      <c r="I292" s="41"/>
      <c r="J292" s="81"/>
      <c r="K292" s="59"/>
      <c r="L292" s="60"/>
      <c r="M292" s="59"/>
      <c r="N292" s="59"/>
    </row>
    <row r="293" spans="1:14">
      <c r="A293" s="56"/>
      <c r="B293" s="55"/>
      <c r="C293" s="59"/>
      <c r="D293" s="56"/>
      <c r="E293" s="41"/>
      <c r="F293" s="55"/>
      <c r="G293" s="41"/>
      <c r="H293" s="57"/>
      <c r="I293" s="56"/>
      <c r="J293" s="81"/>
      <c r="K293" s="59"/>
      <c r="L293" s="60"/>
      <c r="M293" s="59"/>
      <c r="N293" s="59"/>
    </row>
    <row r="294" spans="1:14">
      <c r="A294" s="56"/>
      <c r="B294" s="55"/>
      <c r="C294" s="59"/>
      <c r="D294" s="56"/>
      <c r="E294" s="41"/>
      <c r="F294" s="55"/>
      <c r="G294" s="41"/>
      <c r="H294" s="57"/>
      <c r="I294" s="56"/>
      <c r="J294" s="81"/>
      <c r="K294" s="59"/>
      <c r="L294" s="60"/>
      <c r="M294" s="59"/>
      <c r="N294" s="45"/>
    </row>
    <row r="295" spans="1:14">
      <c r="A295" s="56"/>
      <c r="B295" s="55"/>
      <c r="C295" s="59"/>
      <c r="D295" s="56"/>
      <c r="E295" s="41"/>
      <c r="F295" s="55"/>
      <c r="G295" s="41"/>
      <c r="H295" s="57"/>
      <c r="I295" s="56"/>
      <c r="J295" s="81"/>
      <c r="K295" s="59"/>
      <c r="L295" s="60"/>
      <c r="M295" s="59"/>
      <c r="N295" s="45"/>
    </row>
    <row r="296" spans="1:14">
      <c r="A296" s="56"/>
      <c r="B296" s="55"/>
      <c r="C296" s="59"/>
      <c r="D296" s="56"/>
      <c r="E296" s="41"/>
      <c r="F296" s="55"/>
      <c r="G296" s="41"/>
      <c r="H296" s="57"/>
      <c r="I296" s="56"/>
      <c r="J296" s="81"/>
      <c r="K296" s="59"/>
      <c r="L296" s="60"/>
      <c r="M296" s="59"/>
      <c r="N296" s="45"/>
    </row>
    <row r="297" spans="1:14">
      <c r="A297" s="56"/>
      <c r="B297" s="55"/>
      <c r="C297" s="59"/>
      <c r="D297" s="56"/>
      <c r="E297" s="41"/>
      <c r="F297" s="55"/>
      <c r="G297" s="41"/>
      <c r="H297" s="57"/>
      <c r="I297" s="56"/>
      <c r="J297" s="81"/>
      <c r="K297" s="59"/>
      <c r="L297" s="60"/>
      <c r="M297" s="59"/>
      <c r="N297" s="45"/>
    </row>
    <row r="298" spans="1:14">
      <c r="A298" s="56"/>
      <c r="B298" s="55"/>
      <c r="C298" s="59"/>
      <c r="D298" s="56"/>
      <c r="E298" s="41"/>
      <c r="F298" s="55"/>
      <c r="G298" s="41"/>
      <c r="H298" s="57"/>
      <c r="I298" s="56"/>
      <c r="J298" s="81"/>
      <c r="K298" s="59"/>
      <c r="L298" s="60"/>
      <c r="M298" s="59"/>
      <c r="N298" s="45"/>
    </row>
    <row r="299" spans="1:14">
      <c r="A299" s="56"/>
      <c r="B299" s="55"/>
      <c r="C299" s="59"/>
      <c r="D299" s="56"/>
      <c r="E299" s="41"/>
      <c r="F299" s="55"/>
      <c r="G299" s="41"/>
      <c r="H299" s="57"/>
      <c r="I299" s="56"/>
      <c r="J299" s="81"/>
      <c r="K299" s="59"/>
      <c r="L299" s="60"/>
      <c r="M299" s="59"/>
      <c r="N299" s="45"/>
    </row>
    <row r="300" spans="1:14">
      <c r="A300" s="56"/>
      <c r="B300" s="55"/>
      <c r="C300" s="59"/>
      <c r="D300" s="56"/>
      <c r="E300" s="41"/>
      <c r="F300" s="55"/>
      <c r="G300" s="41"/>
      <c r="H300" s="57"/>
      <c r="I300" s="56"/>
      <c r="J300" s="81"/>
      <c r="K300" s="59"/>
      <c r="L300" s="60"/>
      <c r="M300" s="59"/>
      <c r="N300" s="45"/>
    </row>
    <row r="301" spans="1:14">
      <c r="A301" s="56"/>
      <c r="B301" s="55"/>
      <c r="C301" s="59"/>
      <c r="D301" s="56"/>
      <c r="E301" s="41"/>
      <c r="F301" s="55"/>
      <c r="G301" s="41"/>
      <c r="H301" s="57"/>
      <c r="I301" s="56"/>
      <c r="J301" s="81"/>
      <c r="K301" s="59"/>
      <c r="L301" s="60"/>
      <c r="M301" s="59"/>
      <c r="N301" s="45"/>
    </row>
    <row r="302" spans="1:14">
      <c r="A302" s="56"/>
      <c r="B302" s="55"/>
      <c r="C302" s="59"/>
      <c r="D302" s="56"/>
      <c r="E302" s="41"/>
      <c r="F302" s="55"/>
      <c r="G302" s="41"/>
      <c r="H302" s="57"/>
      <c r="I302" s="56"/>
      <c r="J302" s="81"/>
      <c r="K302" s="59"/>
      <c r="L302" s="60"/>
      <c r="M302" s="59"/>
      <c r="N302" s="45"/>
    </row>
    <row r="303" spans="1:14">
      <c r="A303" s="56"/>
      <c r="B303" s="55"/>
      <c r="C303" s="59"/>
      <c r="D303" s="56"/>
      <c r="E303" s="56"/>
      <c r="F303" s="55"/>
      <c r="G303" s="56"/>
      <c r="H303" s="57"/>
      <c r="I303" s="41"/>
      <c r="J303" s="81"/>
      <c r="K303" s="59"/>
      <c r="L303" s="60"/>
      <c r="M303" s="59"/>
      <c r="N303" s="45"/>
    </row>
    <row r="304" spans="1:14">
      <c r="A304" s="56"/>
      <c r="B304" s="55"/>
      <c r="C304" s="59"/>
      <c r="D304" s="56"/>
      <c r="E304" s="41"/>
      <c r="F304" s="55"/>
      <c r="G304" s="41"/>
      <c r="H304" s="57"/>
      <c r="I304" s="56"/>
      <c r="J304" s="81"/>
      <c r="K304" s="59"/>
      <c r="L304" s="60"/>
      <c r="M304" s="59"/>
      <c r="N304" s="45"/>
    </row>
    <row r="305" spans="1:14">
      <c r="A305" s="56"/>
      <c r="B305" s="55"/>
      <c r="C305" s="59"/>
      <c r="D305" s="56"/>
      <c r="E305" s="41"/>
      <c r="F305" s="55"/>
      <c r="G305" s="41"/>
      <c r="H305" s="57"/>
      <c r="I305" s="56"/>
      <c r="J305" s="81"/>
      <c r="K305" s="59"/>
      <c r="L305" s="60"/>
      <c r="M305" s="59"/>
      <c r="N305" s="45"/>
    </row>
    <row r="306" spans="1:14">
      <c r="A306" s="56"/>
      <c r="B306" s="55"/>
      <c r="C306" s="59"/>
      <c r="D306" s="56"/>
      <c r="E306" s="41"/>
      <c r="F306" s="55"/>
      <c r="G306" s="41"/>
      <c r="H306" s="57"/>
      <c r="I306" s="56"/>
      <c r="J306" s="81"/>
      <c r="K306" s="59"/>
      <c r="L306" s="60"/>
      <c r="M306" s="59"/>
      <c r="N306" s="45"/>
    </row>
    <row r="307" spans="1:14">
      <c r="A307" s="56"/>
      <c r="B307" s="55"/>
      <c r="C307" s="59"/>
      <c r="D307" s="56"/>
      <c r="E307" s="41"/>
      <c r="F307" s="55"/>
      <c r="G307" s="41"/>
      <c r="H307" s="57"/>
      <c r="I307" s="56"/>
      <c r="J307" s="81"/>
      <c r="K307" s="59"/>
      <c r="L307" s="60"/>
      <c r="M307" s="59"/>
      <c r="N307" s="45"/>
    </row>
    <row r="308" spans="1:14">
      <c r="A308" s="56"/>
      <c r="B308" s="55"/>
      <c r="C308" s="59"/>
      <c r="D308" s="56"/>
      <c r="E308" s="41"/>
      <c r="F308" s="55"/>
      <c r="G308" s="41"/>
      <c r="H308" s="57"/>
      <c r="I308" s="56"/>
      <c r="J308" s="81"/>
      <c r="K308" s="59"/>
      <c r="L308" s="60"/>
      <c r="M308" s="59"/>
      <c r="N308" s="45"/>
    </row>
    <row r="309" spans="1:14">
      <c r="A309" s="56"/>
      <c r="B309" s="55"/>
      <c r="C309" s="59"/>
      <c r="D309" s="56"/>
      <c r="E309" s="41"/>
      <c r="F309" s="55"/>
      <c r="G309" s="41"/>
      <c r="H309" s="57"/>
      <c r="I309" s="56"/>
      <c r="J309" s="81"/>
      <c r="K309" s="59"/>
      <c r="L309" s="60"/>
      <c r="M309" s="59"/>
      <c r="N309" s="59"/>
    </row>
    <row r="310" spans="1:14">
      <c r="A310" s="56"/>
      <c r="B310" s="55"/>
      <c r="C310" s="59"/>
      <c r="D310" s="56"/>
      <c r="E310" s="41"/>
      <c r="F310" s="55"/>
      <c r="G310" s="41"/>
      <c r="H310" s="57"/>
      <c r="I310" s="56"/>
      <c r="J310" s="81"/>
      <c r="K310" s="59"/>
      <c r="L310" s="60"/>
      <c r="M310" s="59"/>
      <c r="N310" s="45"/>
    </row>
    <row r="311" spans="1:14">
      <c r="A311" s="56"/>
      <c r="B311" s="55"/>
      <c r="C311" s="59"/>
      <c r="D311" s="56"/>
      <c r="E311" s="41"/>
      <c r="F311" s="55"/>
      <c r="G311" s="41"/>
      <c r="H311" s="57"/>
      <c r="I311" s="56"/>
      <c r="J311" s="81"/>
      <c r="K311" s="59"/>
      <c r="L311" s="60"/>
      <c r="M311" s="59"/>
      <c r="N311" s="59"/>
    </row>
    <row r="312" spans="1:14">
      <c r="A312" s="56"/>
      <c r="B312" s="55"/>
      <c r="C312" s="59"/>
      <c r="D312" s="56"/>
      <c r="E312" s="41"/>
      <c r="F312" s="55"/>
      <c r="G312" s="41"/>
      <c r="H312" s="57"/>
      <c r="I312" s="56"/>
      <c r="J312" s="81"/>
      <c r="K312" s="59"/>
      <c r="L312" s="60"/>
      <c r="M312" s="59"/>
      <c r="N312" s="45"/>
    </row>
    <row r="313" spans="1:14">
      <c r="A313" s="37"/>
      <c r="B313" s="38"/>
      <c r="C313" s="145"/>
      <c r="D313" s="37"/>
      <c r="E313" s="146"/>
      <c r="F313" s="38"/>
      <c r="G313" s="39"/>
      <c r="H313" s="40"/>
      <c r="I313" s="40"/>
      <c r="J313" s="38"/>
      <c r="K313" s="40"/>
      <c r="L313" s="38"/>
      <c r="M313" s="145"/>
      <c r="N313" s="145"/>
    </row>
    <row r="314" spans="1:14">
      <c r="A314" s="56"/>
      <c r="B314" s="55"/>
      <c r="C314" s="59"/>
      <c r="D314" s="56"/>
      <c r="E314" s="41"/>
      <c r="F314" s="55"/>
      <c r="G314" s="41"/>
      <c r="H314" s="57"/>
      <c r="I314" s="104"/>
      <c r="J314" s="60"/>
      <c r="K314" s="59"/>
      <c r="L314" s="60"/>
      <c r="M314" s="59"/>
      <c r="N314" s="59"/>
    </row>
    <row r="315" spans="1:14">
      <c r="A315" s="56"/>
      <c r="B315" s="55"/>
      <c r="C315" s="59"/>
      <c r="D315" s="56"/>
      <c r="E315" s="41"/>
      <c r="F315" s="55"/>
      <c r="G315" s="41"/>
      <c r="H315" s="57"/>
      <c r="I315" s="104"/>
      <c r="J315" s="60"/>
      <c r="K315" s="59"/>
      <c r="L315" s="60"/>
      <c r="M315" s="59"/>
      <c r="N315" s="59"/>
    </row>
    <row r="316" spans="1:14">
      <c r="A316" s="56"/>
      <c r="B316" s="55"/>
      <c r="C316" s="59"/>
      <c r="D316" s="56"/>
      <c r="E316" s="41"/>
      <c r="F316" s="55"/>
      <c r="G316" s="41"/>
      <c r="H316" s="57"/>
      <c r="I316" s="104"/>
      <c r="J316" s="60"/>
      <c r="K316" s="59"/>
      <c r="L316" s="60"/>
      <c r="M316" s="59"/>
      <c r="N316" s="59"/>
    </row>
    <row r="317" spans="1:14">
      <c r="A317" s="56"/>
      <c r="B317" s="55"/>
      <c r="C317" s="59"/>
      <c r="D317" s="56"/>
      <c r="E317" s="41"/>
      <c r="F317" s="55"/>
      <c r="G317" s="41"/>
      <c r="H317" s="57"/>
      <c r="I317" s="104"/>
      <c r="J317" s="60"/>
      <c r="K317" s="59"/>
      <c r="L317" s="60"/>
      <c r="M317" s="59"/>
      <c r="N317" s="59"/>
    </row>
    <row r="318" spans="1:14">
      <c r="A318" s="56"/>
      <c r="B318" s="55"/>
      <c r="C318" s="59"/>
      <c r="D318" s="56"/>
      <c r="E318" s="41"/>
      <c r="F318" s="55"/>
      <c r="G318" s="41"/>
      <c r="H318" s="57"/>
      <c r="I318" s="104"/>
      <c r="J318" s="60"/>
      <c r="K318" s="59"/>
      <c r="L318" s="60"/>
      <c r="M318" s="59"/>
      <c r="N318" s="59"/>
    </row>
    <row r="319" spans="1:14">
      <c r="A319" s="56"/>
      <c r="B319" s="55"/>
      <c r="C319" s="59"/>
      <c r="D319" s="56"/>
      <c r="E319" s="41"/>
      <c r="F319" s="55"/>
      <c r="G319" s="41"/>
      <c r="H319" s="57"/>
      <c r="I319" s="104"/>
      <c r="J319" s="60"/>
      <c r="K319" s="59"/>
      <c r="L319" s="60"/>
      <c r="M319" s="59"/>
      <c r="N319" s="59"/>
    </row>
    <row r="320" spans="1:14">
      <c r="A320" s="56"/>
      <c r="B320" s="55"/>
      <c r="C320" s="59"/>
      <c r="D320" s="56"/>
      <c r="E320" s="41"/>
      <c r="F320" s="55"/>
      <c r="G320" s="41"/>
      <c r="H320" s="57"/>
      <c r="I320" s="104"/>
      <c r="J320" s="60"/>
      <c r="K320" s="59"/>
      <c r="L320" s="60"/>
      <c r="M320" s="59"/>
      <c r="N320" s="59"/>
    </row>
    <row r="321" spans="1:14">
      <c r="A321" s="56"/>
      <c r="B321" s="55"/>
      <c r="C321" s="59"/>
      <c r="D321" s="56"/>
      <c r="E321" s="41"/>
      <c r="F321" s="55"/>
      <c r="G321" s="41"/>
      <c r="H321" s="57"/>
      <c r="I321" s="104"/>
      <c r="J321" s="60"/>
      <c r="K321" s="59"/>
      <c r="L321" s="60"/>
      <c r="M321" s="59"/>
      <c r="N321" s="59"/>
    </row>
    <row r="322" spans="1:14">
      <c r="A322" s="56"/>
      <c r="B322" s="55"/>
      <c r="C322" s="59"/>
      <c r="D322" s="56"/>
      <c r="E322" s="41"/>
      <c r="F322" s="55"/>
      <c r="G322" s="41"/>
      <c r="H322" s="57"/>
      <c r="I322" s="104"/>
      <c r="J322" s="60"/>
      <c r="K322" s="59"/>
      <c r="L322" s="60"/>
      <c r="M322" s="59"/>
      <c r="N322" s="59"/>
    </row>
    <row r="323" spans="1:14">
      <c r="A323" s="56"/>
      <c r="B323" s="55"/>
      <c r="C323" s="59"/>
      <c r="D323" s="56"/>
      <c r="E323" s="41"/>
      <c r="F323" s="55"/>
      <c r="G323" s="41"/>
      <c r="H323" s="57"/>
      <c r="I323" s="104"/>
      <c r="J323" s="60"/>
      <c r="K323" s="59"/>
      <c r="L323" s="60"/>
      <c r="M323" s="59"/>
      <c r="N323" s="59"/>
    </row>
    <row r="324" spans="1:14">
      <c r="A324" s="56"/>
      <c r="B324" s="55"/>
      <c r="C324" s="59"/>
      <c r="D324" s="56"/>
      <c r="E324" s="41"/>
      <c r="F324" s="55"/>
      <c r="G324" s="41"/>
      <c r="H324" s="57"/>
      <c r="I324" s="104"/>
      <c r="J324" s="60"/>
      <c r="K324" s="59"/>
      <c r="L324" s="60"/>
      <c r="M324" s="59"/>
      <c r="N324" s="59"/>
    </row>
    <row r="325" spans="1:14">
      <c r="A325" s="56"/>
      <c r="B325" s="55"/>
      <c r="C325" s="59"/>
      <c r="D325" s="56"/>
      <c r="E325" s="41"/>
      <c r="F325" s="55"/>
      <c r="G325" s="41"/>
      <c r="H325" s="57"/>
      <c r="I325" s="104"/>
      <c r="J325" s="60"/>
      <c r="K325" s="59"/>
      <c r="L325" s="60"/>
      <c r="M325" s="59"/>
      <c r="N325" s="59"/>
    </row>
    <row r="326" spans="1:14">
      <c r="A326" s="56"/>
      <c r="B326" s="55"/>
      <c r="C326" s="59"/>
      <c r="D326" s="56"/>
      <c r="E326" s="41"/>
      <c r="F326" s="55"/>
      <c r="G326" s="41"/>
      <c r="H326" s="57"/>
      <c r="I326" s="104"/>
      <c r="J326" s="60"/>
      <c r="K326" s="59"/>
      <c r="L326" s="60"/>
      <c r="M326" s="59"/>
      <c r="N326" s="59"/>
    </row>
    <row r="327" spans="1:14">
      <c r="A327" s="147"/>
      <c r="B327" s="38"/>
      <c r="C327" s="145"/>
      <c r="D327" s="37"/>
      <c r="E327" s="146"/>
      <c r="F327" s="38"/>
      <c r="G327" s="39"/>
      <c r="H327" s="40"/>
      <c r="I327" s="40"/>
      <c r="J327" s="151"/>
      <c r="K327" s="40"/>
      <c r="L327" s="151"/>
      <c r="M327" s="152"/>
      <c r="N327" s="152"/>
    </row>
    <row r="328" spans="1:14">
      <c r="A328" s="56"/>
      <c r="B328" s="55"/>
      <c r="C328" s="56"/>
      <c r="D328" s="56"/>
      <c r="E328" s="41"/>
      <c r="F328" s="55"/>
      <c r="G328" s="41"/>
      <c r="H328" s="57"/>
      <c r="I328" s="59"/>
      <c r="J328" s="55"/>
      <c r="K328" s="59"/>
      <c r="L328" s="80"/>
      <c r="M328" s="59"/>
      <c r="N328" s="45"/>
    </row>
    <row r="329" spans="1:14">
      <c r="A329" s="56"/>
      <c r="B329" s="55"/>
      <c r="C329" s="56"/>
      <c r="D329" s="56"/>
      <c r="E329" s="41"/>
      <c r="F329" s="55"/>
      <c r="G329" s="41"/>
      <c r="H329" s="57"/>
      <c r="I329" s="59"/>
      <c r="J329" s="55"/>
      <c r="K329" s="59"/>
      <c r="L329" s="80"/>
      <c r="M329" s="59"/>
      <c r="N329" s="45"/>
    </row>
    <row r="330" spans="1:14">
      <c r="A330" s="56"/>
      <c r="B330" s="55"/>
      <c r="C330" s="56"/>
      <c r="D330" s="56"/>
      <c r="E330" s="41"/>
      <c r="F330" s="55"/>
      <c r="G330" s="41"/>
      <c r="H330" s="57"/>
      <c r="I330" s="59"/>
      <c r="J330" s="55"/>
      <c r="K330" s="59"/>
      <c r="L330" s="80"/>
      <c r="M330" s="59"/>
      <c r="N330" s="45"/>
    </row>
    <row r="331" spans="1:14">
      <c r="A331" s="56"/>
      <c r="B331" s="55"/>
      <c r="C331" s="56"/>
      <c r="D331" s="56"/>
      <c r="E331" s="41"/>
      <c r="F331" s="55"/>
      <c r="G331" s="41"/>
      <c r="H331" s="57"/>
      <c r="I331" s="59"/>
      <c r="J331" s="55"/>
      <c r="K331" s="59"/>
      <c r="L331" s="80"/>
      <c r="M331" s="59"/>
      <c r="N331" s="45"/>
    </row>
    <row r="332" spans="1:14">
      <c r="A332" s="56"/>
      <c r="B332" s="55"/>
      <c r="C332" s="56"/>
      <c r="D332" s="56"/>
      <c r="E332" s="41"/>
      <c r="F332" s="55"/>
      <c r="G332" s="41"/>
      <c r="H332" s="57"/>
      <c r="I332" s="59"/>
      <c r="J332" s="55"/>
      <c r="K332" s="59"/>
      <c r="L332" s="80"/>
      <c r="M332" s="59"/>
      <c r="N332" s="45"/>
    </row>
    <row r="333" spans="1:14">
      <c r="A333" s="56"/>
      <c r="B333" s="55"/>
      <c r="C333" s="56"/>
      <c r="D333" s="56"/>
      <c r="E333" s="41"/>
      <c r="F333" s="55"/>
      <c r="G333" s="41"/>
      <c r="H333" s="57"/>
      <c r="I333" s="59"/>
      <c r="J333" s="55"/>
      <c r="K333" s="59"/>
      <c r="L333" s="80"/>
      <c r="M333" s="59"/>
      <c r="N333" s="45"/>
    </row>
    <row r="334" spans="1:14">
      <c r="A334" s="56"/>
      <c r="B334" s="135"/>
      <c r="C334" s="136"/>
      <c r="D334" s="136"/>
      <c r="E334" s="41"/>
      <c r="F334" s="137"/>
      <c r="G334" s="138"/>
      <c r="H334" s="139"/>
      <c r="I334" s="140"/>
      <c r="J334" s="135"/>
      <c r="K334" s="140"/>
      <c r="L334" s="80"/>
      <c r="M334" s="140"/>
      <c r="N334" s="102"/>
    </row>
    <row r="335" spans="1:14">
      <c r="A335" s="56"/>
      <c r="B335" s="55"/>
      <c r="C335" s="56"/>
      <c r="D335" s="56"/>
      <c r="E335" s="41"/>
      <c r="F335" s="55"/>
      <c r="G335" s="41"/>
      <c r="H335" s="57"/>
      <c r="I335" s="59"/>
      <c r="J335" s="55"/>
      <c r="K335" s="59"/>
      <c r="L335" s="80"/>
      <c r="M335" s="59"/>
      <c r="N335" s="45"/>
    </row>
    <row r="336" spans="1:14">
      <c r="A336" s="56"/>
      <c r="B336" s="55"/>
      <c r="C336" s="56"/>
      <c r="D336" s="56"/>
      <c r="E336" s="41"/>
      <c r="F336" s="55"/>
      <c r="G336" s="41"/>
      <c r="H336" s="57"/>
      <c r="I336" s="59"/>
      <c r="J336" s="55"/>
      <c r="K336" s="59"/>
      <c r="L336" s="80"/>
      <c r="M336" s="59"/>
      <c r="N336" s="45"/>
    </row>
    <row r="337" spans="1:14">
      <c r="A337" s="56"/>
      <c r="B337" s="55"/>
      <c r="C337" s="56"/>
      <c r="D337" s="56"/>
      <c r="E337" s="41"/>
      <c r="F337" s="55"/>
      <c r="G337" s="41"/>
      <c r="H337" s="57"/>
      <c r="I337" s="59"/>
      <c r="J337" s="55"/>
      <c r="K337" s="59"/>
      <c r="L337" s="80"/>
      <c r="M337" s="59"/>
      <c r="N337" s="45"/>
    </row>
    <row r="338" spans="1:14">
      <c r="A338" s="56"/>
      <c r="B338" s="135"/>
      <c r="C338" s="140"/>
      <c r="D338" s="136"/>
      <c r="E338" s="41"/>
      <c r="F338" s="141"/>
      <c r="G338" s="138"/>
      <c r="H338" s="139"/>
      <c r="I338" s="142"/>
      <c r="J338" s="143"/>
      <c r="K338" s="140"/>
      <c r="L338" s="80"/>
      <c r="M338" s="140"/>
      <c r="N338" s="140"/>
    </row>
    <row r="339" ht="25.5" spans="1:14">
      <c r="A339" s="153"/>
      <c r="B339" s="153"/>
      <c r="C339" s="153"/>
      <c r="D339" s="153"/>
      <c r="E339" s="153"/>
      <c r="F339" s="153"/>
      <c r="G339" s="153"/>
      <c r="H339" s="153"/>
      <c r="I339" s="153"/>
      <c r="J339" s="153"/>
      <c r="K339" s="153"/>
      <c r="L339" s="153"/>
      <c r="M339" s="153"/>
      <c r="N339" s="153"/>
    </row>
    <row r="340" spans="1:14">
      <c r="A340" s="31"/>
      <c r="B340" s="31"/>
      <c r="C340" s="31"/>
      <c r="D340" s="31"/>
      <c r="E340" s="32"/>
      <c r="F340" s="32"/>
      <c r="G340" s="32"/>
      <c r="H340" s="32"/>
      <c r="I340" s="155"/>
      <c r="J340" s="156"/>
      <c r="K340" s="31"/>
      <c r="L340" s="31"/>
      <c r="M340" s="70"/>
      <c r="N340" s="70"/>
    </row>
    <row r="341" spans="1:14">
      <c r="A341" s="31"/>
      <c r="B341" s="31"/>
      <c r="C341" s="31"/>
      <c r="D341" s="31"/>
      <c r="E341" s="32"/>
      <c r="F341" s="32"/>
      <c r="G341" s="32"/>
      <c r="H341" s="32"/>
      <c r="I341" s="71"/>
      <c r="J341" s="72"/>
      <c r="K341" s="31"/>
      <c r="L341" s="73"/>
      <c r="M341" s="33"/>
      <c r="N341" s="33"/>
    </row>
    <row r="342" spans="1:14">
      <c r="A342" s="96"/>
      <c r="B342" s="34"/>
      <c r="C342" s="164"/>
      <c r="D342" s="73"/>
      <c r="E342" s="165"/>
      <c r="F342" s="34"/>
      <c r="G342" s="157"/>
      <c r="H342" s="71"/>
      <c r="I342" s="71"/>
      <c r="J342" s="168"/>
      <c r="K342" s="71"/>
      <c r="L342" s="168"/>
      <c r="M342" s="119"/>
      <c r="N342" s="119"/>
    </row>
    <row r="343" spans="1:14">
      <c r="A343" s="147"/>
      <c r="B343" s="38"/>
      <c r="C343" s="145"/>
      <c r="D343" s="37"/>
      <c r="E343" s="146"/>
      <c r="F343" s="38"/>
      <c r="G343" s="39"/>
      <c r="H343" s="40"/>
      <c r="I343" s="40"/>
      <c r="J343" s="151"/>
      <c r="K343" s="40"/>
      <c r="L343" s="151"/>
      <c r="M343" s="152"/>
      <c r="N343" s="152"/>
    </row>
    <row r="344" spans="1:14">
      <c r="A344" s="41"/>
      <c r="B344" s="46"/>
      <c r="C344" s="59"/>
      <c r="D344" s="59"/>
      <c r="E344" s="56"/>
      <c r="F344" s="92"/>
      <c r="G344" s="45"/>
      <c r="H344" s="61"/>
      <c r="I344" s="59"/>
      <c r="J344" s="60"/>
      <c r="K344" s="59"/>
      <c r="L344" s="60"/>
      <c r="M344" s="59"/>
      <c r="N344" s="45"/>
    </row>
    <row r="345" spans="1:14">
      <c r="A345" s="41"/>
      <c r="B345" s="81"/>
      <c r="C345" s="59"/>
      <c r="D345" s="59"/>
      <c r="E345" s="45"/>
      <c r="F345" s="60"/>
      <c r="G345" s="45"/>
      <c r="H345" s="61"/>
      <c r="I345" s="59"/>
      <c r="J345" s="80"/>
      <c r="K345" s="59"/>
      <c r="L345" s="60"/>
      <c r="M345" s="59"/>
      <c r="N345" s="59"/>
    </row>
    <row r="346" spans="1:14">
      <c r="A346" s="41"/>
      <c r="B346" s="46"/>
      <c r="C346" s="59"/>
      <c r="D346" s="59"/>
      <c r="E346" s="41"/>
      <c r="F346" s="92"/>
      <c r="G346" s="45"/>
      <c r="H346" s="61"/>
      <c r="I346" s="65"/>
      <c r="J346" s="60"/>
      <c r="K346" s="65"/>
      <c r="L346" s="60"/>
      <c r="M346" s="59"/>
      <c r="N346" s="130"/>
    </row>
    <row r="347" spans="1:14">
      <c r="A347" s="147"/>
      <c r="B347" s="38"/>
      <c r="C347" s="145"/>
      <c r="D347" s="37"/>
      <c r="E347" s="146"/>
      <c r="F347" s="38"/>
      <c r="G347" s="39"/>
      <c r="H347" s="40"/>
      <c r="I347" s="40"/>
      <c r="J347" s="151"/>
      <c r="K347" s="40"/>
      <c r="L347" s="151"/>
      <c r="M347" s="152"/>
      <c r="N347" s="152"/>
    </row>
    <row r="348" spans="1:14">
      <c r="A348" s="47"/>
      <c r="B348" s="46"/>
      <c r="C348" s="59"/>
      <c r="D348" s="59"/>
      <c r="E348" s="45"/>
      <c r="F348" s="92"/>
      <c r="G348" s="45"/>
      <c r="H348" s="61"/>
      <c r="I348" s="65"/>
      <c r="J348" s="60"/>
      <c r="K348" s="65"/>
      <c r="L348" s="60"/>
      <c r="M348" s="59"/>
      <c r="N348" s="130"/>
    </row>
    <row r="349" spans="1:14">
      <c r="A349" s="47"/>
      <c r="B349" s="55"/>
      <c r="C349" s="59"/>
      <c r="D349" s="56"/>
      <c r="E349" s="41"/>
      <c r="F349" s="55"/>
      <c r="G349" s="41"/>
      <c r="H349" s="57"/>
      <c r="I349" s="59"/>
      <c r="J349" s="80"/>
      <c r="K349" s="59"/>
      <c r="L349" s="60"/>
      <c r="M349" s="59"/>
      <c r="N349" s="130"/>
    </row>
    <row r="350" spans="1:14">
      <c r="A350" s="47"/>
      <c r="B350" s="46"/>
      <c r="C350" s="59"/>
      <c r="D350" s="59"/>
      <c r="E350" s="45"/>
      <c r="F350" s="92"/>
      <c r="G350" s="45"/>
      <c r="H350" s="61"/>
      <c r="I350" s="65"/>
      <c r="J350" s="134"/>
      <c r="K350" s="65"/>
      <c r="L350" s="60"/>
      <c r="M350" s="59"/>
      <c r="N350" s="130"/>
    </row>
    <row r="351" spans="1:14">
      <c r="A351" s="47"/>
      <c r="B351" s="46"/>
      <c r="C351" s="47"/>
      <c r="D351" s="56"/>
      <c r="E351" s="48"/>
      <c r="F351" s="46"/>
      <c r="G351" s="138"/>
      <c r="H351" s="139"/>
      <c r="I351" s="48"/>
      <c r="J351" s="78"/>
      <c r="K351" s="47"/>
      <c r="L351" s="46"/>
      <c r="M351" s="52"/>
      <c r="N351" s="130"/>
    </row>
    <row r="352" spans="1:14">
      <c r="A352" s="147"/>
      <c r="B352" s="38"/>
      <c r="C352" s="145"/>
      <c r="D352" s="37"/>
      <c r="E352" s="146"/>
      <c r="F352" s="38"/>
      <c r="G352" s="39"/>
      <c r="H352" s="40"/>
      <c r="I352" s="40"/>
      <c r="J352" s="151"/>
      <c r="K352" s="40"/>
      <c r="L352" s="151"/>
      <c r="M352" s="152"/>
      <c r="N352" s="152"/>
    </row>
    <row r="353" spans="1:14">
      <c r="A353" s="41"/>
      <c r="B353" s="46"/>
      <c r="C353" s="59"/>
      <c r="D353" s="59"/>
      <c r="E353" s="45"/>
      <c r="F353" s="92"/>
      <c r="G353" s="45"/>
      <c r="H353" s="61"/>
      <c r="I353" s="65"/>
      <c r="J353" s="76"/>
      <c r="K353" s="65"/>
      <c r="L353" s="46"/>
      <c r="M353" s="59"/>
      <c r="N353" s="59"/>
    </row>
    <row r="354" spans="1:14">
      <c r="A354" s="41"/>
      <c r="B354" s="42"/>
      <c r="C354" s="45"/>
      <c r="D354" s="45"/>
      <c r="E354" s="48"/>
      <c r="F354" s="42"/>
      <c r="G354" s="41"/>
      <c r="H354" s="57"/>
      <c r="I354" s="104"/>
      <c r="J354" s="76"/>
      <c r="K354" s="45"/>
      <c r="L354" s="76"/>
      <c r="M354" s="120"/>
      <c r="N354" s="45"/>
    </row>
    <row r="355" spans="1:14">
      <c r="A355" s="41"/>
      <c r="B355" s="46"/>
      <c r="C355" s="47"/>
      <c r="D355" s="47"/>
      <c r="E355" s="48"/>
      <c r="F355" s="54"/>
      <c r="G355" s="48"/>
      <c r="H355" s="53"/>
      <c r="I355" s="48"/>
      <c r="J355" s="46"/>
      <c r="K355" s="41"/>
      <c r="L355" s="46"/>
      <c r="M355" s="149"/>
      <c r="N355" s="149"/>
    </row>
    <row r="356" spans="1:11">
      <c r="A356" s="166"/>
      <c r="H356" s="167"/>
      <c r="K356" s="167"/>
    </row>
    <row r="358" spans="2:2">
      <c r="B358" s="38"/>
    </row>
  </sheetData>
  <protectedRanges>
    <protectedRange sqref="D52:D55" name="区域1_6_1_4_1_1_2_1_1_2_1_1_2_3_2"/>
    <protectedRange sqref="B62" name="区域1_46"/>
    <protectedRange sqref="E52:E55" name="区域1_6_1_4_1_1_2_1_1_2_1_1_2_3_2_1"/>
    <protectedRange sqref="F62" name="区域1_47"/>
    <protectedRange sqref="F33" name="区域1_3_1_1"/>
    <protectedRange sqref="G33:H33 K33" name="区域1_4_1_1"/>
    <protectedRange sqref="J33" name="区域1_5_1"/>
  </protectedRanges>
  <mergeCells count="84">
    <mergeCell ref="A1:N1"/>
    <mergeCell ref="I2:J2"/>
    <mergeCell ref="K2:L2"/>
    <mergeCell ref="M2:N2"/>
    <mergeCell ref="A133:N133"/>
    <mergeCell ref="I134:J134"/>
    <mergeCell ref="K134:L134"/>
    <mergeCell ref="M134:N134"/>
    <mergeCell ref="A196:N196"/>
    <mergeCell ref="I197:J197"/>
    <mergeCell ref="K197:L197"/>
    <mergeCell ref="M197:N197"/>
    <mergeCell ref="A222:N222"/>
    <mergeCell ref="I223:J223"/>
    <mergeCell ref="K223:L223"/>
    <mergeCell ref="M223:N223"/>
    <mergeCell ref="A252:N252"/>
    <mergeCell ref="I253:J253"/>
    <mergeCell ref="K253:L253"/>
    <mergeCell ref="M253:N253"/>
    <mergeCell ref="A278:N278"/>
    <mergeCell ref="I279:J279"/>
    <mergeCell ref="K279:L279"/>
    <mergeCell ref="M279:N279"/>
    <mergeCell ref="A339:N339"/>
    <mergeCell ref="I340:J340"/>
    <mergeCell ref="K340:L340"/>
    <mergeCell ref="M340:N340"/>
    <mergeCell ref="A2:A3"/>
    <mergeCell ref="A134:A135"/>
    <mergeCell ref="A197:A198"/>
    <mergeCell ref="A223:A224"/>
    <mergeCell ref="A253:A254"/>
    <mergeCell ref="A279:A280"/>
    <mergeCell ref="A340:A341"/>
    <mergeCell ref="B2:B3"/>
    <mergeCell ref="B134:B135"/>
    <mergeCell ref="B197:B198"/>
    <mergeCell ref="B223:B224"/>
    <mergeCell ref="B253:B254"/>
    <mergeCell ref="B279:B280"/>
    <mergeCell ref="B340:B341"/>
    <mergeCell ref="C2:C3"/>
    <mergeCell ref="C134:C135"/>
    <mergeCell ref="C197:C198"/>
    <mergeCell ref="C223:C224"/>
    <mergeCell ref="C253:C254"/>
    <mergeCell ref="C279:C280"/>
    <mergeCell ref="C340:C341"/>
    <mergeCell ref="D2:D3"/>
    <mergeCell ref="D134:D135"/>
    <mergeCell ref="D197:D198"/>
    <mergeCell ref="D223:D224"/>
    <mergeCell ref="D253:D254"/>
    <mergeCell ref="D279:D280"/>
    <mergeCell ref="D340:D341"/>
    <mergeCell ref="E2:E3"/>
    <mergeCell ref="E134:E135"/>
    <mergeCell ref="E197:E198"/>
    <mergeCell ref="E223:E224"/>
    <mergeCell ref="E253:E254"/>
    <mergeCell ref="E279:E280"/>
    <mergeCell ref="E340:E341"/>
    <mergeCell ref="F2:F3"/>
    <mergeCell ref="F134:F135"/>
    <mergeCell ref="F197:F198"/>
    <mergeCell ref="F223:F224"/>
    <mergeCell ref="F253:F254"/>
    <mergeCell ref="F279:F280"/>
    <mergeCell ref="F340:F341"/>
    <mergeCell ref="G2:G3"/>
    <mergeCell ref="G134:G135"/>
    <mergeCell ref="G197:G198"/>
    <mergeCell ref="G223:G224"/>
    <mergeCell ref="G253:G254"/>
    <mergeCell ref="G279:G280"/>
    <mergeCell ref="G340:G341"/>
    <mergeCell ref="H2:H3"/>
    <mergeCell ref="H134:H135"/>
    <mergeCell ref="H197:H198"/>
    <mergeCell ref="H223:H224"/>
    <mergeCell ref="H253:H254"/>
    <mergeCell ref="H279:H280"/>
    <mergeCell ref="H340:H341"/>
  </mergeCells>
  <dataValidations count="3">
    <dataValidation type="list" allowBlank="1" showInputMessage="1" showErrorMessage="1" errorTitle="温馨提示" error="请单击向下三角尖,并从列表框中的备选答案中选择一个." sqref="D7 D51">
      <formula1>__xlbgnm.</formula1>
    </dataValidation>
    <dataValidation allowBlank="1" showErrorMessage="1" sqref="B24 B60"/>
    <dataValidation type="list" allowBlank="1" showInputMessage="1" showErrorMessage="1" errorTitle="温馨提示" error="请单击向下三角尖,并从列表框中的备选答案中选择一个." sqref="G52:G55">
      <formula1>_</formula1>
    </dataValidation>
  </dataValidations>
  <pageMargins left="0.429166666666667" right="0.309027777777778" top="0.75" bottom="0.75" header="0.3" footer="0.3"/>
  <pageSetup paperSize="9" scale="96" orientation="landscape"/>
  <headerFooter alignWithMargins="0">
    <oddFooter>&amp;C第 &amp;P 页</oddFooter>
  </headerFooter>
  <colBreaks count="1" manualBreakCount="1">
    <brk id="14" max="61" man="1"/>
  </col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4"/>
  <sheetViews>
    <sheetView view="pageBreakPreview" zoomScaleNormal="100" workbookViewId="0">
      <selection activeCell="A1" sqref="A1:N1"/>
    </sheetView>
  </sheetViews>
  <sheetFormatPr defaultColWidth="9" defaultRowHeight="14.25"/>
  <cols>
    <col min="1" max="1" width="3.75" style="23" customWidth="1"/>
    <col min="2" max="2" width="12.25" style="24" customWidth="1"/>
    <col min="3" max="3" width="5.875" hidden="1" customWidth="1"/>
    <col min="4" max="4" width="7.25" style="23" customWidth="1"/>
    <col min="5" max="5" width="6.5" style="25" customWidth="1"/>
    <col min="6" max="6" width="25" style="26" customWidth="1"/>
    <col min="7" max="7" width="5.25" style="25" customWidth="1"/>
    <col min="8" max="8" width="9.375" style="27" customWidth="1"/>
    <col min="9" max="9" width="9.125" style="28" customWidth="1"/>
    <col min="10" max="10" width="16.75" style="24" customWidth="1"/>
    <col min="11" max="11" width="8.75" customWidth="1"/>
    <col min="12" max="12" width="16.75" style="26" customWidth="1"/>
    <col min="13" max="14" width="6.75" style="29" customWidth="1"/>
  </cols>
  <sheetData>
    <row r="1" ht="48" customHeight="1" spans="1:14">
      <c r="A1" s="30" t="s">
        <v>1900</v>
      </c>
      <c r="B1" s="30"/>
      <c r="C1" s="30"/>
      <c r="D1" s="30"/>
      <c r="E1" s="30"/>
      <c r="F1" s="30"/>
      <c r="G1" s="30"/>
      <c r="H1" s="30"/>
      <c r="I1" s="30"/>
      <c r="J1" s="30"/>
      <c r="K1" s="30"/>
      <c r="L1" s="30"/>
      <c r="M1" s="30"/>
      <c r="N1" s="30"/>
    </row>
    <row r="2" s="18" customFormat="1" ht="35.1" customHeight="1" spans="1:14">
      <c r="A2" s="31" t="s">
        <v>1</v>
      </c>
      <c r="B2" s="31" t="s">
        <v>2</v>
      </c>
      <c r="C2" s="31" t="s">
        <v>3</v>
      </c>
      <c r="D2" s="31" t="s">
        <v>4</v>
      </c>
      <c r="E2" s="32" t="s">
        <v>1452</v>
      </c>
      <c r="F2" s="32" t="s">
        <v>6</v>
      </c>
      <c r="G2" s="32" t="s">
        <v>7</v>
      </c>
      <c r="H2" s="32" t="s">
        <v>8</v>
      </c>
      <c r="I2" s="32" t="s">
        <v>9</v>
      </c>
      <c r="J2" s="32"/>
      <c r="K2" s="31" t="s">
        <v>10</v>
      </c>
      <c r="L2" s="31"/>
      <c r="M2" s="70" t="s">
        <v>11</v>
      </c>
      <c r="N2" s="70"/>
    </row>
    <row r="3" s="18" customFormat="1" ht="39.95" customHeight="1" spans="1:14">
      <c r="A3" s="31"/>
      <c r="B3" s="31"/>
      <c r="C3" s="31"/>
      <c r="D3" s="31"/>
      <c r="E3" s="32"/>
      <c r="F3" s="32"/>
      <c r="G3" s="32"/>
      <c r="H3" s="32"/>
      <c r="I3" s="71" t="s">
        <v>15</v>
      </c>
      <c r="J3" s="72" t="s">
        <v>16</v>
      </c>
      <c r="K3" s="31" t="s">
        <v>17</v>
      </c>
      <c r="L3" s="73" t="s">
        <v>18</v>
      </c>
      <c r="M3" s="33" t="s">
        <v>19</v>
      </c>
      <c r="N3" s="33" t="s">
        <v>20</v>
      </c>
    </row>
    <row r="4" s="19" customFormat="1" ht="25.5" customHeight="1" spans="1:14">
      <c r="A4" s="33"/>
      <c r="B4" s="34" t="str">
        <f>"合计"&amp;SUBTOTAL(3,A4:A43)-4&amp;"个"</f>
        <v>合计35个</v>
      </c>
      <c r="C4" s="33"/>
      <c r="D4" s="33"/>
      <c r="E4" s="35"/>
      <c r="F4" s="35"/>
      <c r="G4" s="35"/>
      <c r="H4" s="36">
        <f t="shared" ref="H4:I4" si="0">SUM(H5,H23,H38)</f>
        <v>552360</v>
      </c>
      <c r="I4" s="36">
        <f t="shared" si="0"/>
        <v>156050</v>
      </c>
      <c r="J4" s="74"/>
      <c r="K4" s="36">
        <f>SUM(K5,K23,K38)</f>
        <v>101630</v>
      </c>
      <c r="L4" s="33"/>
      <c r="M4" s="33"/>
      <c r="N4" s="33"/>
    </row>
    <row r="5" s="20" customFormat="1" ht="20.1" customHeight="1" spans="1:14">
      <c r="A5" s="37" t="s">
        <v>24</v>
      </c>
      <c r="B5" s="38" t="str">
        <f>"在建项目"&amp;SUBTOTAL(3,A5:A23)-2&amp;"个"</f>
        <v>在建项目17个</v>
      </c>
      <c r="C5" s="37"/>
      <c r="D5" s="37"/>
      <c r="E5" s="39"/>
      <c r="F5" s="39"/>
      <c r="G5" s="39"/>
      <c r="H5" s="40">
        <f t="shared" ref="H5:I5" si="1">SUM(H6:H22)</f>
        <v>251860</v>
      </c>
      <c r="I5" s="40">
        <f t="shared" si="1"/>
        <v>156050</v>
      </c>
      <c r="J5" s="38"/>
      <c r="K5" s="40">
        <f>SUM(K6:K22)</f>
        <v>55730</v>
      </c>
      <c r="L5" s="37"/>
      <c r="M5" s="37"/>
      <c r="N5" s="37"/>
    </row>
    <row r="6" s="21" customFormat="1" ht="36" spans="1:14">
      <c r="A6" s="41">
        <v>1</v>
      </c>
      <c r="B6" s="42" t="s">
        <v>116</v>
      </c>
      <c r="C6" s="44" t="s">
        <v>103</v>
      </c>
      <c r="D6" s="44" t="s">
        <v>117</v>
      </c>
      <c r="E6" s="45" t="s">
        <v>28</v>
      </c>
      <c r="F6" s="46" t="s">
        <v>118</v>
      </c>
      <c r="G6" s="41" t="s">
        <v>119</v>
      </c>
      <c r="H6" s="87">
        <v>1000</v>
      </c>
      <c r="I6" s="84">
        <v>200</v>
      </c>
      <c r="J6" s="129" t="s">
        <v>120</v>
      </c>
      <c r="K6" s="85">
        <v>800</v>
      </c>
      <c r="L6" s="76" t="s">
        <v>121</v>
      </c>
      <c r="M6" s="48" t="s">
        <v>33</v>
      </c>
      <c r="N6" s="45" t="s">
        <v>122</v>
      </c>
    </row>
    <row r="7" s="21" customFormat="1" ht="45" spans="1:14">
      <c r="A7" s="65">
        <v>2</v>
      </c>
      <c r="B7" s="46" t="s">
        <v>128</v>
      </c>
      <c r="C7" s="59" t="s">
        <v>103</v>
      </c>
      <c r="D7" s="52" t="s">
        <v>840</v>
      </c>
      <c r="E7" s="59" t="s">
        <v>28</v>
      </c>
      <c r="F7" s="92" t="s">
        <v>130</v>
      </c>
      <c r="G7" s="59" t="s">
        <v>131</v>
      </c>
      <c r="H7" s="61">
        <v>5000</v>
      </c>
      <c r="I7" s="59"/>
      <c r="J7" s="60" t="s">
        <v>110</v>
      </c>
      <c r="K7" s="59">
        <v>3000</v>
      </c>
      <c r="L7" s="60" t="s">
        <v>1592</v>
      </c>
      <c r="M7" s="59" t="s">
        <v>79</v>
      </c>
      <c r="N7" s="130" t="s">
        <v>33</v>
      </c>
    </row>
    <row r="8" s="21" customFormat="1" ht="22.5" spans="1:14">
      <c r="A8" s="41">
        <v>3</v>
      </c>
      <c r="B8" s="128" t="s">
        <v>162</v>
      </c>
      <c r="C8" s="59"/>
      <c r="D8" s="59" t="s">
        <v>117</v>
      </c>
      <c r="E8" s="45" t="s">
        <v>28</v>
      </c>
      <c r="F8" s="92" t="s">
        <v>163</v>
      </c>
      <c r="G8" s="45" t="s">
        <v>53</v>
      </c>
      <c r="H8" s="61">
        <v>1500</v>
      </c>
      <c r="I8" s="59">
        <v>300</v>
      </c>
      <c r="J8" s="60" t="s">
        <v>1938</v>
      </c>
      <c r="K8" s="59">
        <v>800</v>
      </c>
      <c r="L8" s="60" t="s">
        <v>1939</v>
      </c>
      <c r="M8" s="59" t="s">
        <v>33</v>
      </c>
      <c r="N8" s="130" t="s">
        <v>141</v>
      </c>
    </row>
    <row r="9" s="21" customFormat="1" ht="45" spans="1:14">
      <c r="A9" s="65">
        <v>4</v>
      </c>
      <c r="B9" s="55" t="s">
        <v>650</v>
      </c>
      <c r="C9" s="59" t="s">
        <v>50</v>
      </c>
      <c r="D9" s="56" t="s">
        <v>840</v>
      </c>
      <c r="E9" s="41" t="s">
        <v>642</v>
      </c>
      <c r="F9" s="55" t="s">
        <v>1555</v>
      </c>
      <c r="G9" s="41" t="s">
        <v>460</v>
      </c>
      <c r="H9" s="57">
        <v>40000</v>
      </c>
      <c r="I9" s="41">
        <v>36000</v>
      </c>
      <c r="J9" s="81" t="s">
        <v>652</v>
      </c>
      <c r="K9" s="59">
        <v>1500</v>
      </c>
      <c r="L9" s="60" t="s">
        <v>653</v>
      </c>
      <c r="M9" s="59" t="s">
        <v>33</v>
      </c>
      <c r="N9" s="59" t="s">
        <v>34</v>
      </c>
    </row>
    <row r="10" ht="22.5" spans="1:14">
      <c r="A10" s="41">
        <v>5</v>
      </c>
      <c r="B10" s="55" t="s">
        <v>658</v>
      </c>
      <c r="C10" s="59" t="s">
        <v>103</v>
      </c>
      <c r="D10" s="56" t="s">
        <v>117</v>
      </c>
      <c r="E10" s="41" t="s">
        <v>642</v>
      </c>
      <c r="F10" s="55" t="s">
        <v>1556</v>
      </c>
      <c r="G10" s="41">
        <v>2016</v>
      </c>
      <c r="H10" s="57">
        <v>1000</v>
      </c>
      <c r="I10" s="56"/>
      <c r="J10" s="81" t="s">
        <v>1557</v>
      </c>
      <c r="K10" s="59">
        <v>1000</v>
      </c>
      <c r="L10" s="60" t="s">
        <v>1621</v>
      </c>
      <c r="M10" s="59" t="s">
        <v>92</v>
      </c>
      <c r="N10" s="59" t="s">
        <v>79</v>
      </c>
    </row>
    <row r="11" ht="22.5" spans="1:14">
      <c r="A11" s="65">
        <v>6</v>
      </c>
      <c r="B11" s="55" t="s">
        <v>663</v>
      </c>
      <c r="C11" s="59" t="s">
        <v>103</v>
      </c>
      <c r="D11" s="56" t="s">
        <v>117</v>
      </c>
      <c r="E11" s="41" t="s">
        <v>642</v>
      </c>
      <c r="F11" s="55" t="s">
        <v>1559</v>
      </c>
      <c r="G11" s="41">
        <v>2016</v>
      </c>
      <c r="H11" s="57">
        <v>1500</v>
      </c>
      <c r="I11" s="56"/>
      <c r="J11" s="81" t="s">
        <v>1557</v>
      </c>
      <c r="K11" s="59">
        <v>1500</v>
      </c>
      <c r="L11" s="60" t="s">
        <v>1621</v>
      </c>
      <c r="M11" s="59" t="s">
        <v>92</v>
      </c>
      <c r="N11" s="45" t="s">
        <v>34</v>
      </c>
    </row>
    <row r="12" ht="45" spans="1:14">
      <c r="A12" s="41">
        <v>7</v>
      </c>
      <c r="B12" s="55" t="s">
        <v>667</v>
      </c>
      <c r="C12" s="59" t="s">
        <v>50</v>
      </c>
      <c r="D12" s="56" t="s">
        <v>117</v>
      </c>
      <c r="E12" s="41" t="s">
        <v>642</v>
      </c>
      <c r="F12" s="55" t="s">
        <v>1563</v>
      </c>
      <c r="G12" s="41" t="s">
        <v>460</v>
      </c>
      <c r="H12" s="57">
        <v>40500</v>
      </c>
      <c r="I12" s="56">
        <v>30000</v>
      </c>
      <c r="J12" s="81" t="s">
        <v>1940</v>
      </c>
      <c r="K12" s="59">
        <v>10000</v>
      </c>
      <c r="L12" s="60" t="s">
        <v>1941</v>
      </c>
      <c r="M12" s="59" t="s">
        <v>33</v>
      </c>
      <c r="N12" s="45" t="s">
        <v>34</v>
      </c>
    </row>
    <row r="13" s="123" customFormat="1" ht="22.5" spans="1:14">
      <c r="A13" s="65">
        <v>8</v>
      </c>
      <c r="B13" s="55" t="s">
        <v>785</v>
      </c>
      <c r="C13" s="59" t="s">
        <v>188</v>
      </c>
      <c r="D13" s="56" t="s">
        <v>840</v>
      </c>
      <c r="E13" s="41" t="s">
        <v>642</v>
      </c>
      <c r="F13" s="55" t="s">
        <v>1566</v>
      </c>
      <c r="G13" s="41" t="s">
        <v>106</v>
      </c>
      <c r="H13" s="57">
        <v>10000</v>
      </c>
      <c r="I13" s="56"/>
      <c r="J13" s="81" t="s">
        <v>1567</v>
      </c>
      <c r="K13" s="59">
        <v>2300</v>
      </c>
      <c r="L13" s="60" t="s">
        <v>1568</v>
      </c>
      <c r="M13" s="59" t="s">
        <v>79</v>
      </c>
      <c r="N13" s="45" t="s">
        <v>33</v>
      </c>
    </row>
    <row r="14" s="131" customFormat="1" ht="56.25" spans="1:14">
      <c r="A14" s="41">
        <v>9</v>
      </c>
      <c r="B14" s="55" t="s">
        <v>795</v>
      </c>
      <c r="C14" s="59" t="s">
        <v>26</v>
      </c>
      <c r="D14" s="56" t="s">
        <v>117</v>
      </c>
      <c r="E14" s="41" t="s">
        <v>642</v>
      </c>
      <c r="F14" s="55" t="s">
        <v>1746</v>
      </c>
      <c r="G14" s="41" t="s">
        <v>89</v>
      </c>
      <c r="H14" s="57">
        <v>51000</v>
      </c>
      <c r="I14" s="56"/>
      <c r="J14" s="81" t="s">
        <v>1562</v>
      </c>
      <c r="K14" s="59">
        <v>7200</v>
      </c>
      <c r="L14" s="60" t="s">
        <v>1942</v>
      </c>
      <c r="M14" s="59" t="s">
        <v>115</v>
      </c>
      <c r="N14" s="45" t="s">
        <v>33</v>
      </c>
    </row>
    <row r="15" s="29" customFormat="1" ht="33.75" spans="1:14">
      <c r="A15" s="65">
        <v>10</v>
      </c>
      <c r="B15" s="55" t="s">
        <v>938</v>
      </c>
      <c r="C15" s="59" t="s">
        <v>50</v>
      </c>
      <c r="D15" s="56" t="s">
        <v>117</v>
      </c>
      <c r="E15" s="41" t="s">
        <v>894</v>
      </c>
      <c r="F15" s="55" t="s">
        <v>1569</v>
      </c>
      <c r="G15" s="41" t="s">
        <v>119</v>
      </c>
      <c r="H15" s="57">
        <v>5000</v>
      </c>
      <c r="I15" s="56">
        <v>4200</v>
      </c>
      <c r="J15" s="81" t="s">
        <v>1570</v>
      </c>
      <c r="K15" s="59">
        <v>800</v>
      </c>
      <c r="L15" s="60" t="s">
        <v>1571</v>
      </c>
      <c r="M15" s="59" t="s">
        <v>33</v>
      </c>
      <c r="N15" s="45" t="s">
        <v>70</v>
      </c>
    </row>
    <row r="16" s="29" customFormat="1" ht="22.5" spans="1:14">
      <c r="A16" s="65">
        <v>11</v>
      </c>
      <c r="B16" s="55" t="s">
        <v>945</v>
      </c>
      <c r="C16" s="59" t="s">
        <v>26</v>
      </c>
      <c r="D16" s="56" t="s">
        <v>117</v>
      </c>
      <c r="E16" s="41" t="s">
        <v>894</v>
      </c>
      <c r="F16" s="55" t="s">
        <v>1572</v>
      </c>
      <c r="G16" s="41">
        <v>2016</v>
      </c>
      <c r="H16" s="57">
        <v>700</v>
      </c>
      <c r="I16" s="56"/>
      <c r="J16" s="81" t="s">
        <v>1562</v>
      </c>
      <c r="K16" s="59">
        <v>700</v>
      </c>
      <c r="L16" s="60" t="s">
        <v>1943</v>
      </c>
      <c r="M16" s="59" t="s">
        <v>115</v>
      </c>
      <c r="N16" s="45" t="s">
        <v>79</v>
      </c>
    </row>
    <row r="17" s="29" customFormat="1" ht="22.5" spans="1:14">
      <c r="A17" s="65">
        <v>12</v>
      </c>
      <c r="B17" s="55" t="s">
        <v>1019</v>
      </c>
      <c r="C17" s="59" t="s">
        <v>103</v>
      </c>
      <c r="D17" s="56" t="s">
        <v>840</v>
      </c>
      <c r="E17" s="41" t="s">
        <v>984</v>
      </c>
      <c r="F17" s="55" t="s">
        <v>1020</v>
      </c>
      <c r="G17" s="41" t="s">
        <v>106</v>
      </c>
      <c r="H17" s="57">
        <v>5000</v>
      </c>
      <c r="I17" s="56"/>
      <c r="J17" s="81" t="s">
        <v>1485</v>
      </c>
      <c r="K17" s="59">
        <v>1800</v>
      </c>
      <c r="L17" s="60" t="s">
        <v>1021</v>
      </c>
      <c r="M17" s="59" t="s">
        <v>79</v>
      </c>
      <c r="N17" s="45" t="s">
        <v>34</v>
      </c>
    </row>
    <row r="18" s="29" customFormat="1" ht="22.5" spans="1:14">
      <c r="A18" s="65">
        <v>13</v>
      </c>
      <c r="B18" s="55" t="s">
        <v>1035</v>
      </c>
      <c r="C18" s="59" t="s">
        <v>188</v>
      </c>
      <c r="D18" s="56" t="s">
        <v>117</v>
      </c>
      <c r="E18" s="41" t="s">
        <v>984</v>
      </c>
      <c r="F18" s="55" t="s">
        <v>1574</v>
      </c>
      <c r="G18" s="41" t="s">
        <v>119</v>
      </c>
      <c r="H18" s="57">
        <v>1800</v>
      </c>
      <c r="I18" s="56">
        <v>300</v>
      </c>
      <c r="J18" s="81"/>
      <c r="K18" s="59">
        <v>1500</v>
      </c>
      <c r="L18" s="60" t="s">
        <v>1552</v>
      </c>
      <c r="M18" s="59" t="s">
        <v>33</v>
      </c>
      <c r="N18" s="45" t="s">
        <v>79</v>
      </c>
    </row>
    <row r="19" s="29" customFormat="1" ht="22.5" spans="1:14">
      <c r="A19" s="65">
        <v>14</v>
      </c>
      <c r="B19" s="55" t="s">
        <v>1039</v>
      </c>
      <c r="C19" s="59" t="s">
        <v>103</v>
      </c>
      <c r="D19" s="56" t="s">
        <v>117</v>
      </c>
      <c r="E19" s="41" t="s">
        <v>984</v>
      </c>
      <c r="F19" s="55" t="s">
        <v>1754</v>
      </c>
      <c r="G19" s="41">
        <v>2016</v>
      </c>
      <c r="H19" s="57">
        <v>700</v>
      </c>
      <c r="I19" s="56"/>
      <c r="J19" s="81" t="s">
        <v>1441</v>
      </c>
      <c r="K19" s="59">
        <v>700</v>
      </c>
      <c r="L19" s="60" t="s">
        <v>1944</v>
      </c>
      <c r="M19" s="59" t="s">
        <v>115</v>
      </c>
      <c r="N19" s="45" t="s">
        <v>79</v>
      </c>
    </row>
    <row r="20" s="29" customFormat="1" ht="33.75" spans="1:14">
      <c r="A20" s="65">
        <v>15</v>
      </c>
      <c r="B20" s="55" t="s">
        <v>1113</v>
      </c>
      <c r="C20" s="59" t="s">
        <v>103</v>
      </c>
      <c r="D20" s="56" t="s">
        <v>840</v>
      </c>
      <c r="E20" s="41" t="s">
        <v>1072</v>
      </c>
      <c r="F20" s="55" t="s">
        <v>1114</v>
      </c>
      <c r="G20" s="41">
        <v>2016</v>
      </c>
      <c r="H20" s="57">
        <v>560</v>
      </c>
      <c r="I20" s="56">
        <v>30</v>
      </c>
      <c r="J20" s="81" t="s">
        <v>1575</v>
      </c>
      <c r="K20" s="59">
        <v>530</v>
      </c>
      <c r="L20" s="60" t="s">
        <v>1498</v>
      </c>
      <c r="M20" s="59" t="s">
        <v>115</v>
      </c>
      <c r="N20" s="45" t="s">
        <v>34</v>
      </c>
    </row>
    <row r="21" s="29" customFormat="1" ht="33.75" spans="1:14">
      <c r="A21" s="65">
        <v>16</v>
      </c>
      <c r="B21" s="55" t="s">
        <v>1116</v>
      </c>
      <c r="C21" s="59" t="s">
        <v>103</v>
      </c>
      <c r="D21" s="56" t="s">
        <v>117</v>
      </c>
      <c r="E21" s="41" t="s">
        <v>1072</v>
      </c>
      <c r="F21" s="55" t="s">
        <v>1577</v>
      </c>
      <c r="G21" s="41" t="s">
        <v>119</v>
      </c>
      <c r="H21" s="57">
        <v>1600</v>
      </c>
      <c r="I21" s="56">
        <v>20</v>
      </c>
      <c r="J21" s="81" t="s">
        <v>1575</v>
      </c>
      <c r="K21" s="59">
        <v>1600</v>
      </c>
      <c r="L21" s="60" t="s">
        <v>1578</v>
      </c>
      <c r="M21" s="59" t="s">
        <v>115</v>
      </c>
      <c r="N21" s="45" t="s">
        <v>34</v>
      </c>
    </row>
    <row r="22" s="29" customFormat="1" ht="90" spans="1:14">
      <c r="A22" s="65">
        <v>17</v>
      </c>
      <c r="B22" s="55" t="s">
        <v>1128</v>
      </c>
      <c r="C22" s="59"/>
      <c r="D22" s="56" t="s">
        <v>117</v>
      </c>
      <c r="E22" s="41" t="s">
        <v>1072</v>
      </c>
      <c r="F22" s="55" t="s">
        <v>1129</v>
      </c>
      <c r="G22" s="41" t="s">
        <v>43</v>
      </c>
      <c r="H22" s="57">
        <v>85000</v>
      </c>
      <c r="I22" s="56">
        <v>85000</v>
      </c>
      <c r="J22" s="81" t="s">
        <v>1945</v>
      </c>
      <c r="K22" s="59">
        <v>20000</v>
      </c>
      <c r="L22" s="60" t="s">
        <v>1946</v>
      </c>
      <c r="M22" s="59" t="s">
        <v>33</v>
      </c>
      <c r="N22" s="45" t="s">
        <v>33</v>
      </c>
    </row>
    <row r="23" s="22" customFormat="1" ht="20.1" customHeight="1" spans="1:14">
      <c r="A23" s="62" t="s">
        <v>166</v>
      </c>
      <c r="B23" s="38" t="str">
        <f>"预备项目"&amp;SUBTOTAL(3,A23:A38)-2&amp;"个"</f>
        <v>预备项目14个</v>
      </c>
      <c r="C23" s="37"/>
      <c r="D23" s="37"/>
      <c r="E23" s="39"/>
      <c r="F23" s="63"/>
      <c r="G23" s="39"/>
      <c r="H23" s="64">
        <f>SUM(H24:H37)</f>
        <v>210700</v>
      </c>
      <c r="I23" s="37"/>
      <c r="J23" s="82"/>
      <c r="K23" s="64">
        <f>SUM(K24:K37)</f>
        <v>45900</v>
      </c>
      <c r="L23" s="38"/>
      <c r="M23" s="37"/>
      <c r="N23" s="37"/>
    </row>
    <row r="24" s="99" customFormat="1" ht="22.5" spans="1:14">
      <c r="A24" s="65">
        <v>1</v>
      </c>
      <c r="B24" s="133" t="s">
        <v>331</v>
      </c>
      <c r="C24" s="59"/>
      <c r="D24" s="59" t="s">
        <v>840</v>
      </c>
      <c r="E24" s="45" t="s">
        <v>267</v>
      </c>
      <c r="F24" s="92" t="s">
        <v>1738</v>
      </c>
      <c r="G24" s="45" t="s">
        <v>89</v>
      </c>
      <c r="H24" s="61">
        <v>10000</v>
      </c>
      <c r="I24" s="65"/>
      <c r="J24" s="134" t="s">
        <v>1606</v>
      </c>
      <c r="K24" s="65">
        <v>1000</v>
      </c>
      <c r="L24" s="60" t="s">
        <v>1920</v>
      </c>
      <c r="M24" s="59" t="s">
        <v>173</v>
      </c>
      <c r="N24" s="59" t="s">
        <v>33</v>
      </c>
    </row>
    <row r="25" s="99" customFormat="1" ht="22.5" spans="1:14">
      <c r="A25" s="65">
        <v>2</v>
      </c>
      <c r="B25" s="55" t="s">
        <v>334</v>
      </c>
      <c r="C25" s="59"/>
      <c r="D25" s="56" t="s">
        <v>840</v>
      </c>
      <c r="E25" s="41" t="s">
        <v>267</v>
      </c>
      <c r="F25" s="55" t="s">
        <v>1739</v>
      </c>
      <c r="G25" s="41" t="s">
        <v>89</v>
      </c>
      <c r="H25" s="57">
        <v>20000</v>
      </c>
      <c r="I25" s="56"/>
      <c r="J25" s="81" t="s">
        <v>1606</v>
      </c>
      <c r="K25" s="59">
        <v>3000</v>
      </c>
      <c r="L25" s="60" t="s">
        <v>1947</v>
      </c>
      <c r="M25" s="59" t="s">
        <v>337</v>
      </c>
      <c r="N25" s="45" t="s">
        <v>33</v>
      </c>
    </row>
    <row r="26" s="99" customFormat="1" ht="22.5" spans="1:14">
      <c r="A26" s="65">
        <v>3</v>
      </c>
      <c r="B26" s="55" t="s">
        <v>338</v>
      </c>
      <c r="C26" s="59"/>
      <c r="D26" s="56" t="s">
        <v>840</v>
      </c>
      <c r="E26" s="41" t="s">
        <v>267</v>
      </c>
      <c r="F26" s="55" t="s">
        <v>1741</v>
      </c>
      <c r="G26" s="41" t="s">
        <v>106</v>
      </c>
      <c r="H26" s="57">
        <v>8000</v>
      </c>
      <c r="I26" s="56"/>
      <c r="J26" s="81" t="s">
        <v>1606</v>
      </c>
      <c r="K26" s="59">
        <v>2000</v>
      </c>
      <c r="L26" s="60" t="s">
        <v>1734</v>
      </c>
      <c r="M26" s="59" t="s">
        <v>70</v>
      </c>
      <c r="N26" s="45" t="s">
        <v>33</v>
      </c>
    </row>
    <row r="27" s="99" customFormat="1" ht="33.75" spans="1:14">
      <c r="A27" s="65">
        <v>4</v>
      </c>
      <c r="B27" s="55" t="s">
        <v>379</v>
      </c>
      <c r="C27" s="59"/>
      <c r="D27" s="56" t="s">
        <v>840</v>
      </c>
      <c r="E27" s="41" t="s">
        <v>267</v>
      </c>
      <c r="F27" s="55" t="s">
        <v>1742</v>
      </c>
      <c r="G27" s="41" t="s">
        <v>135</v>
      </c>
      <c r="H27" s="57">
        <v>20000</v>
      </c>
      <c r="I27" s="56"/>
      <c r="J27" s="81"/>
      <c r="K27" s="59">
        <v>5000</v>
      </c>
      <c r="L27" s="60" t="s">
        <v>1925</v>
      </c>
      <c r="M27" s="59" t="s">
        <v>382</v>
      </c>
      <c r="N27" s="45" t="s">
        <v>33</v>
      </c>
    </row>
    <row r="28" s="99" customFormat="1" ht="22.5" spans="1:14">
      <c r="A28" s="65">
        <v>5</v>
      </c>
      <c r="B28" s="55" t="s">
        <v>388</v>
      </c>
      <c r="C28" s="59"/>
      <c r="D28" s="56" t="s">
        <v>840</v>
      </c>
      <c r="E28" s="41" t="s">
        <v>267</v>
      </c>
      <c r="F28" s="55" t="s">
        <v>1744</v>
      </c>
      <c r="G28" s="41" t="s">
        <v>89</v>
      </c>
      <c r="H28" s="57">
        <v>5000</v>
      </c>
      <c r="I28" s="56"/>
      <c r="J28" s="81"/>
      <c r="K28" s="59">
        <v>3000</v>
      </c>
      <c r="L28" s="60" t="s">
        <v>1948</v>
      </c>
      <c r="M28" s="59" t="s">
        <v>34</v>
      </c>
      <c r="N28" s="45" t="s">
        <v>33</v>
      </c>
    </row>
    <row r="29" ht="22.5" spans="1:14">
      <c r="A29" s="65">
        <v>6</v>
      </c>
      <c r="B29" s="55" t="s">
        <v>594</v>
      </c>
      <c r="C29" s="59" t="s">
        <v>103</v>
      </c>
      <c r="D29" s="56" t="s">
        <v>117</v>
      </c>
      <c r="E29" s="41" t="s">
        <v>439</v>
      </c>
      <c r="F29" s="55" t="s">
        <v>1745</v>
      </c>
      <c r="G29" s="41" t="s">
        <v>89</v>
      </c>
      <c r="H29" s="57">
        <v>15000</v>
      </c>
      <c r="I29" s="56"/>
      <c r="J29" s="81" t="s">
        <v>1949</v>
      </c>
      <c r="K29" s="59">
        <v>5000</v>
      </c>
      <c r="L29" s="60" t="s">
        <v>1734</v>
      </c>
      <c r="M29" s="59" t="s">
        <v>70</v>
      </c>
      <c r="N29" s="45" t="s">
        <v>33</v>
      </c>
    </row>
    <row r="30" ht="56.25" spans="1:14">
      <c r="A30" s="65">
        <v>7</v>
      </c>
      <c r="B30" s="55" t="s">
        <v>837</v>
      </c>
      <c r="C30" s="59" t="s">
        <v>188</v>
      </c>
      <c r="D30" s="56" t="s">
        <v>117</v>
      </c>
      <c r="E30" s="56" t="s">
        <v>642</v>
      </c>
      <c r="F30" s="55" t="s">
        <v>1749</v>
      </c>
      <c r="G30" s="56" t="s">
        <v>89</v>
      </c>
      <c r="H30" s="57">
        <v>34300</v>
      </c>
      <c r="I30" s="41"/>
      <c r="J30" s="81" t="s">
        <v>1562</v>
      </c>
      <c r="K30" s="59">
        <v>10000</v>
      </c>
      <c r="L30" s="60" t="s">
        <v>1750</v>
      </c>
      <c r="M30" s="59" t="s">
        <v>178</v>
      </c>
      <c r="N30" s="45" t="s">
        <v>33</v>
      </c>
    </row>
    <row r="31" ht="67.5" spans="1:14">
      <c r="A31" s="65">
        <v>8</v>
      </c>
      <c r="B31" s="55" t="s">
        <v>839</v>
      </c>
      <c r="C31" s="59" t="s">
        <v>840</v>
      </c>
      <c r="D31" s="56" t="s">
        <v>840</v>
      </c>
      <c r="E31" s="41" t="s">
        <v>642</v>
      </c>
      <c r="F31" s="55" t="s">
        <v>841</v>
      </c>
      <c r="G31" s="41" t="s">
        <v>135</v>
      </c>
      <c r="H31" s="57">
        <v>50000</v>
      </c>
      <c r="I31" s="56">
        <v>200</v>
      </c>
      <c r="J31" s="81" t="s">
        <v>1950</v>
      </c>
      <c r="K31" s="59">
        <v>2000</v>
      </c>
      <c r="L31" s="60" t="s">
        <v>1748</v>
      </c>
      <c r="M31" s="59" t="s">
        <v>70</v>
      </c>
      <c r="N31" s="45" t="s">
        <v>33</v>
      </c>
    </row>
    <row r="32" s="106" customFormat="1" ht="22.5" spans="1:14">
      <c r="A32" s="65">
        <v>9</v>
      </c>
      <c r="B32" s="55" t="s">
        <v>954</v>
      </c>
      <c r="C32" s="59"/>
      <c r="D32" s="56" t="s">
        <v>840</v>
      </c>
      <c r="E32" s="41" t="s">
        <v>894</v>
      </c>
      <c r="F32" s="55" t="s">
        <v>1751</v>
      </c>
      <c r="G32" s="41" t="s">
        <v>135</v>
      </c>
      <c r="H32" s="57">
        <v>3000</v>
      </c>
      <c r="I32" s="56"/>
      <c r="J32" s="81" t="s">
        <v>1532</v>
      </c>
      <c r="K32" s="59">
        <v>1500</v>
      </c>
      <c r="L32" s="60" t="s">
        <v>1920</v>
      </c>
      <c r="M32" s="59" t="s">
        <v>173</v>
      </c>
      <c r="N32" s="45" t="s">
        <v>33</v>
      </c>
    </row>
    <row r="33" s="106" customFormat="1" ht="22.5" spans="1:14">
      <c r="A33" s="65">
        <v>10</v>
      </c>
      <c r="B33" s="55" t="s">
        <v>957</v>
      </c>
      <c r="C33" s="59"/>
      <c r="D33" s="56" t="s">
        <v>840</v>
      </c>
      <c r="E33" s="41" t="s">
        <v>894</v>
      </c>
      <c r="F33" s="55" t="s">
        <v>1753</v>
      </c>
      <c r="G33" s="41" t="s">
        <v>106</v>
      </c>
      <c r="H33" s="57">
        <v>1000</v>
      </c>
      <c r="I33" s="56"/>
      <c r="J33" s="81" t="s">
        <v>1532</v>
      </c>
      <c r="K33" s="59">
        <v>500</v>
      </c>
      <c r="L33" s="60" t="s">
        <v>1947</v>
      </c>
      <c r="M33" s="59" t="s">
        <v>337</v>
      </c>
      <c r="N33" s="59" t="s">
        <v>33</v>
      </c>
    </row>
    <row r="34" s="127" customFormat="1" ht="33.75" spans="1:14">
      <c r="A34" s="65">
        <v>11</v>
      </c>
      <c r="B34" s="60" t="s">
        <v>1049</v>
      </c>
      <c r="C34" s="59" t="s">
        <v>103</v>
      </c>
      <c r="D34" s="59" t="s">
        <v>117</v>
      </c>
      <c r="E34" s="45" t="s">
        <v>984</v>
      </c>
      <c r="F34" s="60" t="s">
        <v>1050</v>
      </c>
      <c r="G34" s="45" t="s">
        <v>106</v>
      </c>
      <c r="H34" s="61">
        <v>2000</v>
      </c>
      <c r="I34" s="59"/>
      <c r="J34" s="80" t="s">
        <v>1485</v>
      </c>
      <c r="K34" s="59">
        <v>1000</v>
      </c>
      <c r="L34" s="60" t="s">
        <v>1755</v>
      </c>
      <c r="M34" s="59" t="s">
        <v>337</v>
      </c>
      <c r="N34" s="59" t="s">
        <v>34</v>
      </c>
    </row>
    <row r="35" s="127" customFormat="1" ht="22.5" spans="1:14">
      <c r="A35" s="65">
        <v>12</v>
      </c>
      <c r="B35" s="55" t="s">
        <v>1052</v>
      </c>
      <c r="C35" s="59" t="s">
        <v>103</v>
      </c>
      <c r="D35" s="56" t="s">
        <v>117</v>
      </c>
      <c r="E35" s="41" t="s">
        <v>984</v>
      </c>
      <c r="F35" s="55" t="s">
        <v>1756</v>
      </c>
      <c r="G35" s="41" t="s">
        <v>106</v>
      </c>
      <c r="H35" s="57">
        <v>1100</v>
      </c>
      <c r="I35" s="104"/>
      <c r="J35" s="60" t="s">
        <v>1485</v>
      </c>
      <c r="K35" s="59">
        <v>1100</v>
      </c>
      <c r="L35" s="60" t="s">
        <v>1755</v>
      </c>
      <c r="M35" s="59" t="s">
        <v>337</v>
      </c>
      <c r="N35" s="59" t="s">
        <v>382</v>
      </c>
    </row>
    <row r="36" s="127" customFormat="1" ht="22.5" spans="1:14">
      <c r="A36" s="65">
        <v>13</v>
      </c>
      <c r="B36" s="55" t="s">
        <v>1056</v>
      </c>
      <c r="C36" s="59" t="s">
        <v>50</v>
      </c>
      <c r="D36" s="56" t="s">
        <v>840</v>
      </c>
      <c r="E36" s="41" t="s">
        <v>984</v>
      </c>
      <c r="F36" s="55" t="s">
        <v>1057</v>
      </c>
      <c r="G36" s="41" t="s">
        <v>89</v>
      </c>
      <c r="H36" s="57">
        <v>40000</v>
      </c>
      <c r="I36" s="104">
        <v>10000</v>
      </c>
      <c r="J36" s="60" t="s">
        <v>1757</v>
      </c>
      <c r="K36" s="59">
        <v>10000</v>
      </c>
      <c r="L36" s="60" t="s">
        <v>1758</v>
      </c>
      <c r="M36" s="59" t="s">
        <v>173</v>
      </c>
      <c r="N36" s="59" t="s">
        <v>33</v>
      </c>
    </row>
    <row r="37" s="107" customFormat="1" ht="22.5" spans="1:14">
      <c r="A37" s="65">
        <v>14</v>
      </c>
      <c r="B37" s="55" t="s">
        <v>1139</v>
      </c>
      <c r="C37" s="59" t="s">
        <v>103</v>
      </c>
      <c r="D37" s="56" t="s">
        <v>117</v>
      </c>
      <c r="E37" s="41" t="s">
        <v>1072</v>
      </c>
      <c r="F37" s="55" t="s">
        <v>1759</v>
      </c>
      <c r="G37" s="41" t="s">
        <v>106</v>
      </c>
      <c r="H37" s="57">
        <v>1300</v>
      </c>
      <c r="I37" s="104"/>
      <c r="J37" s="60" t="s">
        <v>1917</v>
      </c>
      <c r="K37" s="59">
        <v>800</v>
      </c>
      <c r="L37" s="60" t="s">
        <v>1734</v>
      </c>
      <c r="M37" s="59" t="s">
        <v>70</v>
      </c>
      <c r="N37" s="59" t="s">
        <v>33</v>
      </c>
    </row>
    <row r="38" s="22" customFormat="1" ht="20.1" customHeight="1" spans="1:14">
      <c r="A38" s="62" t="s">
        <v>217</v>
      </c>
      <c r="B38" s="38" t="str">
        <f>"前期项目"&amp;SUBTOTAL(3,A38:A300)-2&amp;"个"</f>
        <v>前期项目5个</v>
      </c>
      <c r="C38" s="66"/>
      <c r="D38" s="66"/>
      <c r="E38" s="62"/>
      <c r="F38" s="67"/>
      <c r="G38" s="62"/>
      <c r="H38" s="64">
        <f>SUM(H39:H43)</f>
        <v>89800</v>
      </c>
      <c r="I38" s="37"/>
      <c r="J38" s="67"/>
      <c r="K38" s="40"/>
      <c r="L38" s="83"/>
      <c r="M38" s="37"/>
      <c r="N38" s="39"/>
    </row>
    <row r="39" s="99" customFormat="1" ht="22.5" spans="1:14">
      <c r="A39" s="41">
        <v>1</v>
      </c>
      <c r="B39" s="55" t="s">
        <v>398</v>
      </c>
      <c r="C39" s="59"/>
      <c r="D39" s="56" t="s">
        <v>117</v>
      </c>
      <c r="E39" s="41" t="s">
        <v>267</v>
      </c>
      <c r="F39" s="55" t="s">
        <v>1854</v>
      </c>
      <c r="G39" s="41" t="s">
        <v>223</v>
      </c>
      <c r="H39" s="57">
        <v>40000</v>
      </c>
      <c r="I39" s="56"/>
      <c r="J39" s="81"/>
      <c r="K39" s="59"/>
      <c r="L39" s="60" t="s">
        <v>1927</v>
      </c>
      <c r="M39" s="59"/>
      <c r="N39" s="45"/>
    </row>
    <row r="40" s="99" customFormat="1" ht="22.5" spans="1:14">
      <c r="A40" s="41">
        <v>2</v>
      </c>
      <c r="B40" s="55" t="s">
        <v>414</v>
      </c>
      <c r="C40" s="59"/>
      <c r="D40" s="56" t="s">
        <v>840</v>
      </c>
      <c r="E40" s="41" t="s">
        <v>267</v>
      </c>
      <c r="F40" s="55" t="s">
        <v>1840</v>
      </c>
      <c r="G40" s="41" t="s">
        <v>223</v>
      </c>
      <c r="H40" s="57">
        <v>30000</v>
      </c>
      <c r="I40" s="56"/>
      <c r="J40" s="81"/>
      <c r="K40" s="59"/>
      <c r="L40" s="60" t="s">
        <v>1927</v>
      </c>
      <c r="M40" s="59"/>
      <c r="N40" s="45"/>
    </row>
    <row r="41" s="111" customFormat="1" ht="22.5" spans="1:14">
      <c r="A41" s="41">
        <v>3</v>
      </c>
      <c r="B41" s="55" t="s">
        <v>416</v>
      </c>
      <c r="C41" s="59"/>
      <c r="D41" s="56" t="s">
        <v>117</v>
      </c>
      <c r="E41" s="41" t="s">
        <v>267</v>
      </c>
      <c r="F41" s="55" t="s">
        <v>1884</v>
      </c>
      <c r="G41" s="41" t="s">
        <v>251</v>
      </c>
      <c r="H41" s="57">
        <v>3000</v>
      </c>
      <c r="I41" s="56"/>
      <c r="J41" s="81"/>
      <c r="K41" s="59"/>
      <c r="L41" s="60" t="s">
        <v>1927</v>
      </c>
      <c r="M41" s="59"/>
      <c r="N41" s="45"/>
    </row>
    <row r="42" s="132" customFormat="1" ht="22.5" spans="1:14">
      <c r="A42" s="41">
        <v>4</v>
      </c>
      <c r="B42" s="55" t="s">
        <v>846</v>
      </c>
      <c r="C42" s="59" t="s">
        <v>103</v>
      </c>
      <c r="D42" s="56" t="s">
        <v>117</v>
      </c>
      <c r="E42" s="41" t="s">
        <v>642</v>
      </c>
      <c r="F42" s="55" t="s">
        <v>847</v>
      </c>
      <c r="G42" s="41" t="s">
        <v>251</v>
      </c>
      <c r="H42" s="57">
        <v>1800</v>
      </c>
      <c r="I42" s="56"/>
      <c r="J42" s="81"/>
      <c r="K42" s="59"/>
      <c r="L42" s="60" t="s">
        <v>1562</v>
      </c>
      <c r="M42" s="59"/>
      <c r="N42" s="45"/>
    </row>
    <row r="43" s="29" customFormat="1" ht="22.5" spans="1:14">
      <c r="A43" s="41">
        <v>5</v>
      </c>
      <c r="B43" s="55" t="s">
        <v>981</v>
      </c>
      <c r="C43" s="59" t="s">
        <v>103</v>
      </c>
      <c r="D43" s="56" t="s">
        <v>840</v>
      </c>
      <c r="E43" s="41" t="s">
        <v>894</v>
      </c>
      <c r="F43" s="55" t="s">
        <v>1842</v>
      </c>
      <c r="G43" s="41" t="s">
        <v>246</v>
      </c>
      <c r="H43" s="57">
        <v>15000</v>
      </c>
      <c r="I43" s="56"/>
      <c r="J43" s="81"/>
      <c r="K43" s="59"/>
      <c r="L43" s="60" t="s">
        <v>1562</v>
      </c>
      <c r="M43" s="59"/>
      <c r="N43" s="45"/>
    </row>
    <row r="44" spans="1:1">
      <c r="A44" s="23">
        <v>111</v>
      </c>
    </row>
  </sheetData>
  <protectedRanges>
    <protectedRange sqref="J7" name="区域1_22_10"/>
    <protectedRange sqref="J7" name="区域1_33_4"/>
    <protectedRange sqref="B6" name="区域1_34"/>
    <protectedRange sqref="F6" name="区域1_13"/>
    <protectedRange sqref="G6:H6" name="区域1_14"/>
    <protectedRange sqref="J6" name="区域1_15"/>
    <protectedRange sqref="B7" name="区域1"/>
    <protectedRange sqref="F7" name="区域1_3"/>
    <protectedRange sqref="G7:H7" name="区域1_4"/>
    <protectedRange sqref="H8" name="区域1_22_13"/>
    <protectedRange sqref="J8" name="区域1_22_14"/>
    <protectedRange sqref="J8" name="区域1_6_1_30_4_1_1_1_1_4_1_1"/>
    <protectedRange sqref="B22" name="区域1_2"/>
    <protectedRange sqref="G20:G21 C20:C21" name="区域1_1_1"/>
    <protectedRange sqref="J20:J21" name="区域1_7_1"/>
    <protectedRange sqref="B20 F20 L21 H20:I20 K20:L20" name="区域1_8"/>
    <protectedRange sqref="B21 H21:I21 F21 K21 N20:N21" name="区域1_9"/>
    <protectedRange sqref="K15:M15 M16" name="区域2_1_1_1_1"/>
    <protectedRange sqref="B32:B33" name="区域1_21_3_2_2"/>
    <protectedRange sqref="G32" name="区域1_22_4_8"/>
    <protectedRange sqref="G32" name="区域1_9_2_2"/>
    <protectedRange sqref="F33" name="区域1_22_4_8_1"/>
    <protectedRange sqref="F33" name="区域1_9_2_2_1"/>
    <protectedRange sqref="G33" name="区域1_22_4_8_2"/>
    <protectedRange sqref="G33" name="区域1_9_2_2_2"/>
    <protectedRange sqref="B43" name="区域1_63_1_1"/>
    <protectedRange sqref="F43:I43 K43" name="区域1_64_1_1"/>
    <protectedRange sqref="J43" name="区域1_74_1_1_1"/>
    <protectedRange sqref="F8:G8" name="区域1_22_13_1"/>
    <protectedRange sqref="B31" name="区域1_21_2_6_2"/>
    <protectedRange sqref="F31:L31" name="区域1_22_4_6_2"/>
    <protectedRange sqref="E31" name="区域1_6_1_4_1_1_2_1_1_2_1_1_2_3_2"/>
    <protectedRange sqref="J31" name="区域1_6_1_30_4_1_1_1_1_4_1_1_3_2"/>
    <protectedRange sqref="J32" name="区域1_74_1_2_1"/>
    <protectedRange sqref="J33" name="区域1_74_1_2_2"/>
    <protectedRange sqref="F23" name="区域1_3_1_1"/>
    <protectedRange sqref="G23:H23 K23" name="区域1_4_1_1"/>
    <protectedRange sqref="J23" name="区域1_5_1"/>
  </protectedRanges>
  <mergeCells count="12">
    <mergeCell ref="A1:N1"/>
    <mergeCell ref="I2:J2"/>
    <mergeCell ref="K2:L2"/>
    <mergeCell ref="M2:N2"/>
    <mergeCell ref="A2:A3"/>
    <mergeCell ref="B2:B3"/>
    <mergeCell ref="C2:C3"/>
    <mergeCell ref="D2:D3"/>
    <mergeCell ref="E2:E3"/>
    <mergeCell ref="F2:F3"/>
    <mergeCell ref="G2:G3"/>
    <mergeCell ref="H2:H3"/>
  </mergeCells>
  <dataValidations count="6">
    <dataValidation type="list" allowBlank="1" showInputMessage="1" showErrorMessage="1" errorTitle="出错提示" error="请单击向下三角尖,并从列表框中的备选答案中选择一个." sqref="N37 N20:N21">
      <formula1>CompleteAndStart</formula1>
    </dataValidation>
    <dataValidation allowBlank="1" showErrorMessage="1" sqref="F8 F29 F31"/>
    <dataValidation type="list" allowBlank="1" showInputMessage="1" showErrorMessage="1" errorTitle="温馨提示" error="请单击向下三角尖,并从列表框中的备选答案中选择一个." sqref="D14">
      <formula1>__xlbgnm.</formula1>
    </dataValidation>
    <dataValidation type="list" allowBlank="1" showInputMessage="1" showErrorMessage="1" errorTitle="温馨提示" error="请单击向下三角尖,并从列表框中的备选答案中选择一个." sqref="H14 G30 G42">
      <formula1>_</formula1>
    </dataValidation>
    <dataValidation type="list" allowBlank="1" showInputMessage="1" showErrorMessage="1" errorTitle="温馨提示" error="请单击向下三角尖,并从列表框中的备选答案中选择一个." sqref="D30 D42">
      <formula1>__1_</formula1>
    </dataValidation>
    <dataValidation type="list" allowBlank="1" showInputMessage="1" showErrorMessage="1" errorTitle="提示框" error="请单击向下三角尖,并从列表框中的备选答案中选择一个." sqref="E15">
      <formula1>__1_</formula1>
    </dataValidation>
  </dataValidations>
  <pageMargins left="0.459027777777778" right="0.359027777777778" top="0.429166666666667" bottom="0.56875" header="0.25" footer="0.318055555555556"/>
  <pageSetup paperSize="9" scale="96" orientation="landscape"/>
  <headerFooter alignWithMargins="0">
    <oddFooter>&amp;C第 &amp;P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9"/>
  <sheetViews>
    <sheetView view="pageBreakPreview" zoomScaleNormal="100" workbookViewId="0">
      <selection activeCell="A1" sqref="A1:N1"/>
    </sheetView>
  </sheetViews>
  <sheetFormatPr defaultColWidth="9" defaultRowHeight="14.25"/>
  <cols>
    <col min="1" max="1" width="3.75" style="23" customWidth="1"/>
    <col min="2" max="2" width="12.25" style="24" customWidth="1"/>
    <col min="3" max="3" width="5.875" hidden="1" customWidth="1"/>
    <col min="4" max="4" width="6.375" style="23" customWidth="1"/>
    <col min="5" max="5" width="6.5" style="25" customWidth="1"/>
    <col min="6" max="6" width="26.375" style="26" customWidth="1"/>
    <col min="7" max="7" width="5.875" style="25" customWidth="1"/>
    <col min="8" max="8" width="9.375" style="27" customWidth="1"/>
    <col min="9" max="9" width="9.125" style="28" customWidth="1"/>
    <col min="10" max="10" width="16.75" style="24" customWidth="1"/>
    <col min="11" max="11" width="8.75" customWidth="1"/>
    <col min="12" max="12" width="16.75" style="26" customWidth="1"/>
    <col min="13" max="14" width="6.75" style="29" customWidth="1"/>
  </cols>
  <sheetData>
    <row r="1" ht="48" customHeight="1" spans="1:14">
      <c r="A1" s="30" t="s">
        <v>1900</v>
      </c>
      <c r="B1" s="30"/>
      <c r="C1" s="30"/>
      <c r="D1" s="30"/>
      <c r="E1" s="30"/>
      <c r="F1" s="30"/>
      <c r="G1" s="30"/>
      <c r="H1" s="30"/>
      <c r="I1" s="30"/>
      <c r="J1" s="30"/>
      <c r="K1" s="30"/>
      <c r="L1" s="30"/>
      <c r="M1" s="30"/>
      <c r="N1" s="30"/>
    </row>
    <row r="2" s="18" customFormat="1" ht="35.1" customHeight="1" spans="1:14">
      <c r="A2" s="31" t="s">
        <v>1</v>
      </c>
      <c r="B2" s="31" t="s">
        <v>2</v>
      </c>
      <c r="C2" s="31" t="s">
        <v>3</v>
      </c>
      <c r="D2" s="31" t="s">
        <v>4</v>
      </c>
      <c r="E2" s="32" t="s">
        <v>1452</v>
      </c>
      <c r="F2" s="32" t="s">
        <v>6</v>
      </c>
      <c r="G2" s="32" t="s">
        <v>7</v>
      </c>
      <c r="H2" s="32" t="s">
        <v>8</v>
      </c>
      <c r="I2" s="32" t="s">
        <v>9</v>
      </c>
      <c r="J2" s="32"/>
      <c r="K2" s="31" t="s">
        <v>10</v>
      </c>
      <c r="L2" s="31"/>
      <c r="M2" s="70" t="s">
        <v>11</v>
      </c>
      <c r="N2" s="70"/>
    </row>
    <row r="3" s="18" customFormat="1" ht="39.95" customHeight="1" spans="1:14">
      <c r="A3" s="31"/>
      <c r="B3" s="31"/>
      <c r="C3" s="31"/>
      <c r="D3" s="31"/>
      <c r="E3" s="32"/>
      <c r="F3" s="32"/>
      <c r="G3" s="32"/>
      <c r="H3" s="32"/>
      <c r="I3" s="71" t="s">
        <v>15</v>
      </c>
      <c r="J3" s="72" t="s">
        <v>16</v>
      </c>
      <c r="K3" s="31" t="s">
        <v>17</v>
      </c>
      <c r="L3" s="73" t="s">
        <v>18</v>
      </c>
      <c r="M3" s="33" t="s">
        <v>19</v>
      </c>
      <c r="N3" s="33" t="s">
        <v>20</v>
      </c>
    </row>
    <row r="4" s="19" customFormat="1" ht="25.5" customHeight="1" spans="1:14">
      <c r="A4" s="33"/>
      <c r="B4" s="34" t="str">
        <f>"合计"&amp;SUBTOTAL(3,A4:A300)-4&amp;"个"</f>
        <v>合计41个</v>
      </c>
      <c r="C4" s="33"/>
      <c r="D4" s="33"/>
      <c r="E4" s="35"/>
      <c r="F4" s="35"/>
      <c r="G4" s="35"/>
      <c r="H4" s="36">
        <f t="shared" ref="H4:I4" si="0">SUM(H5,H26,H39)</f>
        <v>1632559.15</v>
      </c>
      <c r="I4" s="36">
        <f t="shared" si="0"/>
        <v>65800</v>
      </c>
      <c r="J4" s="74"/>
      <c r="K4" s="36">
        <f>SUM(K5,K26,K39)</f>
        <v>210450</v>
      </c>
      <c r="L4" s="33"/>
      <c r="M4" s="33"/>
      <c r="N4" s="33"/>
    </row>
    <row r="5" s="20" customFormat="1" ht="20.1" customHeight="1" spans="1:14">
      <c r="A5" s="37" t="s">
        <v>24</v>
      </c>
      <c r="B5" s="38" t="str">
        <f>"在建项目"&amp;SUBTOTAL(3,A5:A26)-2&amp;"个"</f>
        <v>在建项目20个</v>
      </c>
      <c r="C5" s="37"/>
      <c r="D5" s="37"/>
      <c r="E5" s="39"/>
      <c r="F5" s="39"/>
      <c r="G5" s="39"/>
      <c r="H5" s="40">
        <f t="shared" ref="H5:I5" si="1">SUM(H6:H25)</f>
        <v>1132621.47</v>
      </c>
      <c r="I5" s="40">
        <f t="shared" si="1"/>
        <v>65800</v>
      </c>
      <c r="J5" s="38"/>
      <c r="K5" s="40">
        <f>SUM(K6:K25)</f>
        <v>163450</v>
      </c>
      <c r="L5" s="37"/>
      <c r="M5" s="37"/>
      <c r="N5" s="37"/>
    </row>
    <row r="6" s="21" customFormat="1" ht="24" spans="1:14">
      <c r="A6" s="41">
        <v>1</v>
      </c>
      <c r="B6" s="42" t="s">
        <v>123</v>
      </c>
      <c r="C6" s="44" t="s">
        <v>103</v>
      </c>
      <c r="D6" s="44" t="s">
        <v>124</v>
      </c>
      <c r="E6" s="45" t="s">
        <v>28</v>
      </c>
      <c r="F6" s="46" t="s">
        <v>125</v>
      </c>
      <c r="G6" s="41" t="s">
        <v>89</v>
      </c>
      <c r="H6" s="87">
        <v>5000</v>
      </c>
      <c r="I6" s="84"/>
      <c r="J6" s="129" t="s">
        <v>1591</v>
      </c>
      <c r="K6" s="85">
        <v>2000</v>
      </c>
      <c r="L6" s="76" t="s">
        <v>1592</v>
      </c>
      <c r="M6" s="48" t="s">
        <v>79</v>
      </c>
      <c r="N6" s="45" t="s">
        <v>33</v>
      </c>
    </row>
    <row r="7" s="21" customFormat="1" ht="22.5" spans="1:14">
      <c r="A7" s="41">
        <v>2</v>
      </c>
      <c r="B7" s="42" t="s">
        <v>1693</v>
      </c>
      <c r="C7" s="44" t="s">
        <v>103</v>
      </c>
      <c r="D7" s="44" t="s">
        <v>1951</v>
      </c>
      <c r="E7" s="45" t="s">
        <v>28</v>
      </c>
      <c r="F7" s="46" t="s">
        <v>134</v>
      </c>
      <c r="G7" s="41" t="s">
        <v>135</v>
      </c>
      <c r="H7" s="87">
        <v>10000</v>
      </c>
      <c r="I7" s="84"/>
      <c r="J7" s="129" t="s">
        <v>1606</v>
      </c>
      <c r="K7" s="85">
        <v>2000</v>
      </c>
      <c r="L7" s="76" t="s">
        <v>1592</v>
      </c>
      <c r="M7" s="48" t="s">
        <v>79</v>
      </c>
      <c r="N7" s="45" t="s">
        <v>33</v>
      </c>
    </row>
    <row r="8" s="21" customFormat="1" ht="22.5" spans="1:14">
      <c r="A8" s="41">
        <v>3</v>
      </c>
      <c r="B8" s="42" t="s">
        <v>286</v>
      </c>
      <c r="C8" s="44"/>
      <c r="D8" s="44" t="s">
        <v>124</v>
      </c>
      <c r="E8" s="45" t="s">
        <v>267</v>
      </c>
      <c r="F8" s="46" t="s">
        <v>1531</v>
      </c>
      <c r="G8" s="41" t="s">
        <v>106</v>
      </c>
      <c r="H8" s="87">
        <v>7000</v>
      </c>
      <c r="I8" s="84"/>
      <c r="J8" s="129" t="s">
        <v>1532</v>
      </c>
      <c r="K8" s="85">
        <v>5000</v>
      </c>
      <c r="L8" s="76" t="s">
        <v>1933</v>
      </c>
      <c r="M8" s="48" t="s">
        <v>289</v>
      </c>
      <c r="N8" s="45" t="s">
        <v>33</v>
      </c>
    </row>
    <row r="9" s="21" customFormat="1" ht="22.5" spans="1:14">
      <c r="A9" s="41">
        <v>4</v>
      </c>
      <c r="B9" s="42" t="s">
        <v>320</v>
      </c>
      <c r="C9" s="44"/>
      <c r="D9" s="44" t="s">
        <v>124</v>
      </c>
      <c r="E9" s="45" t="s">
        <v>267</v>
      </c>
      <c r="F9" s="46" t="s">
        <v>321</v>
      </c>
      <c r="G9" s="41" t="s">
        <v>89</v>
      </c>
      <c r="H9" s="87">
        <v>10000</v>
      </c>
      <c r="I9" s="84"/>
      <c r="J9" s="129"/>
      <c r="K9" s="85">
        <v>5000</v>
      </c>
      <c r="L9" s="76" t="s">
        <v>1568</v>
      </c>
      <c r="M9" s="48" t="s">
        <v>79</v>
      </c>
      <c r="N9" s="45" t="s">
        <v>33</v>
      </c>
    </row>
    <row r="10" s="21" customFormat="1" ht="67.5" spans="1:14">
      <c r="A10" s="41">
        <v>5</v>
      </c>
      <c r="B10" s="42" t="s">
        <v>679</v>
      </c>
      <c r="C10" s="44" t="s">
        <v>50</v>
      </c>
      <c r="D10" s="44" t="s">
        <v>124</v>
      </c>
      <c r="E10" s="45" t="s">
        <v>642</v>
      </c>
      <c r="F10" s="46" t="s">
        <v>1536</v>
      </c>
      <c r="G10" s="41" t="s">
        <v>43</v>
      </c>
      <c r="H10" s="87">
        <v>187000</v>
      </c>
      <c r="I10" s="84">
        <v>40000</v>
      </c>
      <c r="J10" s="129" t="s">
        <v>1952</v>
      </c>
      <c r="K10" s="85">
        <v>20000</v>
      </c>
      <c r="L10" s="76" t="s">
        <v>682</v>
      </c>
      <c r="M10" s="48" t="s">
        <v>33</v>
      </c>
      <c r="N10" s="45" t="s">
        <v>34</v>
      </c>
    </row>
    <row r="11" s="21" customFormat="1" ht="56.25" spans="1:14">
      <c r="A11" s="41">
        <v>6</v>
      </c>
      <c r="B11" s="42" t="s">
        <v>688</v>
      </c>
      <c r="C11" s="44" t="s">
        <v>50</v>
      </c>
      <c r="D11" s="44" t="s">
        <v>124</v>
      </c>
      <c r="E11" s="45" t="s">
        <v>642</v>
      </c>
      <c r="F11" s="46" t="s">
        <v>689</v>
      </c>
      <c r="G11" s="41" t="s">
        <v>53</v>
      </c>
      <c r="H11" s="87">
        <v>6100</v>
      </c>
      <c r="I11" s="84">
        <v>4200</v>
      </c>
      <c r="J11" s="129" t="s">
        <v>690</v>
      </c>
      <c r="K11" s="85">
        <v>1900</v>
      </c>
      <c r="L11" s="76" t="s">
        <v>691</v>
      </c>
      <c r="M11" s="48" t="s">
        <v>33</v>
      </c>
      <c r="N11" s="45" t="s">
        <v>34</v>
      </c>
    </row>
    <row r="12" s="21" customFormat="1" ht="45" spans="1:14">
      <c r="A12" s="41">
        <v>7</v>
      </c>
      <c r="B12" s="42" t="s">
        <v>696</v>
      </c>
      <c r="C12" s="44" t="s">
        <v>188</v>
      </c>
      <c r="D12" s="44" t="s">
        <v>124</v>
      </c>
      <c r="E12" s="45" t="s">
        <v>642</v>
      </c>
      <c r="F12" s="46" t="s">
        <v>1953</v>
      </c>
      <c r="G12" s="41" t="s">
        <v>89</v>
      </c>
      <c r="H12" s="87">
        <v>22571.47</v>
      </c>
      <c r="I12" s="84">
        <v>1000</v>
      </c>
      <c r="J12" s="129" t="s">
        <v>1529</v>
      </c>
      <c r="K12" s="85">
        <v>10000</v>
      </c>
      <c r="L12" s="76" t="s">
        <v>699</v>
      </c>
      <c r="M12" s="48" t="s">
        <v>79</v>
      </c>
      <c r="N12" s="45" t="s">
        <v>33</v>
      </c>
    </row>
    <row r="13" s="21" customFormat="1" ht="78.75" spans="1:14">
      <c r="A13" s="41">
        <v>8</v>
      </c>
      <c r="B13" s="42" t="s">
        <v>909</v>
      </c>
      <c r="C13" s="44" t="s">
        <v>50</v>
      </c>
      <c r="D13" s="44" t="s">
        <v>124</v>
      </c>
      <c r="E13" s="45" t="s">
        <v>894</v>
      </c>
      <c r="F13" s="46" t="s">
        <v>1954</v>
      </c>
      <c r="G13" s="41" t="s">
        <v>131</v>
      </c>
      <c r="H13" s="87">
        <v>570000</v>
      </c>
      <c r="I13" s="84">
        <v>10000</v>
      </c>
      <c r="J13" s="129" t="s">
        <v>1540</v>
      </c>
      <c r="K13" s="85">
        <v>40000</v>
      </c>
      <c r="L13" s="76" t="s">
        <v>1541</v>
      </c>
      <c r="M13" s="48" t="s">
        <v>33</v>
      </c>
      <c r="N13" s="45" t="s">
        <v>34</v>
      </c>
    </row>
    <row r="14" s="21" customFormat="1" ht="33.75" spans="1:14">
      <c r="A14" s="41">
        <v>9</v>
      </c>
      <c r="B14" s="42" t="s">
        <v>1006</v>
      </c>
      <c r="C14" s="44" t="s">
        <v>103</v>
      </c>
      <c r="D14" s="44" t="s">
        <v>124</v>
      </c>
      <c r="E14" s="45" t="s">
        <v>984</v>
      </c>
      <c r="F14" s="46" t="s">
        <v>1007</v>
      </c>
      <c r="G14" s="41">
        <v>2016</v>
      </c>
      <c r="H14" s="87">
        <v>1000</v>
      </c>
      <c r="I14" s="84">
        <v>200</v>
      </c>
      <c r="J14" s="129" t="s">
        <v>1671</v>
      </c>
      <c r="K14" s="85">
        <v>800</v>
      </c>
      <c r="L14" s="76" t="s">
        <v>1552</v>
      </c>
      <c r="M14" s="48" t="s">
        <v>115</v>
      </c>
      <c r="N14" s="45" t="s">
        <v>988</v>
      </c>
    </row>
    <row r="15" s="21" customFormat="1" ht="24" spans="1:14">
      <c r="A15" s="41">
        <v>10</v>
      </c>
      <c r="B15" s="42" t="s">
        <v>1009</v>
      </c>
      <c r="C15" s="44" t="s">
        <v>26</v>
      </c>
      <c r="D15" s="44" t="s">
        <v>124</v>
      </c>
      <c r="E15" s="45" t="s">
        <v>984</v>
      </c>
      <c r="F15" s="46" t="s">
        <v>1010</v>
      </c>
      <c r="G15" s="41">
        <v>2016</v>
      </c>
      <c r="H15" s="87">
        <v>1800</v>
      </c>
      <c r="I15" s="84">
        <v>100</v>
      </c>
      <c r="J15" s="129" t="s">
        <v>1551</v>
      </c>
      <c r="K15" s="85">
        <v>900</v>
      </c>
      <c r="L15" s="76" t="s">
        <v>1552</v>
      </c>
      <c r="M15" s="48" t="s">
        <v>289</v>
      </c>
      <c r="N15" s="45" t="s">
        <v>173</v>
      </c>
    </row>
    <row r="16" s="21" customFormat="1" ht="48" spans="1:14">
      <c r="A16" s="41">
        <v>11</v>
      </c>
      <c r="B16" s="42" t="s">
        <v>1013</v>
      </c>
      <c r="C16" s="44" t="s">
        <v>26</v>
      </c>
      <c r="D16" s="44" t="s">
        <v>124</v>
      </c>
      <c r="E16" s="45" t="s">
        <v>984</v>
      </c>
      <c r="F16" s="46" t="s">
        <v>1014</v>
      </c>
      <c r="G16" s="41">
        <v>2016</v>
      </c>
      <c r="H16" s="87">
        <v>2000</v>
      </c>
      <c r="I16" s="84">
        <v>50</v>
      </c>
      <c r="J16" s="129" t="s">
        <v>1015</v>
      </c>
      <c r="K16" s="85">
        <v>1950</v>
      </c>
      <c r="L16" s="76" t="s">
        <v>1552</v>
      </c>
      <c r="M16" s="48" t="s">
        <v>289</v>
      </c>
      <c r="N16" s="45" t="s">
        <v>173</v>
      </c>
    </row>
    <row r="17" s="21" customFormat="1" ht="33.75" spans="1:14">
      <c r="A17" s="41">
        <v>12</v>
      </c>
      <c r="B17" s="42" t="s">
        <v>1071</v>
      </c>
      <c r="C17" s="44" t="s">
        <v>103</v>
      </c>
      <c r="D17" s="44" t="s">
        <v>1951</v>
      </c>
      <c r="E17" s="45" t="s">
        <v>1072</v>
      </c>
      <c r="F17" s="46" t="s">
        <v>1673</v>
      </c>
      <c r="G17" s="41">
        <v>2016</v>
      </c>
      <c r="H17" s="87">
        <v>2000</v>
      </c>
      <c r="I17" s="84">
        <v>1250</v>
      </c>
      <c r="J17" s="129" t="s">
        <v>1674</v>
      </c>
      <c r="K17" s="85">
        <v>750</v>
      </c>
      <c r="L17" s="76" t="s">
        <v>1498</v>
      </c>
      <c r="M17" s="48" t="s">
        <v>115</v>
      </c>
      <c r="N17" s="45" t="s">
        <v>122</v>
      </c>
    </row>
    <row r="18" s="21" customFormat="1" ht="33.75" spans="1:14">
      <c r="A18" s="41">
        <v>13</v>
      </c>
      <c r="B18" s="42" t="s">
        <v>1080</v>
      </c>
      <c r="C18" s="44" t="s">
        <v>103</v>
      </c>
      <c r="D18" s="44" t="s">
        <v>124</v>
      </c>
      <c r="E18" s="45" t="s">
        <v>1072</v>
      </c>
      <c r="F18" s="46" t="s">
        <v>1676</v>
      </c>
      <c r="G18" s="41">
        <v>2016</v>
      </c>
      <c r="H18" s="87">
        <v>700</v>
      </c>
      <c r="I18" s="84"/>
      <c r="J18" s="129" t="s">
        <v>1917</v>
      </c>
      <c r="K18" s="85">
        <v>700</v>
      </c>
      <c r="L18" s="76" t="s">
        <v>1498</v>
      </c>
      <c r="M18" s="48" t="s">
        <v>115</v>
      </c>
      <c r="N18" s="45" t="s">
        <v>79</v>
      </c>
    </row>
    <row r="19" s="21" customFormat="1" ht="33.75" spans="1:14">
      <c r="A19" s="41">
        <v>14</v>
      </c>
      <c r="B19" s="42" t="s">
        <v>1096</v>
      </c>
      <c r="C19" s="44" t="s">
        <v>103</v>
      </c>
      <c r="D19" s="44" t="s">
        <v>1951</v>
      </c>
      <c r="E19" s="45" t="s">
        <v>1072</v>
      </c>
      <c r="F19" s="46" t="s">
        <v>1682</v>
      </c>
      <c r="G19" s="41">
        <v>2016</v>
      </c>
      <c r="H19" s="87">
        <v>850</v>
      </c>
      <c r="I19" s="84"/>
      <c r="J19" s="129" t="s">
        <v>1917</v>
      </c>
      <c r="K19" s="85">
        <v>850</v>
      </c>
      <c r="L19" s="76" t="s">
        <v>1498</v>
      </c>
      <c r="M19" s="48" t="s">
        <v>115</v>
      </c>
      <c r="N19" s="45" t="s">
        <v>34</v>
      </c>
    </row>
    <row r="20" s="21" customFormat="1" ht="56.25" spans="1:14">
      <c r="A20" s="41">
        <v>15</v>
      </c>
      <c r="B20" s="42" t="s">
        <v>1098</v>
      </c>
      <c r="C20" s="44" t="s">
        <v>103</v>
      </c>
      <c r="D20" s="44" t="s">
        <v>1951</v>
      </c>
      <c r="E20" s="45" t="s">
        <v>1072</v>
      </c>
      <c r="F20" s="46" t="s">
        <v>1099</v>
      </c>
      <c r="G20" s="41">
        <v>2016</v>
      </c>
      <c r="H20" s="87">
        <v>600</v>
      </c>
      <c r="I20" s="84"/>
      <c r="J20" s="129" t="s">
        <v>1917</v>
      </c>
      <c r="K20" s="85">
        <v>600</v>
      </c>
      <c r="L20" s="76" t="s">
        <v>1498</v>
      </c>
      <c r="M20" s="48" t="s">
        <v>115</v>
      </c>
      <c r="N20" s="45" t="s">
        <v>34</v>
      </c>
    </row>
    <row r="21" s="21" customFormat="1" ht="36" spans="1:14">
      <c r="A21" s="41">
        <v>16</v>
      </c>
      <c r="B21" s="42" t="s">
        <v>1553</v>
      </c>
      <c r="C21" s="44" t="s">
        <v>188</v>
      </c>
      <c r="D21" s="44" t="s">
        <v>124</v>
      </c>
      <c r="E21" s="45" t="s">
        <v>1072</v>
      </c>
      <c r="F21" s="46" t="s">
        <v>1554</v>
      </c>
      <c r="G21" s="41" t="s">
        <v>89</v>
      </c>
      <c r="H21" s="87">
        <v>32000</v>
      </c>
      <c r="I21" s="84">
        <v>1000</v>
      </c>
      <c r="J21" s="129" t="s">
        <v>1529</v>
      </c>
      <c r="K21" s="85">
        <v>11000</v>
      </c>
      <c r="L21" s="76" t="s">
        <v>1530</v>
      </c>
      <c r="M21" s="48" t="s">
        <v>79</v>
      </c>
      <c r="N21" s="45" t="s">
        <v>33</v>
      </c>
    </row>
    <row r="22" s="21" customFormat="1" ht="33.75" spans="1:14">
      <c r="A22" s="41">
        <v>17</v>
      </c>
      <c r="B22" s="42" t="s">
        <v>1121</v>
      </c>
      <c r="C22" s="44"/>
      <c r="D22" s="44" t="s">
        <v>1951</v>
      </c>
      <c r="E22" s="45" t="s">
        <v>1072</v>
      </c>
      <c r="F22" s="46" t="s">
        <v>1955</v>
      </c>
      <c r="G22" s="41" t="s">
        <v>1123</v>
      </c>
      <c r="H22" s="87">
        <v>12000</v>
      </c>
      <c r="I22" s="84"/>
      <c r="J22" s="129" t="s">
        <v>1956</v>
      </c>
      <c r="K22" s="85">
        <v>2000</v>
      </c>
      <c r="L22" s="76" t="s">
        <v>1957</v>
      </c>
      <c r="M22" s="48" t="s">
        <v>92</v>
      </c>
      <c r="N22" s="45" t="s">
        <v>33</v>
      </c>
    </row>
    <row r="23" s="21" customFormat="1" ht="56.25" spans="1:14">
      <c r="A23" s="41">
        <v>18</v>
      </c>
      <c r="B23" s="42" t="s">
        <v>1395</v>
      </c>
      <c r="C23" s="44" t="s">
        <v>26</v>
      </c>
      <c r="D23" s="44" t="s">
        <v>124</v>
      </c>
      <c r="E23" s="45" t="s">
        <v>1396</v>
      </c>
      <c r="F23" s="46" t="s">
        <v>1958</v>
      </c>
      <c r="G23" s="41" t="s">
        <v>106</v>
      </c>
      <c r="H23" s="87">
        <v>37000</v>
      </c>
      <c r="I23" s="84">
        <v>7000</v>
      </c>
      <c r="J23" s="129" t="s">
        <v>1959</v>
      </c>
      <c r="K23" s="85">
        <v>15000</v>
      </c>
      <c r="L23" s="76" t="s">
        <v>1548</v>
      </c>
      <c r="M23" s="48" t="s">
        <v>115</v>
      </c>
      <c r="N23" s="45" t="s">
        <v>34</v>
      </c>
    </row>
    <row r="24" s="21" customFormat="1" ht="33.75" spans="1:14">
      <c r="A24" s="41">
        <v>19</v>
      </c>
      <c r="B24" s="42" t="s">
        <v>1401</v>
      </c>
      <c r="C24" s="44" t="s">
        <v>50</v>
      </c>
      <c r="D24" s="44" t="s">
        <v>124</v>
      </c>
      <c r="E24" s="45" t="s">
        <v>1402</v>
      </c>
      <c r="F24" s="46" t="s">
        <v>1960</v>
      </c>
      <c r="G24" s="41" t="s">
        <v>89</v>
      </c>
      <c r="H24" s="87">
        <v>190000</v>
      </c>
      <c r="I24" s="84"/>
      <c r="J24" s="129" t="s">
        <v>1544</v>
      </c>
      <c r="K24" s="85">
        <v>37000</v>
      </c>
      <c r="L24" s="76" t="s">
        <v>1961</v>
      </c>
      <c r="M24" s="48" t="s">
        <v>33</v>
      </c>
      <c r="N24" s="45" t="s">
        <v>33</v>
      </c>
    </row>
    <row r="25" s="21" customFormat="1" ht="36" spans="1:14">
      <c r="A25" s="41">
        <v>20</v>
      </c>
      <c r="B25" s="42" t="s">
        <v>1527</v>
      </c>
      <c r="C25" s="44" t="s">
        <v>26</v>
      </c>
      <c r="D25" s="44" t="s">
        <v>124</v>
      </c>
      <c r="E25" s="45" t="s">
        <v>1424</v>
      </c>
      <c r="F25" s="46" t="s">
        <v>1528</v>
      </c>
      <c r="G25" s="41" t="s">
        <v>89</v>
      </c>
      <c r="H25" s="87">
        <v>35000</v>
      </c>
      <c r="I25" s="84">
        <v>1000</v>
      </c>
      <c r="J25" s="129" t="s">
        <v>1529</v>
      </c>
      <c r="K25" s="85">
        <v>6000</v>
      </c>
      <c r="L25" s="76" t="s">
        <v>1530</v>
      </c>
      <c r="M25" s="48" t="s">
        <v>79</v>
      </c>
      <c r="N25" s="45" t="s">
        <v>33</v>
      </c>
    </row>
    <row r="26" s="22" customFormat="1" ht="20.1" customHeight="1" spans="1:14">
      <c r="A26" s="62" t="s">
        <v>166</v>
      </c>
      <c r="B26" s="38" t="str">
        <f>"预备项目"&amp;SUBTOTAL(3,A26:A39)-2&amp;"个"</f>
        <v>预备项目12个</v>
      </c>
      <c r="C26" s="37"/>
      <c r="D26" s="37"/>
      <c r="E26" s="39"/>
      <c r="F26" s="63"/>
      <c r="G26" s="39"/>
      <c r="H26" s="64">
        <f>SUM(H27:H38)</f>
        <v>188937.68</v>
      </c>
      <c r="I26" s="37"/>
      <c r="J26" s="82"/>
      <c r="K26" s="64">
        <f>SUM(K27:K38)</f>
        <v>47000</v>
      </c>
      <c r="L26" s="38"/>
      <c r="M26" s="37"/>
      <c r="N26" s="37"/>
    </row>
    <row r="27" s="99" customFormat="1" ht="22.5" spans="1:14">
      <c r="A27" s="41">
        <v>1</v>
      </c>
      <c r="B27" s="55" t="s">
        <v>328</v>
      </c>
      <c r="C27" s="59"/>
      <c r="D27" s="56" t="s">
        <v>124</v>
      </c>
      <c r="E27" s="41" t="s">
        <v>267</v>
      </c>
      <c r="F27" s="55" t="s">
        <v>1838</v>
      </c>
      <c r="G27" s="41" t="s">
        <v>89</v>
      </c>
      <c r="H27" s="57">
        <v>2000</v>
      </c>
      <c r="I27" s="56"/>
      <c r="J27" s="81" t="s">
        <v>1606</v>
      </c>
      <c r="K27" s="59">
        <v>1500</v>
      </c>
      <c r="L27" s="60" t="s">
        <v>1750</v>
      </c>
      <c r="M27" s="59" t="s">
        <v>178</v>
      </c>
      <c r="N27" s="45" t="s">
        <v>33</v>
      </c>
    </row>
    <row r="28" s="99" customFormat="1" ht="22.5" spans="1:14">
      <c r="A28" s="41">
        <v>2</v>
      </c>
      <c r="B28" s="55" t="s">
        <v>383</v>
      </c>
      <c r="C28" s="59"/>
      <c r="D28" s="56" t="s">
        <v>1951</v>
      </c>
      <c r="E28" s="41" t="s">
        <v>267</v>
      </c>
      <c r="F28" s="55" t="s">
        <v>1743</v>
      </c>
      <c r="G28" s="41" t="s">
        <v>135</v>
      </c>
      <c r="H28" s="57">
        <v>5000</v>
      </c>
      <c r="I28" s="56"/>
      <c r="J28" s="81"/>
      <c r="K28" s="59">
        <v>1000</v>
      </c>
      <c r="L28" s="60" t="s">
        <v>1948</v>
      </c>
      <c r="M28" s="59" t="s">
        <v>34</v>
      </c>
      <c r="N28" s="45" t="s">
        <v>33</v>
      </c>
    </row>
    <row r="29" s="126" customFormat="1" ht="22.5" spans="1:14">
      <c r="A29" s="41">
        <v>3</v>
      </c>
      <c r="B29" s="55" t="s">
        <v>386</v>
      </c>
      <c r="C29" s="59"/>
      <c r="D29" s="56" t="s">
        <v>1951</v>
      </c>
      <c r="E29" s="41" t="s">
        <v>267</v>
      </c>
      <c r="F29" s="55" t="s">
        <v>1814</v>
      </c>
      <c r="G29" s="41" t="s">
        <v>89</v>
      </c>
      <c r="H29" s="57">
        <v>10000</v>
      </c>
      <c r="I29" s="56"/>
      <c r="J29" s="81"/>
      <c r="K29" s="59">
        <v>2000</v>
      </c>
      <c r="L29" s="60" t="s">
        <v>1948</v>
      </c>
      <c r="M29" s="59" t="s">
        <v>34</v>
      </c>
      <c r="N29" s="45" t="s">
        <v>33</v>
      </c>
    </row>
    <row r="30" s="100" customFormat="1" ht="22.5" spans="1:14">
      <c r="A30" s="41">
        <v>4</v>
      </c>
      <c r="B30" s="55" t="s">
        <v>390</v>
      </c>
      <c r="C30" s="59"/>
      <c r="D30" s="56" t="s">
        <v>1951</v>
      </c>
      <c r="E30" s="41" t="s">
        <v>267</v>
      </c>
      <c r="F30" s="55" t="s">
        <v>1779</v>
      </c>
      <c r="G30" s="41" t="s">
        <v>135</v>
      </c>
      <c r="H30" s="57">
        <v>10000</v>
      </c>
      <c r="I30" s="56"/>
      <c r="J30" s="81"/>
      <c r="K30" s="59">
        <v>3000</v>
      </c>
      <c r="L30" s="60" t="s">
        <v>1948</v>
      </c>
      <c r="M30" s="59" t="s">
        <v>34</v>
      </c>
      <c r="N30" s="45" t="s">
        <v>33</v>
      </c>
    </row>
    <row r="31" s="100" customFormat="1" ht="22.5" spans="1:14">
      <c r="A31" s="41">
        <v>5</v>
      </c>
      <c r="B31" s="55" t="s">
        <v>392</v>
      </c>
      <c r="C31" s="59"/>
      <c r="D31" s="56" t="s">
        <v>1951</v>
      </c>
      <c r="E31" s="41" t="s">
        <v>267</v>
      </c>
      <c r="F31" s="55" t="s">
        <v>1781</v>
      </c>
      <c r="G31" s="41" t="s">
        <v>135</v>
      </c>
      <c r="H31" s="57">
        <v>10000</v>
      </c>
      <c r="I31" s="56"/>
      <c r="J31" s="81"/>
      <c r="K31" s="59">
        <v>2000</v>
      </c>
      <c r="L31" s="60" t="s">
        <v>1948</v>
      </c>
      <c r="M31" s="59" t="s">
        <v>34</v>
      </c>
      <c r="N31" s="45" t="s">
        <v>33</v>
      </c>
    </row>
    <row r="32" s="29" customFormat="1" ht="33.75" spans="1:14">
      <c r="A32" s="41">
        <v>6</v>
      </c>
      <c r="B32" s="55" t="s">
        <v>949</v>
      </c>
      <c r="C32" s="59" t="s">
        <v>103</v>
      </c>
      <c r="D32" s="56" t="s">
        <v>124</v>
      </c>
      <c r="E32" s="41" t="s">
        <v>894</v>
      </c>
      <c r="F32" s="55" t="s">
        <v>1803</v>
      </c>
      <c r="G32" s="41" t="s">
        <v>106</v>
      </c>
      <c r="H32" s="57">
        <v>5000</v>
      </c>
      <c r="I32" s="56"/>
      <c r="J32" s="81" t="s">
        <v>1804</v>
      </c>
      <c r="K32" s="59">
        <v>2000</v>
      </c>
      <c r="L32" s="60" t="s">
        <v>1805</v>
      </c>
      <c r="M32" s="59" t="s">
        <v>337</v>
      </c>
      <c r="N32" s="45" t="s">
        <v>34</v>
      </c>
    </row>
    <row r="33" s="106" customFormat="1" ht="33.75" spans="1:14">
      <c r="A33" s="41">
        <v>7</v>
      </c>
      <c r="B33" s="55" t="s">
        <v>969</v>
      </c>
      <c r="C33" s="59"/>
      <c r="D33" s="56" t="s">
        <v>124</v>
      </c>
      <c r="E33" s="41" t="s">
        <v>894</v>
      </c>
      <c r="F33" s="55" t="s">
        <v>1962</v>
      </c>
      <c r="G33" s="41" t="s">
        <v>89</v>
      </c>
      <c r="H33" s="57">
        <v>3000</v>
      </c>
      <c r="I33" s="56"/>
      <c r="J33" s="81" t="s">
        <v>1532</v>
      </c>
      <c r="K33" s="59">
        <v>1500</v>
      </c>
      <c r="L33" s="60" t="s">
        <v>1947</v>
      </c>
      <c r="M33" s="59" t="s">
        <v>337</v>
      </c>
      <c r="N33" s="45" t="s">
        <v>34</v>
      </c>
    </row>
    <row r="34" s="127" customFormat="1" ht="22.5" spans="1:14">
      <c r="A34" s="41">
        <v>8</v>
      </c>
      <c r="B34" s="55" t="s">
        <v>1042</v>
      </c>
      <c r="C34" s="59" t="s">
        <v>103</v>
      </c>
      <c r="D34" s="56" t="s">
        <v>124</v>
      </c>
      <c r="E34" s="41" t="s">
        <v>984</v>
      </c>
      <c r="F34" s="55" t="s">
        <v>1963</v>
      </c>
      <c r="G34" s="41" t="s">
        <v>106</v>
      </c>
      <c r="H34" s="57">
        <v>1000</v>
      </c>
      <c r="I34" s="56"/>
      <c r="J34" s="81" t="s">
        <v>1964</v>
      </c>
      <c r="K34" s="59">
        <v>1000</v>
      </c>
      <c r="L34" s="60" t="s">
        <v>1755</v>
      </c>
      <c r="M34" s="59" t="s">
        <v>337</v>
      </c>
      <c r="N34" s="59" t="s">
        <v>34</v>
      </c>
    </row>
    <row r="35" s="29" customFormat="1" ht="67.5" spans="1:14">
      <c r="A35" s="41">
        <v>9</v>
      </c>
      <c r="B35" s="55" t="s">
        <v>1141</v>
      </c>
      <c r="C35" s="59" t="s">
        <v>188</v>
      </c>
      <c r="D35" s="56" t="s">
        <v>124</v>
      </c>
      <c r="E35" s="41" t="s">
        <v>1072</v>
      </c>
      <c r="F35" s="55" t="s">
        <v>1735</v>
      </c>
      <c r="G35" s="41" t="s">
        <v>83</v>
      </c>
      <c r="H35" s="57">
        <v>16300</v>
      </c>
      <c r="I35" s="104"/>
      <c r="J35" s="60" t="s">
        <v>1917</v>
      </c>
      <c r="K35" s="59">
        <v>8000</v>
      </c>
      <c r="L35" s="60" t="s">
        <v>1736</v>
      </c>
      <c r="M35" s="59" t="s">
        <v>70</v>
      </c>
      <c r="N35" s="59" t="s">
        <v>33</v>
      </c>
    </row>
    <row r="36" s="29" customFormat="1" ht="56.25" spans="1:14">
      <c r="A36" s="41">
        <v>10</v>
      </c>
      <c r="B36" s="55" t="s">
        <v>1416</v>
      </c>
      <c r="C36" s="59" t="s">
        <v>188</v>
      </c>
      <c r="D36" s="56" t="s">
        <v>124</v>
      </c>
      <c r="E36" s="41" t="s">
        <v>1417</v>
      </c>
      <c r="F36" s="55" t="s">
        <v>1418</v>
      </c>
      <c r="G36" s="41" t="s">
        <v>89</v>
      </c>
      <c r="H36" s="57">
        <v>17637.68</v>
      </c>
      <c r="I36" s="104">
        <v>1000</v>
      </c>
      <c r="J36" s="60" t="s">
        <v>1729</v>
      </c>
      <c r="K36" s="59">
        <v>10000</v>
      </c>
      <c r="L36" s="60" t="s">
        <v>1530</v>
      </c>
      <c r="M36" s="59" t="s">
        <v>34</v>
      </c>
      <c r="N36" s="59" t="s">
        <v>33</v>
      </c>
    </row>
    <row r="37" s="29" customFormat="1" ht="33.75" spans="1:14">
      <c r="A37" s="41">
        <v>11</v>
      </c>
      <c r="B37" s="55" t="s">
        <v>1406</v>
      </c>
      <c r="C37" s="59" t="s">
        <v>188</v>
      </c>
      <c r="D37" s="56" t="s">
        <v>124</v>
      </c>
      <c r="E37" s="41" t="s">
        <v>1396</v>
      </c>
      <c r="F37" s="55" t="s">
        <v>1407</v>
      </c>
      <c r="G37" s="41" t="s">
        <v>83</v>
      </c>
      <c r="H37" s="57">
        <v>83000</v>
      </c>
      <c r="I37" s="104"/>
      <c r="J37" s="60" t="s">
        <v>1733</v>
      </c>
      <c r="K37" s="59">
        <v>5000</v>
      </c>
      <c r="L37" s="60" t="s">
        <v>1734</v>
      </c>
      <c r="M37" s="59" t="s">
        <v>70</v>
      </c>
      <c r="N37" s="59" t="s">
        <v>33</v>
      </c>
    </row>
    <row r="38" s="29" customFormat="1" ht="56.25" spans="1:14">
      <c r="A38" s="41">
        <v>12</v>
      </c>
      <c r="B38" s="55" t="s">
        <v>1412</v>
      </c>
      <c r="C38" s="59" t="s">
        <v>188</v>
      </c>
      <c r="D38" s="56" t="s">
        <v>124</v>
      </c>
      <c r="E38" s="41" t="s">
        <v>1413</v>
      </c>
      <c r="F38" s="55" t="s">
        <v>1731</v>
      </c>
      <c r="G38" s="41" t="s">
        <v>83</v>
      </c>
      <c r="H38" s="57">
        <v>26000</v>
      </c>
      <c r="I38" s="104"/>
      <c r="J38" s="60" t="s">
        <v>1562</v>
      </c>
      <c r="K38" s="59">
        <v>10000</v>
      </c>
      <c r="L38" s="60" t="s">
        <v>1732</v>
      </c>
      <c r="M38" s="59" t="s">
        <v>34</v>
      </c>
      <c r="N38" s="59" t="s">
        <v>33</v>
      </c>
    </row>
    <row r="39" s="22" customFormat="1" ht="20.1" customHeight="1" spans="1:14">
      <c r="A39" s="62" t="s">
        <v>217</v>
      </c>
      <c r="B39" s="38" t="str">
        <f>"前期项目"&amp;SUBTOTAL(3,A39:A4300)-2&amp;"个"</f>
        <v>前期项目9个</v>
      </c>
      <c r="C39" s="66"/>
      <c r="D39" s="66"/>
      <c r="E39" s="62"/>
      <c r="F39" s="67"/>
      <c r="G39" s="62"/>
      <c r="H39" s="64">
        <f>SUM(H40:H48)</f>
        <v>311000</v>
      </c>
      <c r="I39" s="37"/>
      <c r="J39" s="67"/>
      <c r="K39" s="40"/>
      <c r="L39" s="83"/>
      <c r="M39" s="37"/>
      <c r="N39" s="39"/>
    </row>
    <row r="40" s="29" customFormat="1" ht="24" spans="1:14">
      <c r="A40" s="65">
        <v>1</v>
      </c>
      <c r="B40" s="128" t="s">
        <v>254</v>
      </c>
      <c r="C40" s="59" t="s">
        <v>103</v>
      </c>
      <c r="D40" s="59" t="s">
        <v>124</v>
      </c>
      <c r="E40" s="45" t="s">
        <v>28</v>
      </c>
      <c r="F40" s="92" t="s">
        <v>255</v>
      </c>
      <c r="G40" s="45" t="s">
        <v>229</v>
      </c>
      <c r="H40" s="61">
        <v>1000</v>
      </c>
      <c r="I40" s="59"/>
      <c r="J40" s="60"/>
      <c r="K40" s="59"/>
      <c r="L40" s="60" t="s">
        <v>1604</v>
      </c>
      <c r="M40" s="59"/>
      <c r="N40" s="130"/>
    </row>
    <row r="41" s="111" customFormat="1" ht="45" spans="1:14">
      <c r="A41" s="65">
        <v>2</v>
      </c>
      <c r="B41" s="55" t="s">
        <v>394</v>
      </c>
      <c r="C41" s="59"/>
      <c r="D41" s="56" t="s">
        <v>124</v>
      </c>
      <c r="E41" s="41" t="s">
        <v>267</v>
      </c>
      <c r="F41" s="55" t="s">
        <v>1965</v>
      </c>
      <c r="G41" s="41" t="s">
        <v>251</v>
      </c>
      <c r="H41" s="57">
        <v>50000</v>
      </c>
      <c r="I41" s="56"/>
      <c r="J41" s="81"/>
      <c r="K41" s="59"/>
      <c r="L41" s="60" t="s">
        <v>1927</v>
      </c>
      <c r="M41" s="59"/>
      <c r="N41" s="45"/>
    </row>
    <row r="42" s="100" customFormat="1" ht="22.5" spans="1:14">
      <c r="A42" s="65">
        <v>3</v>
      </c>
      <c r="B42" s="55" t="s">
        <v>424</v>
      </c>
      <c r="C42" s="59"/>
      <c r="D42" s="56" t="s">
        <v>124</v>
      </c>
      <c r="E42" s="41" t="s">
        <v>267</v>
      </c>
      <c r="F42" s="55" t="s">
        <v>1838</v>
      </c>
      <c r="G42" s="41" t="s">
        <v>251</v>
      </c>
      <c r="H42" s="57">
        <v>2000</v>
      </c>
      <c r="I42" s="56"/>
      <c r="J42" s="81"/>
      <c r="K42" s="59"/>
      <c r="L42" s="60" t="s">
        <v>1927</v>
      </c>
      <c r="M42" s="59"/>
      <c r="N42" s="45"/>
    </row>
    <row r="43" s="100" customFormat="1" ht="22.5" spans="1:14">
      <c r="A43" s="65">
        <v>4</v>
      </c>
      <c r="B43" s="55" t="s">
        <v>430</v>
      </c>
      <c r="C43" s="59"/>
      <c r="D43" s="56" t="s">
        <v>124</v>
      </c>
      <c r="E43" s="41" t="s">
        <v>267</v>
      </c>
      <c r="F43" s="55" t="s">
        <v>1889</v>
      </c>
      <c r="G43" s="41" t="s">
        <v>410</v>
      </c>
      <c r="H43" s="57">
        <v>30000</v>
      </c>
      <c r="I43" s="41"/>
      <c r="J43" s="81"/>
      <c r="K43" s="59"/>
      <c r="L43" s="60" t="s">
        <v>1927</v>
      </c>
      <c r="M43" s="59"/>
      <c r="N43" s="59"/>
    </row>
    <row r="44" ht="33.75" spans="1:14">
      <c r="A44" s="65">
        <v>5</v>
      </c>
      <c r="B44" s="55" t="s">
        <v>638</v>
      </c>
      <c r="C44" s="59" t="s">
        <v>103</v>
      </c>
      <c r="D44" s="56" t="s">
        <v>1951</v>
      </c>
      <c r="E44" s="41" t="s">
        <v>439</v>
      </c>
      <c r="F44" s="55" t="s">
        <v>1871</v>
      </c>
      <c r="G44" s="41" t="s">
        <v>427</v>
      </c>
      <c r="H44" s="57">
        <v>50000</v>
      </c>
      <c r="I44" s="56"/>
      <c r="J44" s="81"/>
      <c r="K44" s="59"/>
      <c r="L44" s="60" t="s">
        <v>1872</v>
      </c>
      <c r="M44" s="59"/>
      <c r="N44" s="59"/>
    </row>
    <row r="45" ht="22.5" spans="1:14">
      <c r="A45" s="65">
        <v>6</v>
      </c>
      <c r="B45" s="55" t="s">
        <v>884</v>
      </c>
      <c r="C45" s="59" t="s">
        <v>188</v>
      </c>
      <c r="D45" s="56" t="s">
        <v>1951</v>
      </c>
      <c r="E45" s="41" t="s">
        <v>642</v>
      </c>
      <c r="F45" s="55" t="s">
        <v>1894</v>
      </c>
      <c r="G45" s="41" t="s">
        <v>886</v>
      </c>
      <c r="H45" s="57">
        <v>50000</v>
      </c>
      <c r="I45" s="56"/>
      <c r="J45" s="81"/>
      <c r="K45" s="59"/>
      <c r="L45" s="60" t="s">
        <v>1826</v>
      </c>
      <c r="M45" s="59"/>
      <c r="N45" s="45"/>
    </row>
    <row r="46" ht="67.5" spans="1:14">
      <c r="A46" s="65">
        <v>7</v>
      </c>
      <c r="B46" s="55" t="s">
        <v>891</v>
      </c>
      <c r="C46" s="59" t="s">
        <v>188</v>
      </c>
      <c r="D46" s="56" t="s">
        <v>1951</v>
      </c>
      <c r="E46" s="56" t="s">
        <v>642</v>
      </c>
      <c r="F46" s="55" t="s">
        <v>892</v>
      </c>
      <c r="G46" s="56" t="s">
        <v>427</v>
      </c>
      <c r="H46" s="57">
        <v>100000</v>
      </c>
      <c r="I46" s="41"/>
      <c r="J46" s="81"/>
      <c r="K46" s="59"/>
      <c r="L46" s="60" t="s">
        <v>1826</v>
      </c>
      <c r="M46" s="59"/>
      <c r="N46" s="45"/>
    </row>
    <row r="47" s="29" customFormat="1" ht="22.5" spans="1:14">
      <c r="A47" s="65">
        <v>8</v>
      </c>
      <c r="B47" s="55" t="s">
        <v>972</v>
      </c>
      <c r="C47" s="59" t="s">
        <v>188</v>
      </c>
      <c r="D47" s="56" t="s">
        <v>124</v>
      </c>
      <c r="E47" s="41" t="s">
        <v>894</v>
      </c>
      <c r="F47" s="55" t="s">
        <v>1839</v>
      </c>
      <c r="G47" s="41" t="s">
        <v>223</v>
      </c>
      <c r="H47" s="57">
        <v>3000</v>
      </c>
      <c r="I47" s="56"/>
      <c r="J47" s="81"/>
      <c r="K47" s="59"/>
      <c r="L47" s="60" t="s">
        <v>1562</v>
      </c>
      <c r="M47" s="59"/>
      <c r="N47" s="45"/>
    </row>
    <row r="48" ht="33.75" spans="1:14">
      <c r="A48" s="65">
        <v>9</v>
      </c>
      <c r="B48" s="55" t="s">
        <v>1423</v>
      </c>
      <c r="C48" s="59" t="s">
        <v>103</v>
      </c>
      <c r="D48" s="56" t="s">
        <v>124</v>
      </c>
      <c r="E48" s="41" t="s">
        <v>1424</v>
      </c>
      <c r="F48" s="55" t="s">
        <v>1425</v>
      </c>
      <c r="G48" s="41" t="s">
        <v>229</v>
      </c>
      <c r="H48" s="57">
        <v>25000</v>
      </c>
      <c r="I48" s="104"/>
      <c r="J48" s="60"/>
      <c r="K48" s="59"/>
      <c r="L48" s="60" t="s">
        <v>1604</v>
      </c>
      <c r="M48" s="59"/>
      <c r="N48" s="59"/>
    </row>
    <row r="49" spans="1:1">
      <c r="A49" s="23">
        <v>111</v>
      </c>
    </row>
  </sheetData>
  <protectedRanges>
    <protectedRange sqref="B6" name="区域1_32"/>
    <protectedRange sqref="B7" name="区域1_21"/>
    <protectedRange sqref="F7:H7" name="区域1_22_13"/>
    <protectedRange sqref="J7" name="区域1_22_14"/>
    <protectedRange sqref="J7" name="区域1_6_1_30_4_1_1_1_1_4_1_1"/>
    <protectedRange sqref="G19:G20 B19:C20 J18:J20" name="区域1_1_1"/>
    <protectedRange sqref="F19 H19:I19 K19" name="区域1_3_2"/>
    <protectedRange sqref="F20 H20:I20 K20" name="区域1_4_2"/>
    <protectedRange sqref="N19:N20" name="区域1_9"/>
    <protectedRange sqref="B13" name="区域1_21_3_1_2"/>
    <protectedRange sqref="F13 H13:J13" name="区域1_22_3_2_2"/>
    <protectedRange sqref="B32" name="区域1_32_2_1"/>
    <protectedRange sqref="F32 K32:L32" name="区域1_33_2_1_1"/>
    <protectedRange sqref="B33" name="区域1_21_3_2_2"/>
    <protectedRange sqref="F33" name="区域1_22_4_8_3"/>
    <protectedRange sqref="F33" name="区域1_9_2_2_3"/>
    <protectedRange sqref="G33" name="区域1_22_4_8_4"/>
    <protectedRange sqref="G33" name="区域1_9_2_2_4"/>
    <protectedRange sqref="J47" name="区域1_74_1_1_1"/>
    <protectedRange sqref="J8" name="区域1_6_1_30_4_1_1_1_1_4_1_1_1_2"/>
    <protectedRange sqref="E48:G48" name="区域1_18_1_1_3"/>
    <protectedRange sqref="B48" name="区域1_16_1_1_4"/>
    <protectedRange sqref="E48:G48" name="区域1_18_1_1_4"/>
    <protectedRange sqref="I48" name="区域1_18_2_1_3"/>
    <protectedRange sqref="J48" name="区域1_22_3_1_1"/>
    <protectedRange sqref="J48" name="区域1_18_2_1_1"/>
    <protectedRange sqref="E23" name="区域1_16_2_3_4_1_3_1_1"/>
    <protectedRange sqref="B37" name="区域1_21_3_2_1_1"/>
    <protectedRange sqref="F37:H37 J37" name="区域1_22_3_3_1_1"/>
    <protectedRange sqref="J33" name="区域1_74_1_2_3"/>
    <protectedRange sqref="F26" name="区域1_3_1_1"/>
    <protectedRange sqref="G26:H26 K26" name="区域1_4_1_1"/>
    <protectedRange sqref="J26" name="区域1_5_1"/>
  </protectedRanges>
  <mergeCells count="12">
    <mergeCell ref="A1:N1"/>
    <mergeCell ref="I2:J2"/>
    <mergeCell ref="K2:L2"/>
    <mergeCell ref="M2:N2"/>
    <mergeCell ref="A2:A3"/>
    <mergeCell ref="B2:B3"/>
    <mergeCell ref="C2:C3"/>
    <mergeCell ref="D2:D3"/>
    <mergeCell ref="E2:E3"/>
    <mergeCell ref="F2:F3"/>
    <mergeCell ref="G2:G3"/>
    <mergeCell ref="H2:H3"/>
  </mergeCells>
  <dataValidations count="4">
    <dataValidation type="list" allowBlank="1" showInputMessage="1" showErrorMessage="1" errorTitle="出错提示" error="请单击向下三角尖,并从列表框中的备选答案中选择一个." sqref="N35 N19:N20">
      <formula1>CompleteAndStart</formula1>
    </dataValidation>
    <dataValidation allowBlank="1" showErrorMessage="1" sqref="F7 F44 H11:H12"/>
    <dataValidation type="list" allowBlank="1" showInputMessage="1" showErrorMessage="1" errorTitle="提示框" error="请单击向下三角尖,并从列表框中的备选答案中选择一个." sqref="E13 E23 E32">
      <formula1>__1_</formula1>
    </dataValidation>
    <dataValidation type="list" allowBlank="1" showInputMessage="1" showErrorMessage="1" errorTitle="温馨提示" error="请单击向下三角尖,并从列表框中的备选答案中选择一个." sqref="D42">
      <formula1>__xlbgnm.</formula1>
    </dataValidation>
  </dataValidations>
  <pageMargins left="0.388888888888889" right="0.3" top="0.666666666666667" bottom="0.5" header="0.509027777777778" footer="0.259027777777778"/>
  <pageSetup paperSize="9" scale="96" orientation="landscape"/>
  <headerFooter alignWithMargins="0">
    <oddFooter>&amp;C第 &amp;P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7"/>
  <sheetViews>
    <sheetView view="pageBreakPreview" zoomScaleNormal="100" workbookViewId="0">
      <selection activeCell="A1" sqref="A1:N1"/>
    </sheetView>
  </sheetViews>
  <sheetFormatPr defaultColWidth="9" defaultRowHeight="14.25"/>
  <cols>
    <col min="1" max="1" width="3.75" style="23" customWidth="1"/>
    <col min="2" max="2" width="12.25" style="24" customWidth="1"/>
    <col min="3" max="3" width="5.875" hidden="1" customWidth="1"/>
    <col min="4" max="4" width="6" style="23" customWidth="1"/>
    <col min="5" max="5" width="6.5" style="25" customWidth="1"/>
    <col min="6" max="6" width="25" style="26" customWidth="1"/>
    <col min="7" max="7" width="5.25" style="25" customWidth="1"/>
    <col min="8" max="8" width="9.375" style="27" customWidth="1"/>
    <col min="9" max="9" width="9.125" style="28" customWidth="1"/>
    <col min="10" max="10" width="16.75" style="24" customWidth="1"/>
    <col min="11" max="11" width="8.75" customWidth="1"/>
    <col min="12" max="12" width="16.75" style="26" customWidth="1"/>
    <col min="13" max="14" width="6.75" style="29" customWidth="1"/>
  </cols>
  <sheetData>
    <row r="1" ht="48" customHeight="1" spans="1:14">
      <c r="A1" s="30" t="s">
        <v>1900</v>
      </c>
      <c r="B1" s="30"/>
      <c r="C1" s="30"/>
      <c r="D1" s="30"/>
      <c r="E1" s="30"/>
      <c r="F1" s="30"/>
      <c r="G1" s="30"/>
      <c r="H1" s="30"/>
      <c r="I1" s="30"/>
      <c r="J1" s="30"/>
      <c r="K1" s="30"/>
      <c r="L1" s="30"/>
      <c r="M1" s="30"/>
      <c r="N1" s="30"/>
    </row>
    <row r="2" s="18" customFormat="1" ht="35.1" customHeight="1" spans="1:14">
      <c r="A2" s="31" t="s">
        <v>1</v>
      </c>
      <c r="B2" s="31" t="s">
        <v>2</v>
      </c>
      <c r="C2" s="31" t="s">
        <v>3</v>
      </c>
      <c r="D2" s="31" t="s">
        <v>4</v>
      </c>
      <c r="E2" s="32" t="s">
        <v>1452</v>
      </c>
      <c r="F2" s="32" t="s">
        <v>6</v>
      </c>
      <c r="G2" s="32" t="s">
        <v>7</v>
      </c>
      <c r="H2" s="32" t="s">
        <v>8</v>
      </c>
      <c r="I2" s="32" t="s">
        <v>9</v>
      </c>
      <c r="J2" s="32"/>
      <c r="K2" s="31" t="s">
        <v>10</v>
      </c>
      <c r="L2" s="31"/>
      <c r="M2" s="70" t="s">
        <v>11</v>
      </c>
      <c r="N2" s="70"/>
    </row>
    <row r="3" s="18" customFormat="1" ht="39.95" customHeight="1" spans="1:14">
      <c r="A3" s="31"/>
      <c r="B3" s="31"/>
      <c r="C3" s="31"/>
      <c r="D3" s="31"/>
      <c r="E3" s="32"/>
      <c r="F3" s="32"/>
      <c r="G3" s="32"/>
      <c r="H3" s="32"/>
      <c r="I3" s="71" t="s">
        <v>15</v>
      </c>
      <c r="J3" s="72" t="s">
        <v>16</v>
      </c>
      <c r="K3" s="31" t="s">
        <v>17</v>
      </c>
      <c r="L3" s="73" t="s">
        <v>18</v>
      </c>
      <c r="M3" s="33" t="s">
        <v>19</v>
      </c>
      <c r="N3" s="33" t="s">
        <v>20</v>
      </c>
    </row>
    <row r="4" s="19" customFormat="1" ht="25.5" customHeight="1" spans="1:14">
      <c r="A4" s="33"/>
      <c r="B4" s="34" t="str">
        <f>"合计"&amp;SUBTOTAL(3,A4:A288)-4&amp;"个"</f>
        <v>合计21个</v>
      </c>
      <c r="C4" s="33"/>
      <c r="D4" s="33"/>
      <c r="E4" s="35"/>
      <c r="F4" s="35"/>
      <c r="G4" s="35"/>
      <c r="H4" s="36">
        <f t="shared" ref="H4:I4" si="0">SUM(H5,H10,H18)</f>
        <v>403637</v>
      </c>
      <c r="I4" s="36">
        <f t="shared" si="0"/>
        <v>0</v>
      </c>
      <c r="J4" s="74"/>
      <c r="K4" s="36">
        <f>SUM(K5,K10,K18)</f>
        <v>25460</v>
      </c>
      <c r="L4" s="33"/>
      <c r="M4" s="33"/>
      <c r="N4" s="33"/>
    </row>
    <row r="5" s="20" customFormat="1" ht="20.1" customHeight="1" spans="1:14">
      <c r="A5" s="37" t="s">
        <v>24</v>
      </c>
      <c r="B5" s="38" t="str">
        <f>"在建项目"&amp;SUBTOTAL(3,A5:A10)-2&amp;"个"</f>
        <v>在建项目4个</v>
      </c>
      <c r="C5" s="37"/>
      <c r="D5" s="37"/>
      <c r="E5" s="39"/>
      <c r="F5" s="39"/>
      <c r="G5" s="39"/>
      <c r="H5" s="40">
        <f t="shared" ref="H5:I5" si="1">SUM(H6:H9)</f>
        <v>23037</v>
      </c>
      <c r="I5" s="40">
        <f t="shared" si="1"/>
        <v>0</v>
      </c>
      <c r="J5" s="38"/>
      <c r="K5" s="40">
        <f>SUM(K6:K9)</f>
        <v>10000</v>
      </c>
      <c r="L5" s="37"/>
      <c r="M5" s="37"/>
      <c r="N5" s="37"/>
    </row>
    <row r="6" s="105" customFormat="1" ht="22.5" spans="1:256">
      <c r="A6" s="41">
        <v>1</v>
      </c>
      <c r="B6" s="51" t="s">
        <v>136</v>
      </c>
      <c r="C6" s="59"/>
      <c r="D6" s="59" t="s">
        <v>137</v>
      </c>
      <c r="E6" s="45" t="s">
        <v>28</v>
      </c>
      <c r="F6" s="78" t="s">
        <v>1694</v>
      </c>
      <c r="G6" s="102" t="s">
        <v>106</v>
      </c>
      <c r="H6" s="53">
        <v>850</v>
      </c>
      <c r="I6" s="59"/>
      <c r="J6" s="78" t="s">
        <v>1966</v>
      </c>
      <c r="K6" s="59">
        <v>600</v>
      </c>
      <c r="L6" s="60" t="s">
        <v>1695</v>
      </c>
      <c r="M6" s="59" t="s">
        <v>79</v>
      </c>
      <c r="N6" s="59" t="s">
        <v>141</v>
      </c>
      <c r="O6" s="110"/>
      <c r="IQ6"/>
      <c r="IR6"/>
      <c r="IS6"/>
      <c r="IT6"/>
      <c r="IU6"/>
      <c r="IV6"/>
    </row>
    <row r="7" s="105" customFormat="1" ht="22.5" spans="1:256">
      <c r="A7" s="41">
        <v>2</v>
      </c>
      <c r="B7" s="51" t="s">
        <v>144</v>
      </c>
      <c r="C7" s="59"/>
      <c r="D7" s="59" t="s">
        <v>137</v>
      </c>
      <c r="E7" s="45" t="s">
        <v>28</v>
      </c>
      <c r="F7" s="78" t="s">
        <v>145</v>
      </c>
      <c r="G7" s="102" t="s">
        <v>106</v>
      </c>
      <c r="H7" s="53">
        <v>1087</v>
      </c>
      <c r="I7" s="59"/>
      <c r="J7" s="78" t="s">
        <v>1966</v>
      </c>
      <c r="K7" s="59">
        <v>700</v>
      </c>
      <c r="L7" s="60" t="s">
        <v>1695</v>
      </c>
      <c r="M7" s="59" t="s">
        <v>79</v>
      </c>
      <c r="N7" s="59" t="s">
        <v>141</v>
      </c>
      <c r="O7" s="110"/>
      <c r="IQ7"/>
      <c r="IR7"/>
      <c r="IS7"/>
      <c r="IT7"/>
      <c r="IU7"/>
      <c r="IV7"/>
    </row>
    <row r="8" s="105" customFormat="1" ht="22.5" spans="1:256">
      <c r="A8" s="41">
        <v>3</v>
      </c>
      <c r="B8" s="51" t="s">
        <v>148</v>
      </c>
      <c r="C8" s="59"/>
      <c r="D8" s="59" t="s">
        <v>137</v>
      </c>
      <c r="E8" s="45" t="s">
        <v>28</v>
      </c>
      <c r="F8" s="78" t="s">
        <v>149</v>
      </c>
      <c r="G8" s="102" t="s">
        <v>106</v>
      </c>
      <c r="H8" s="53">
        <v>1100</v>
      </c>
      <c r="I8" s="59"/>
      <c r="J8" s="78" t="s">
        <v>1966</v>
      </c>
      <c r="K8" s="59">
        <v>700</v>
      </c>
      <c r="L8" s="60" t="s">
        <v>1695</v>
      </c>
      <c r="M8" s="59" t="s">
        <v>79</v>
      </c>
      <c r="N8" s="59" t="s">
        <v>141</v>
      </c>
      <c r="O8" s="110"/>
      <c r="IQ8"/>
      <c r="IR8"/>
      <c r="IS8"/>
      <c r="IT8"/>
      <c r="IU8"/>
      <c r="IV8"/>
    </row>
    <row r="9" ht="33.75" spans="1:250">
      <c r="A9" s="41">
        <v>4</v>
      </c>
      <c r="B9" s="46" t="s">
        <v>778</v>
      </c>
      <c r="C9" s="47" t="s">
        <v>103</v>
      </c>
      <c r="D9" s="52" t="s">
        <v>189</v>
      </c>
      <c r="E9" s="48" t="s">
        <v>642</v>
      </c>
      <c r="F9" s="54" t="s">
        <v>779</v>
      </c>
      <c r="G9" s="41" t="s">
        <v>89</v>
      </c>
      <c r="H9" s="53">
        <v>20000</v>
      </c>
      <c r="I9" s="48"/>
      <c r="J9" s="78" t="s">
        <v>780</v>
      </c>
      <c r="K9" s="41">
        <v>8000</v>
      </c>
      <c r="L9" s="46" t="s">
        <v>1660</v>
      </c>
      <c r="M9" s="52" t="s">
        <v>79</v>
      </c>
      <c r="N9" s="45" t="s">
        <v>33</v>
      </c>
      <c r="O9" s="114"/>
      <c r="P9" s="115"/>
      <c r="Q9" s="115"/>
      <c r="R9" s="115"/>
      <c r="S9" s="115"/>
      <c r="T9" s="115"/>
      <c r="U9" s="115"/>
      <c r="V9" s="115"/>
      <c r="W9" s="115"/>
      <c r="X9" s="115"/>
      <c r="Y9" s="115"/>
      <c r="Z9" s="115"/>
      <c r="AA9" s="115"/>
      <c r="AB9" s="115"/>
      <c r="AC9" s="115"/>
      <c r="AD9" s="115"/>
      <c r="AE9" s="115"/>
      <c r="AF9" s="115"/>
      <c r="AG9" s="115"/>
      <c r="AH9" s="115"/>
      <c r="AI9" s="115"/>
      <c r="AJ9" s="115"/>
      <c r="AK9" s="115"/>
      <c r="AL9" s="115"/>
      <c r="AM9" s="115"/>
      <c r="AN9" s="115"/>
      <c r="AO9" s="115"/>
      <c r="AP9" s="115"/>
      <c r="AQ9" s="115"/>
      <c r="AR9" s="115"/>
      <c r="AS9" s="115"/>
      <c r="AT9" s="115"/>
      <c r="AU9" s="115"/>
      <c r="AV9" s="115"/>
      <c r="AW9" s="115"/>
      <c r="AX9" s="115"/>
      <c r="AY9" s="115"/>
      <c r="AZ9" s="115"/>
      <c r="BA9" s="115"/>
      <c r="BB9" s="115"/>
      <c r="BC9" s="115"/>
      <c r="BD9" s="115"/>
      <c r="BE9" s="115"/>
      <c r="BF9" s="115"/>
      <c r="BG9" s="115"/>
      <c r="BH9" s="115"/>
      <c r="BI9" s="115"/>
      <c r="BJ9" s="115"/>
      <c r="BK9" s="115"/>
      <c r="BL9" s="115"/>
      <c r="BM9" s="115"/>
      <c r="BN9" s="115"/>
      <c r="BO9" s="115"/>
      <c r="BP9" s="115"/>
      <c r="BQ9" s="115"/>
      <c r="BR9" s="115"/>
      <c r="BS9" s="115"/>
      <c r="BT9" s="115"/>
      <c r="BU9" s="115"/>
      <c r="BV9" s="115"/>
      <c r="BW9" s="115"/>
      <c r="BX9" s="115"/>
      <c r="BY9" s="115"/>
      <c r="BZ9" s="115"/>
      <c r="CA9" s="115"/>
      <c r="CB9" s="115"/>
      <c r="CC9" s="115"/>
      <c r="CD9" s="115"/>
      <c r="CE9" s="115"/>
      <c r="CF9" s="115"/>
      <c r="CG9" s="115"/>
      <c r="CH9" s="115"/>
      <c r="CI9" s="115"/>
      <c r="CJ9" s="115"/>
      <c r="CK9" s="115"/>
      <c r="CL9" s="115"/>
      <c r="CM9" s="115"/>
      <c r="CN9" s="115"/>
      <c r="CO9" s="115"/>
      <c r="CP9" s="115"/>
      <c r="CQ9" s="115"/>
      <c r="CR9" s="115"/>
      <c r="CS9" s="115"/>
      <c r="CT9" s="115"/>
      <c r="CU9" s="115"/>
      <c r="CV9" s="115"/>
      <c r="CW9" s="115"/>
      <c r="CX9" s="115"/>
      <c r="CY9" s="115"/>
      <c r="CZ9" s="115"/>
      <c r="DA9" s="115"/>
      <c r="DB9" s="115"/>
      <c r="DC9" s="115"/>
      <c r="DD9" s="115"/>
      <c r="DE9" s="115"/>
      <c r="DF9" s="115"/>
      <c r="DG9" s="115"/>
      <c r="DH9" s="115"/>
      <c r="DI9" s="115"/>
      <c r="DJ9" s="115"/>
      <c r="DK9" s="115"/>
      <c r="DL9" s="115"/>
      <c r="DM9" s="115"/>
      <c r="DN9" s="115"/>
      <c r="DO9" s="115"/>
      <c r="DP9" s="115"/>
      <c r="DQ9" s="115"/>
      <c r="DR9" s="115"/>
      <c r="DS9" s="115"/>
      <c r="DT9" s="115"/>
      <c r="DU9" s="115"/>
      <c r="DV9" s="115"/>
      <c r="DW9" s="115"/>
      <c r="DX9" s="115"/>
      <c r="DY9" s="115"/>
      <c r="DZ9" s="115"/>
      <c r="EA9" s="115"/>
      <c r="EB9" s="115"/>
      <c r="EC9" s="115"/>
      <c r="ED9" s="115"/>
      <c r="EE9" s="115"/>
      <c r="EF9" s="115"/>
      <c r="EG9" s="115"/>
      <c r="EH9" s="115"/>
      <c r="EI9" s="115"/>
      <c r="EJ9" s="115"/>
      <c r="EK9" s="115"/>
      <c r="EL9" s="115"/>
      <c r="EM9" s="115"/>
      <c r="EN9" s="115"/>
      <c r="EO9" s="115"/>
      <c r="EP9" s="115"/>
      <c r="EQ9" s="115"/>
      <c r="ER9" s="115"/>
      <c r="ES9" s="115"/>
      <c r="ET9" s="115"/>
      <c r="EU9" s="115"/>
      <c r="EV9" s="115"/>
      <c r="EW9" s="115"/>
      <c r="EX9" s="115"/>
      <c r="EY9" s="115"/>
      <c r="EZ9" s="115"/>
      <c r="FA9" s="115"/>
      <c r="FB9" s="115"/>
      <c r="FC9" s="115"/>
      <c r="FD9" s="115"/>
      <c r="FE9" s="115"/>
      <c r="FF9" s="115"/>
      <c r="FG9" s="115"/>
      <c r="FH9" s="115"/>
      <c r="FI9" s="115"/>
      <c r="FJ9" s="115"/>
      <c r="FK9" s="115"/>
      <c r="FL9" s="115"/>
      <c r="FM9" s="115"/>
      <c r="FN9" s="115"/>
      <c r="FO9" s="115"/>
      <c r="FP9" s="115"/>
      <c r="FQ9" s="115"/>
      <c r="FR9" s="115"/>
      <c r="FS9" s="115"/>
      <c r="FT9" s="115"/>
      <c r="FU9" s="115"/>
      <c r="FV9" s="115"/>
      <c r="FW9" s="115"/>
      <c r="FX9" s="115"/>
      <c r="FY9" s="115"/>
      <c r="FZ9" s="115"/>
      <c r="GA9" s="115"/>
      <c r="GB9" s="115"/>
      <c r="GC9" s="115"/>
      <c r="GD9" s="115"/>
      <c r="GE9" s="115"/>
      <c r="GF9" s="115"/>
      <c r="GG9" s="115"/>
      <c r="GH9" s="115"/>
      <c r="GI9" s="115"/>
      <c r="GJ9" s="115"/>
      <c r="GK9" s="115"/>
      <c r="GL9" s="115"/>
      <c r="GM9" s="115"/>
      <c r="GN9" s="115"/>
      <c r="GO9" s="115"/>
      <c r="GP9" s="115"/>
      <c r="GQ9" s="115"/>
      <c r="GR9" s="115"/>
      <c r="GS9" s="115"/>
      <c r="GT9" s="115"/>
      <c r="GU9" s="115"/>
      <c r="GV9" s="115"/>
      <c r="GW9" s="115"/>
      <c r="GX9" s="115"/>
      <c r="GY9" s="123"/>
      <c r="GZ9" s="123"/>
      <c r="HA9" s="123"/>
      <c r="HB9" s="123"/>
      <c r="HC9" s="123"/>
      <c r="HD9" s="123"/>
      <c r="HE9" s="123"/>
      <c r="HF9" s="123"/>
      <c r="HG9" s="123"/>
      <c r="HH9" s="123"/>
      <c r="HI9" s="123"/>
      <c r="HJ9" s="123"/>
      <c r="HK9" s="123"/>
      <c r="HL9" s="123"/>
      <c r="HM9" s="123"/>
      <c r="HN9" s="123"/>
      <c r="HO9" s="123"/>
      <c r="HP9" s="123"/>
      <c r="HQ9" s="123"/>
      <c r="HR9" s="123"/>
      <c r="HS9" s="123"/>
      <c r="HT9" s="123"/>
      <c r="HU9" s="123"/>
      <c r="HV9" s="123"/>
      <c r="HW9" s="123"/>
      <c r="HX9" s="123"/>
      <c r="HY9" s="123"/>
      <c r="HZ9" s="123"/>
      <c r="IA9" s="123"/>
      <c r="IB9" s="123"/>
      <c r="IC9" s="123"/>
      <c r="ID9" s="123"/>
      <c r="IE9" s="123"/>
      <c r="IF9" s="123"/>
      <c r="IG9" s="123"/>
      <c r="IH9" s="123"/>
      <c r="II9" s="123"/>
      <c r="IJ9" s="123"/>
      <c r="IK9" s="123"/>
      <c r="IL9" s="123"/>
      <c r="IM9" s="123"/>
      <c r="IN9" s="123"/>
      <c r="IO9" s="123"/>
      <c r="IP9" s="123"/>
    </row>
    <row r="10" s="22" customFormat="1" ht="20.1" customHeight="1" spans="1:14">
      <c r="A10" s="62" t="s">
        <v>166</v>
      </c>
      <c r="B10" s="38" t="str">
        <f>"预备项目"&amp;SUBTOTAL(3,A10:A18)-2&amp;"个"</f>
        <v>预备项目7个</v>
      </c>
      <c r="C10" s="37"/>
      <c r="D10" s="37"/>
      <c r="E10" s="39"/>
      <c r="F10" s="63"/>
      <c r="G10" s="39"/>
      <c r="H10" s="64">
        <f>SUM(H11:H17)</f>
        <v>47600</v>
      </c>
      <c r="I10" s="37"/>
      <c r="J10" s="82"/>
      <c r="K10" s="64">
        <f>SUM(K11:K17)</f>
        <v>15460</v>
      </c>
      <c r="L10" s="38"/>
      <c r="M10" s="37"/>
      <c r="N10" s="37"/>
    </row>
    <row r="11" s="106" customFormat="1" ht="33.75" spans="1:256">
      <c r="A11" s="41">
        <v>1</v>
      </c>
      <c r="B11" s="80" t="s">
        <v>195</v>
      </c>
      <c r="C11" s="59" t="s">
        <v>103</v>
      </c>
      <c r="D11" s="59" t="s">
        <v>137</v>
      </c>
      <c r="E11" s="45" t="s">
        <v>28</v>
      </c>
      <c r="F11" s="80" t="s">
        <v>196</v>
      </c>
      <c r="G11" s="41" t="s">
        <v>89</v>
      </c>
      <c r="H11" s="61">
        <v>8000</v>
      </c>
      <c r="I11" s="59"/>
      <c r="J11" s="80" t="s">
        <v>1604</v>
      </c>
      <c r="K11" s="45">
        <v>2000</v>
      </c>
      <c r="L11" s="60" t="s">
        <v>1727</v>
      </c>
      <c r="M11" s="59" t="s">
        <v>70</v>
      </c>
      <c r="N11" s="45" t="s">
        <v>33</v>
      </c>
      <c r="O11" s="110"/>
      <c r="IQ11"/>
      <c r="IR11"/>
      <c r="IS11"/>
      <c r="IT11"/>
      <c r="IU11"/>
      <c r="IV11"/>
    </row>
    <row r="12" s="107" customFormat="1" ht="22.5" spans="1:256">
      <c r="A12" s="41">
        <v>2</v>
      </c>
      <c r="B12" s="42" t="s">
        <v>200</v>
      </c>
      <c r="C12" s="47" t="s">
        <v>103</v>
      </c>
      <c r="D12" s="59" t="s">
        <v>137</v>
      </c>
      <c r="E12" s="52" t="s">
        <v>28</v>
      </c>
      <c r="F12" s="78" t="s">
        <v>201</v>
      </c>
      <c r="G12" s="48" t="s">
        <v>106</v>
      </c>
      <c r="H12" s="53">
        <v>800</v>
      </c>
      <c r="I12" s="47"/>
      <c r="J12" s="78" t="s">
        <v>1813</v>
      </c>
      <c r="K12" s="48">
        <v>500</v>
      </c>
      <c r="L12" s="46" t="s">
        <v>1727</v>
      </c>
      <c r="M12" s="47" t="s">
        <v>70</v>
      </c>
      <c r="N12" s="45" t="s">
        <v>33</v>
      </c>
      <c r="O12" s="116"/>
      <c r="IQ12"/>
      <c r="IR12"/>
      <c r="IS12"/>
      <c r="IT12"/>
      <c r="IU12"/>
      <c r="IV12"/>
    </row>
    <row r="13" s="106" customFormat="1" ht="78.75" spans="1:256">
      <c r="A13" s="41">
        <v>3</v>
      </c>
      <c r="B13" s="76" t="s">
        <v>1811</v>
      </c>
      <c r="C13" s="59" t="s">
        <v>103</v>
      </c>
      <c r="D13" s="59" t="s">
        <v>137</v>
      </c>
      <c r="E13" s="52" t="s">
        <v>28</v>
      </c>
      <c r="F13" s="80" t="s">
        <v>1967</v>
      </c>
      <c r="G13" s="45" t="s">
        <v>135</v>
      </c>
      <c r="H13" s="61">
        <v>6000</v>
      </c>
      <c r="I13" s="104"/>
      <c r="J13" s="80" t="s">
        <v>1813</v>
      </c>
      <c r="K13" s="45">
        <v>1000</v>
      </c>
      <c r="L13" s="60" t="s">
        <v>1727</v>
      </c>
      <c r="M13" s="59" t="s">
        <v>70</v>
      </c>
      <c r="N13" s="45" t="s">
        <v>33</v>
      </c>
      <c r="O13" s="110"/>
      <c r="IQ13"/>
      <c r="IR13"/>
      <c r="IS13"/>
      <c r="IT13"/>
      <c r="IU13"/>
      <c r="IV13"/>
    </row>
    <row r="14" s="29" customFormat="1" ht="33.75" spans="1:256">
      <c r="A14" s="41">
        <v>4</v>
      </c>
      <c r="B14" s="80" t="s">
        <v>187</v>
      </c>
      <c r="C14" s="59" t="s">
        <v>188</v>
      </c>
      <c r="D14" s="45" t="s">
        <v>189</v>
      </c>
      <c r="E14" s="45" t="s">
        <v>28</v>
      </c>
      <c r="F14" s="80" t="s">
        <v>190</v>
      </c>
      <c r="G14" s="45" t="s">
        <v>83</v>
      </c>
      <c r="H14" s="61">
        <v>30000</v>
      </c>
      <c r="I14" s="104"/>
      <c r="J14" s="80" t="s">
        <v>1604</v>
      </c>
      <c r="K14" s="45">
        <v>10000</v>
      </c>
      <c r="L14" s="60" t="s">
        <v>1968</v>
      </c>
      <c r="M14" s="59" t="s">
        <v>178</v>
      </c>
      <c r="N14" s="45" t="s">
        <v>33</v>
      </c>
      <c r="IQ14"/>
      <c r="IR14"/>
      <c r="IS14"/>
      <c r="IT14"/>
      <c r="IU14"/>
      <c r="IV14"/>
    </row>
    <row r="15" s="108" customFormat="1" ht="22.5" spans="1:256">
      <c r="A15" s="41">
        <v>5</v>
      </c>
      <c r="B15" s="46" t="s">
        <v>800</v>
      </c>
      <c r="C15" s="47" t="s">
        <v>103</v>
      </c>
      <c r="D15" s="47" t="s">
        <v>189</v>
      </c>
      <c r="E15" s="47" t="s">
        <v>642</v>
      </c>
      <c r="F15" s="46" t="s">
        <v>801</v>
      </c>
      <c r="G15" s="48" t="s">
        <v>106</v>
      </c>
      <c r="H15" s="47">
        <v>1000</v>
      </c>
      <c r="I15" s="47"/>
      <c r="J15" s="46" t="s">
        <v>1562</v>
      </c>
      <c r="K15" s="47">
        <v>1000</v>
      </c>
      <c r="L15" s="46" t="s">
        <v>1790</v>
      </c>
      <c r="M15" s="47" t="s">
        <v>382</v>
      </c>
      <c r="N15" s="45" t="s">
        <v>33</v>
      </c>
      <c r="O15" s="117"/>
      <c r="IQ15"/>
      <c r="IR15"/>
      <c r="IS15"/>
      <c r="IT15"/>
      <c r="IU15"/>
      <c r="IV15"/>
    </row>
    <row r="16" ht="22.5" spans="1:250">
      <c r="A16" s="41">
        <v>6</v>
      </c>
      <c r="B16" s="46" t="s">
        <v>828</v>
      </c>
      <c r="C16" s="47" t="s">
        <v>26</v>
      </c>
      <c r="D16" s="59" t="s">
        <v>137</v>
      </c>
      <c r="E16" s="47" t="s">
        <v>642</v>
      </c>
      <c r="F16" s="46" t="s">
        <v>1815</v>
      </c>
      <c r="G16" s="41" t="s">
        <v>89</v>
      </c>
      <c r="H16" s="53">
        <v>800</v>
      </c>
      <c r="I16" s="48"/>
      <c r="J16" s="78" t="s">
        <v>1813</v>
      </c>
      <c r="K16" s="47">
        <v>480</v>
      </c>
      <c r="L16" s="46" t="s">
        <v>1750</v>
      </c>
      <c r="M16" s="52" t="s">
        <v>178</v>
      </c>
      <c r="N16" s="45" t="s">
        <v>33</v>
      </c>
      <c r="O16" s="118"/>
      <c r="P16" s="107"/>
      <c r="Q16" s="107"/>
      <c r="R16" s="107"/>
      <c r="S16" s="107"/>
      <c r="T16" s="107"/>
      <c r="U16" s="107"/>
      <c r="V16" s="107"/>
      <c r="W16" s="107"/>
      <c r="X16" s="107"/>
      <c r="Y16" s="107"/>
      <c r="Z16" s="107"/>
      <c r="AA16" s="107"/>
      <c r="AB16" s="107"/>
      <c r="AC16" s="107"/>
      <c r="AD16" s="107"/>
      <c r="AE16" s="107"/>
      <c r="AF16" s="107"/>
      <c r="AG16" s="107"/>
      <c r="AH16" s="107"/>
      <c r="AI16" s="107"/>
      <c r="AJ16" s="107"/>
      <c r="AK16" s="107"/>
      <c r="AL16" s="107"/>
      <c r="AM16" s="107"/>
      <c r="AN16" s="107"/>
      <c r="AO16" s="107"/>
      <c r="AP16" s="107"/>
      <c r="AQ16" s="107"/>
      <c r="AR16" s="107"/>
      <c r="AS16" s="107"/>
      <c r="AT16" s="107"/>
      <c r="AU16" s="107"/>
      <c r="AV16" s="107"/>
      <c r="AW16" s="107"/>
      <c r="AX16" s="107"/>
      <c r="AY16" s="107"/>
      <c r="AZ16" s="107"/>
      <c r="BA16" s="107"/>
      <c r="BB16" s="107"/>
      <c r="BC16" s="107"/>
      <c r="BD16" s="107"/>
      <c r="BE16" s="107"/>
      <c r="BF16" s="107"/>
      <c r="BG16" s="107"/>
      <c r="BH16" s="107"/>
      <c r="BI16" s="107"/>
      <c r="BJ16" s="107"/>
      <c r="BK16" s="107"/>
      <c r="BL16" s="107"/>
      <c r="BM16" s="107"/>
      <c r="BN16" s="107"/>
      <c r="BO16" s="107"/>
      <c r="BP16" s="107"/>
      <c r="BQ16" s="107"/>
      <c r="BR16" s="107"/>
      <c r="BS16" s="107"/>
      <c r="BT16" s="107"/>
      <c r="BU16" s="107"/>
      <c r="BV16" s="107"/>
      <c r="BW16" s="107"/>
      <c r="BX16" s="107"/>
      <c r="BY16" s="107"/>
      <c r="BZ16" s="107"/>
      <c r="CA16" s="107"/>
      <c r="CB16" s="107"/>
      <c r="CC16" s="107"/>
      <c r="CD16" s="107"/>
      <c r="CE16" s="107"/>
      <c r="CF16" s="107"/>
      <c r="CG16" s="107"/>
      <c r="CH16" s="107"/>
      <c r="CI16" s="107"/>
      <c r="CJ16" s="107"/>
      <c r="CK16" s="107"/>
      <c r="CL16" s="107"/>
      <c r="CM16" s="107"/>
      <c r="CN16" s="107"/>
      <c r="CO16" s="107"/>
      <c r="CP16" s="107"/>
      <c r="CQ16" s="107"/>
      <c r="CR16" s="107"/>
      <c r="CS16" s="107"/>
      <c r="CT16" s="107"/>
      <c r="CU16" s="107"/>
      <c r="CV16" s="107"/>
      <c r="CW16" s="107"/>
      <c r="CX16" s="107"/>
      <c r="CY16" s="107"/>
      <c r="CZ16" s="107"/>
      <c r="DA16" s="107"/>
      <c r="DB16" s="107"/>
      <c r="DC16" s="107"/>
      <c r="DD16" s="107"/>
      <c r="DE16" s="107"/>
      <c r="DF16" s="107"/>
      <c r="DG16" s="107"/>
      <c r="DH16" s="107"/>
      <c r="DI16" s="107"/>
      <c r="DJ16" s="107"/>
      <c r="DK16" s="107"/>
      <c r="DL16" s="107"/>
      <c r="DM16" s="107"/>
      <c r="DN16" s="107"/>
      <c r="DO16" s="107"/>
      <c r="DP16" s="107"/>
      <c r="DQ16" s="107"/>
      <c r="DR16" s="107"/>
      <c r="DS16" s="107"/>
      <c r="DT16" s="107"/>
      <c r="DU16" s="107"/>
      <c r="DV16" s="107"/>
      <c r="DW16" s="107"/>
      <c r="DX16" s="107"/>
      <c r="DY16" s="107"/>
      <c r="DZ16" s="107"/>
      <c r="EA16" s="107"/>
      <c r="EB16" s="107"/>
      <c r="EC16" s="107"/>
      <c r="ED16" s="107"/>
      <c r="EE16" s="107"/>
      <c r="EF16" s="107"/>
      <c r="EG16" s="107"/>
      <c r="EH16" s="107"/>
      <c r="EI16" s="107"/>
      <c r="EJ16" s="107"/>
      <c r="EK16" s="107"/>
      <c r="EL16" s="107"/>
      <c r="EM16" s="107"/>
      <c r="EN16" s="107"/>
      <c r="EO16" s="107"/>
      <c r="EP16" s="107"/>
      <c r="EQ16" s="107"/>
      <c r="ER16" s="107"/>
      <c r="ES16" s="107"/>
      <c r="ET16" s="107"/>
      <c r="EU16" s="107"/>
      <c r="EV16" s="107"/>
      <c r="EW16" s="107"/>
      <c r="EX16" s="107"/>
      <c r="EY16" s="107"/>
      <c r="EZ16" s="107"/>
      <c r="FA16" s="107"/>
      <c r="FB16" s="107"/>
      <c r="FC16" s="107"/>
      <c r="FD16" s="107"/>
      <c r="FE16" s="107"/>
      <c r="FF16" s="107"/>
      <c r="FG16" s="107"/>
      <c r="FH16" s="107"/>
      <c r="FI16" s="107"/>
      <c r="FJ16" s="107"/>
      <c r="FK16" s="107"/>
      <c r="FL16" s="107"/>
      <c r="FM16" s="107"/>
      <c r="FN16" s="107"/>
      <c r="FO16" s="107"/>
      <c r="FP16" s="107"/>
      <c r="FQ16" s="107"/>
      <c r="FR16" s="107"/>
      <c r="FS16" s="107"/>
      <c r="FT16" s="107"/>
      <c r="FU16" s="107"/>
      <c r="FV16" s="107"/>
      <c r="FW16" s="107"/>
      <c r="FX16" s="107"/>
      <c r="FY16" s="107"/>
      <c r="FZ16" s="107"/>
      <c r="GA16" s="107"/>
      <c r="GB16" s="107"/>
      <c r="GC16" s="107"/>
      <c r="GD16" s="107"/>
      <c r="GE16" s="107"/>
      <c r="GF16" s="107"/>
      <c r="GG16" s="107"/>
      <c r="GH16" s="107"/>
      <c r="GI16" s="107"/>
      <c r="GJ16" s="107"/>
      <c r="GK16" s="107"/>
      <c r="GL16" s="107"/>
      <c r="GM16" s="107"/>
      <c r="GN16" s="107"/>
      <c r="GO16" s="107"/>
      <c r="GP16" s="107"/>
      <c r="GQ16" s="107"/>
      <c r="GR16" s="107"/>
      <c r="GS16" s="107"/>
      <c r="GT16" s="107"/>
      <c r="GU16" s="107"/>
      <c r="GV16" s="107"/>
      <c r="GW16" s="107"/>
      <c r="GX16" s="107"/>
      <c r="GY16" s="124"/>
      <c r="GZ16" s="124"/>
      <c r="HA16" s="124"/>
      <c r="HB16" s="124"/>
      <c r="HC16" s="124"/>
      <c r="HD16" s="124"/>
      <c r="HE16" s="124"/>
      <c r="HF16" s="124"/>
      <c r="HG16" s="124"/>
      <c r="HH16" s="124"/>
      <c r="HI16" s="124"/>
      <c r="HJ16" s="124"/>
      <c r="HK16" s="124"/>
      <c r="HL16" s="124"/>
      <c r="HM16" s="124"/>
      <c r="HN16" s="124"/>
      <c r="HO16" s="124"/>
      <c r="HP16" s="124"/>
      <c r="HQ16" s="124"/>
      <c r="HR16" s="124"/>
      <c r="HS16" s="124"/>
      <c r="HT16" s="124"/>
      <c r="HU16" s="124"/>
      <c r="HV16" s="124"/>
      <c r="HW16" s="124"/>
      <c r="HX16" s="124"/>
      <c r="HY16" s="124"/>
      <c r="HZ16" s="124"/>
      <c r="IA16" s="124"/>
      <c r="IB16" s="124"/>
      <c r="IC16" s="124"/>
      <c r="ID16" s="124"/>
      <c r="IE16" s="124"/>
      <c r="IF16" s="124"/>
      <c r="IG16" s="124"/>
      <c r="IH16" s="124"/>
      <c r="II16" s="124"/>
      <c r="IJ16" s="124"/>
      <c r="IK16" s="124"/>
      <c r="IL16" s="124"/>
      <c r="IM16" s="124"/>
      <c r="IN16" s="124"/>
      <c r="IO16" s="124"/>
      <c r="IP16" s="124"/>
    </row>
    <row r="17" ht="22.5" spans="1:250">
      <c r="A17" s="41">
        <v>7</v>
      </c>
      <c r="B17" s="46" t="s">
        <v>832</v>
      </c>
      <c r="C17" s="47" t="s">
        <v>103</v>
      </c>
      <c r="D17" s="59" t="s">
        <v>137</v>
      </c>
      <c r="E17" s="47" t="s">
        <v>642</v>
      </c>
      <c r="F17" s="46" t="s">
        <v>1816</v>
      </c>
      <c r="G17" s="41" t="s">
        <v>89</v>
      </c>
      <c r="H17" s="53">
        <v>1000</v>
      </c>
      <c r="I17" s="48"/>
      <c r="J17" s="78" t="s">
        <v>1562</v>
      </c>
      <c r="K17" s="47">
        <v>480</v>
      </c>
      <c r="L17" s="46" t="s">
        <v>1817</v>
      </c>
      <c r="M17" s="52" t="s">
        <v>178</v>
      </c>
      <c r="N17" s="45" t="s">
        <v>33</v>
      </c>
      <c r="O17" s="118"/>
      <c r="P17" s="107"/>
      <c r="Q17" s="107"/>
      <c r="R17" s="107"/>
      <c r="S17" s="107"/>
      <c r="T17" s="107"/>
      <c r="U17" s="107"/>
      <c r="V17" s="107"/>
      <c r="W17" s="107"/>
      <c r="X17" s="107"/>
      <c r="Y17" s="107"/>
      <c r="Z17" s="107"/>
      <c r="AA17" s="107"/>
      <c r="AB17" s="107"/>
      <c r="AC17" s="107"/>
      <c r="AD17" s="107"/>
      <c r="AE17" s="107"/>
      <c r="AF17" s="107"/>
      <c r="AG17" s="107"/>
      <c r="AH17" s="107"/>
      <c r="AI17" s="107"/>
      <c r="AJ17" s="107"/>
      <c r="AK17" s="107"/>
      <c r="AL17" s="107"/>
      <c r="AM17" s="107"/>
      <c r="AN17" s="107"/>
      <c r="AO17" s="107"/>
      <c r="AP17" s="107"/>
      <c r="AQ17" s="107"/>
      <c r="AR17" s="107"/>
      <c r="AS17" s="107"/>
      <c r="AT17" s="107"/>
      <c r="AU17" s="107"/>
      <c r="AV17" s="107"/>
      <c r="AW17" s="107"/>
      <c r="AX17" s="107"/>
      <c r="AY17" s="107"/>
      <c r="AZ17" s="107"/>
      <c r="BA17" s="107"/>
      <c r="BB17" s="107"/>
      <c r="BC17" s="107"/>
      <c r="BD17" s="107"/>
      <c r="BE17" s="107"/>
      <c r="BF17" s="107"/>
      <c r="BG17" s="107"/>
      <c r="BH17" s="107"/>
      <c r="BI17" s="107"/>
      <c r="BJ17" s="107"/>
      <c r="BK17" s="107"/>
      <c r="BL17" s="107"/>
      <c r="BM17" s="107"/>
      <c r="BN17" s="107"/>
      <c r="BO17" s="107"/>
      <c r="BP17" s="107"/>
      <c r="BQ17" s="107"/>
      <c r="BR17" s="107"/>
      <c r="BS17" s="107"/>
      <c r="BT17" s="107"/>
      <c r="BU17" s="107"/>
      <c r="BV17" s="107"/>
      <c r="BW17" s="107"/>
      <c r="BX17" s="107"/>
      <c r="BY17" s="107"/>
      <c r="BZ17" s="107"/>
      <c r="CA17" s="107"/>
      <c r="CB17" s="107"/>
      <c r="CC17" s="107"/>
      <c r="CD17" s="107"/>
      <c r="CE17" s="107"/>
      <c r="CF17" s="107"/>
      <c r="CG17" s="107"/>
      <c r="CH17" s="107"/>
      <c r="CI17" s="107"/>
      <c r="CJ17" s="107"/>
      <c r="CK17" s="107"/>
      <c r="CL17" s="107"/>
      <c r="CM17" s="107"/>
      <c r="CN17" s="107"/>
      <c r="CO17" s="107"/>
      <c r="CP17" s="107"/>
      <c r="CQ17" s="107"/>
      <c r="CR17" s="107"/>
      <c r="CS17" s="107"/>
      <c r="CT17" s="107"/>
      <c r="CU17" s="107"/>
      <c r="CV17" s="107"/>
      <c r="CW17" s="107"/>
      <c r="CX17" s="107"/>
      <c r="CY17" s="107"/>
      <c r="CZ17" s="107"/>
      <c r="DA17" s="107"/>
      <c r="DB17" s="107"/>
      <c r="DC17" s="107"/>
      <c r="DD17" s="107"/>
      <c r="DE17" s="107"/>
      <c r="DF17" s="107"/>
      <c r="DG17" s="107"/>
      <c r="DH17" s="107"/>
      <c r="DI17" s="107"/>
      <c r="DJ17" s="107"/>
      <c r="DK17" s="107"/>
      <c r="DL17" s="107"/>
      <c r="DM17" s="107"/>
      <c r="DN17" s="107"/>
      <c r="DO17" s="107"/>
      <c r="DP17" s="107"/>
      <c r="DQ17" s="107"/>
      <c r="DR17" s="107"/>
      <c r="DS17" s="107"/>
      <c r="DT17" s="107"/>
      <c r="DU17" s="107"/>
      <c r="DV17" s="107"/>
      <c r="DW17" s="107"/>
      <c r="DX17" s="107"/>
      <c r="DY17" s="107"/>
      <c r="DZ17" s="107"/>
      <c r="EA17" s="107"/>
      <c r="EB17" s="107"/>
      <c r="EC17" s="107"/>
      <c r="ED17" s="107"/>
      <c r="EE17" s="107"/>
      <c r="EF17" s="107"/>
      <c r="EG17" s="107"/>
      <c r="EH17" s="107"/>
      <c r="EI17" s="107"/>
      <c r="EJ17" s="107"/>
      <c r="EK17" s="107"/>
      <c r="EL17" s="107"/>
      <c r="EM17" s="107"/>
      <c r="EN17" s="107"/>
      <c r="EO17" s="107"/>
      <c r="EP17" s="107"/>
      <c r="EQ17" s="107"/>
      <c r="ER17" s="107"/>
      <c r="ES17" s="107"/>
      <c r="ET17" s="107"/>
      <c r="EU17" s="107"/>
      <c r="EV17" s="107"/>
      <c r="EW17" s="107"/>
      <c r="EX17" s="107"/>
      <c r="EY17" s="107"/>
      <c r="EZ17" s="107"/>
      <c r="FA17" s="107"/>
      <c r="FB17" s="107"/>
      <c r="FC17" s="107"/>
      <c r="FD17" s="107"/>
      <c r="FE17" s="107"/>
      <c r="FF17" s="107"/>
      <c r="FG17" s="107"/>
      <c r="FH17" s="107"/>
      <c r="FI17" s="107"/>
      <c r="FJ17" s="107"/>
      <c r="FK17" s="107"/>
      <c r="FL17" s="107"/>
      <c r="FM17" s="107"/>
      <c r="FN17" s="107"/>
      <c r="FO17" s="107"/>
      <c r="FP17" s="107"/>
      <c r="FQ17" s="107"/>
      <c r="FR17" s="107"/>
      <c r="FS17" s="107"/>
      <c r="FT17" s="107"/>
      <c r="FU17" s="107"/>
      <c r="FV17" s="107"/>
      <c r="FW17" s="107"/>
      <c r="FX17" s="107"/>
      <c r="FY17" s="107"/>
      <c r="FZ17" s="107"/>
      <c r="GA17" s="107"/>
      <c r="GB17" s="107"/>
      <c r="GC17" s="107"/>
      <c r="GD17" s="107"/>
      <c r="GE17" s="107"/>
      <c r="GF17" s="107"/>
      <c r="GG17" s="107"/>
      <c r="GH17" s="107"/>
      <c r="GI17" s="107"/>
      <c r="GJ17" s="107"/>
      <c r="GK17" s="107"/>
      <c r="GL17" s="107"/>
      <c r="GM17" s="107"/>
      <c r="GN17" s="107"/>
      <c r="GO17" s="107"/>
      <c r="GP17" s="107"/>
      <c r="GQ17" s="107"/>
      <c r="GR17" s="107"/>
      <c r="GS17" s="107"/>
      <c r="GT17" s="107"/>
      <c r="GU17" s="107"/>
      <c r="GV17" s="107"/>
      <c r="GW17" s="107"/>
      <c r="GX17" s="107"/>
      <c r="GY17" s="124"/>
      <c r="GZ17" s="124"/>
      <c r="HA17" s="124"/>
      <c r="HB17" s="124"/>
      <c r="HC17" s="124"/>
      <c r="HD17" s="124"/>
      <c r="HE17" s="124"/>
      <c r="HF17" s="124"/>
      <c r="HG17" s="124"/>
      <c r="HH17" s="124"/>
      <c r="HI17" s="124"/>
      <c r="HJ17" s="124"/>
      <c r="HK17" s="124"/>
      <c r="HL17" s="124"/>
      <c r="HM17" s="124"/>
      <c r="HN17" s="124"/>
      <c r="HO17" s="124"/>
      <c r="HP17" s="124"/>
      <c r="HQ17" s="124"/>
      <c r="HR17" s="124"/>
      <c r="HS17" s="124"/>
      <c r="HT17" s="124"/>
      <c r="HU17" s="124"/>
      <c r="HV17" s="124"/>
      <c r="HW17" s="124"/>
      <c r="HX17" s="124"/>
      <c r="HY17" s="124"/>
      <c r="HZ17" s="124"/>
      <c r="IA17" s="124"/>
      <c r="IB17" s="124"/>
      <c r="IC17" s="124"/>
      <c r="ID17" s="124"/>
      <c r="IE17" s="124"/>
      <c r="IF17" s="124"/>
      <c r="IG17" s="124"/>
      <c r="IH17" s="124"/>
      <c r="II17" s="124"/>
      <c r="IJ17" s="124"/>
      <c r="IK17" s="124"/>
      <c r="IL17" s="124"/>
      <c r="IM17" s="124"/>
      <c r="IN17" s="124"/>
      <c r="IO17" s="124"/>
      <c r="IP17" s="124"/>
    </row>
    <row r="18" s="22" customFormat="1" ht="20.1" customHeight="1" spans="1:14">
      <c r="A18" s="62" t="s">
        <v>217</v>
      </c>
      <c r="B18" s="38" t="str">
        <f>"前期项目"&amp;SUBTOTAL(3,A18:A4288)-2&amp;"个"</f>
        <v>前期项目10个</v>
      </c>
      <c r="C18" s="66"/>
      <c r="D18" s="66"/>
      <c r="E18" s="62"/>
      <c r="F18" s="67"/>
      <c r="G18" s="62"/>
      <c r="H18" s="64">
        <f>SUM(H19:H36)</f>
        <v>333000</v>
      </c>
      <c r="I18" s="37"/>
      <c r="J18" s="67"/>
      <c r="K18" s="40"/>
      <c r="L18" s="83"/>
      <c r="M18" s="37"/>
      <c r="N18" s="39"/>
    </row>
    <row r="19" s="29" customFormat="1" ht="22.5" spans="1:256">
      <c r="A19" s="41">
        <v>1</v>
      </c>
      <c r="B19" s="55" t="s">
        <v>232</v>
      </c>
      <c r="C19" s="59" t="s">
        <v>26</v>
      </c>
      <c r="D19" s="59" t="s">
        <v>137</v>
      </c>
      <c r="E19" s="41" t="s">
        <v>28</v>
      </c>
      <c r="F19" s="55" t="s">
        <v>1846</v>
      </c>
      <c r="G19" s="41" t="s">
        <v>223</v>
      </c>
      <c r="H19" s="57">
        <v>250000</v>
      </c>
      <c r="I19" s="59"/>
      <c r="J19" s="80"/>
      <c r="K19" s="59"/>
      <c r="L19" s="46" t="s">
        <v>1604</v>
      </c>
      <c r="M19" s="59"/>
      <c r="N19" s="59"/>
      <c r="IQ19"/>
      <c r="IR19"/>
      <c r="IS19"/>
      <c r="IT19"/>
      <c r="IU19"/>
      <c r="IV19"/>
    </row>
    <row r="20" s="107" customFormat="1" ht="22.5" spans="1:256">
      <c r="A20" s="41">
        <v>2</v>
      </c>
      <c r="B20" s="42" t="s">
        <v>249</v>
      </c>
      <c r="C20" s="88"/>
      <c r="D20" s="59" t="s">
        <v>137</v>
      </c>
      <c r="E20" s="48" t="s">
        <v>28</v>
      </c>
      <c r="F20" s="46" t="s">
        <v>250</v>
      </c>
      <c r="G20" s="41" t="s">
        <v>251</v>
      </c>
      <c r="H20" s="48">
        <v>5000</v>
      </c>
      <c r="I20" s="47"/>
      <c r="J20" s="55"/>
      <c r="K20" s="46"/>
      <c r="L20" s="78" t="s">
        <v>1562</v>
      </c>
      <c r="M20" s="119"/>
      <c r="N20" s="48"/>
      <c r="O20" s="116"/>
      <c r="IQ20"/>
      <c r="IR20"/>
      <c r="IS20"/>
      <c r="IT20"/>
      <c r="IU20"/>
      <c r="IV20"/>
    </row>
    <row r="21" s="107" customFormat="1" ht="22.5" spans="1:256">
      <c r="A21" s="41">
        <v>3</v>
      </c>
      <c r="B21" s="42" t="s">
        <v>252</v>
      </c>
      <c r="C21" s="88"/>
      <c r="D21" s="59" t="s">
        <v>137</v>
      </c>
      <c r="E21" s="48" t="s">
        <v>28</v>
      </c>
      <c r="F21" s="46" t="s">
        <v>253</v>
      </c>
      <c r="G21" s="41" t="s">
        <v>251</v>
      </c>
      <c r="H21" s="48">
        <v>2500</v>
      </c>
      <c r="I21" s="47"/>
      <c r="J21" s="55"/>
      <c r="K21" s="46"/>
      <c r="L21" s="78" t="s">
        <v>1562</v>
      </c>
      <c r="M21" s="119"/>
      <c r="N21" s="48"/>
      <c r="O21" s="116"/>
      <c r="IQ21"/>
      <c r="IR21"/>
      <c r="IS21"/>
      <c r="IT21"/>
      <c r="IU21"/>
      <c r="IV21"/>
    </row>
    <row r="22" s="29" customFormat="1" ht="22.5" spans="1:256">
      <c r="A22" s="41">
        <v>4</v>
      </c>
      <c r="B22" s="112" t="s">
        <v>258</v>
      </c>
      <c r="C22" s="45" t="s">
        <v>103</v>
      </c>
      <c r="D22" s="59" t="s">
        <v>189</v>
      </c>
      <c r="E22" s="41" t="s">
        <v>28</v>
      </c>
      <c r="F22" s="46" t="s">
        <v>259</v>
      </c>
      <c r="G22" s="41" t="s">
        <v>223</v>
      </c>
      <c r="H22" s="113">
        <v>5000</v>
      </c>
      <c r="I22" s="104"/>
      <c r="J22" s="80" t="s">
        <v>1532</v>
      </c>
      <c r="K22" s="45"/>
      <c r="L22" s="46" t="s">
        <v>1928</v>
      </c>
      <c r="M22" s="120"/>
      <c r="N22" s="45"/>
      <c r="IQ22"/>
      <c r="IR22"/>
      <c r="IS22"/>
      <c r="IT22"/>
      <c r="IU22"/>
      <c r="IV22"/>
    </row>
    <row r="23" s="100" customFormat="1" ht="22.5" spans="1:256">
      <c r="A23" s="41">
        <v>5</v>
      </c>
      <c r="B23" s="42" t="s">
        <v>425</v>
      </c>
      <c r="C23" s="68"/>
      <c r="D23" s="68" t="s">
        <v>189</v>
      </c>
      <c r="E23" s="45" t="s">
        <v>267</v>
      </c>
      <c r="F23" s="60" t="s">
        <v>1969</v>
      </c>
      <c r="G23" s="41" t="s">
        <v>427</v>
      </c>
      <c r="H23" s="68">
        <v>20000</v>
      </c>
      <c r="I23" s="68"/>
      <c r="J23" s="80"/>
      <c r="K23" s="68"/>
      <c r="L23" s="46" t="s">
        <v>1928</v>
      </c>
      <c r="M23" s="45"/>
      <c r="N23" s="59"/>
      <c r="IQ23"/>
      <c r="IR23"/>
      <c r="IS23"/>
      <c r="IT23"/>
      <c r="IU23"/>
      <c r="IV23"/>
    </row>
    <row r="24" s="109" customFormat="1" ht="22.5" spans="1:256">
      <c r="A24" s="41">
        <v>6</v>
      </c>
      <c r="B24" s="42" t="s">
        <v>258</v>
      </c>
      <c r="C24" s="103"/>
      <c r="D24" s="47" t="s">
        <v>189</v>
      </c>
      <c r="E24" s="45" t="s">
        <v>267</v>
      </c>
      <c r="F24" s="46" t="s">
        <v>259</v>
      </c>
      <c r="G24" s="41" t="s">
        <v>251</v>
      </c>
      <c r="H24" s="48">
        <v>5000</v>
      </c>
      <c r="I24" s="47"/>
      <c r="J24" s="80"/>
      <c r="K24" s="46"/>
      <c r="L24" s="46" t="s">
        <v>1928</v>
      </c>
      <c r="M24" s="46"/>
      <c r="N24" s="46"/>
      <c r="IQ24"/>
      <c r="IR24"/>
      <c r="IS24"/>
      <c r="IT24"/>
      <c r="IU24"/>
      <c r="IV24"/>
    </row>
    <row r="25" s="110" customFormat="1" ht="22.5" spans="1:256">
      <c r="A25" s="41">
        <v>7</v>
      </c>
      <c r="B25" s="81" t="s">
        <v>623</v>
      </c>
      <c r="C25" s="56" t="s">
        <v>103</v>
      </c>
      <c r="D25" s="59" t="s">
        <v>137</v>
      </c>
      <c r="E25" s="56" t="s">
        <v>439</v>
      </c>
      <c r="F25" s="76" t="s">
        <v>624</v>
      </c>
      <c r="G25" s="41" t="s">
        <v>251</v>
      </c>
      <c r="H25" s="57">
        <v>4000</v>
      </c>
      <c r="I25" s="59"/>
      <c r="J25" s="76"/>
      <c r="K25" s="59"/>
      <c r="L25" s="80" t="s">
        <v>1562</v>
      </c>
      <c r="M25" s="59"/>
      <c r="N25" s="45"/>
      <c r="IQ25"/>
      <c r="IR25"/>
      <c r="IS25"/>
      <c r="IT25"/>
      <c r="IU25"/>
      <c r="IV25"/>
    </row>
    <row r="26" s="110" customFormat="1" ht="22.5" spans="1:256">
      <c r="A26" s="41">
        <v>8</v>
      </c>
      <c r="B26" s="55" t="s">
        <v>625</v>
      </c>
      <c r="C26" s="56" t="s">
        <v>188</v>
      </c>
      <c r="D26" s="59" t="s">
        <v>137</v>
      </c>
      <c r="E26" s="56" t="s">
        <v>439</v>
      </c>
      <c r="F26" s="55" t="s">
        <v>1891</v>
      </c>
      <c r="G26" s="41" t="s">
        <v>251</v>
      </c>
      <c r="H26" s="57">
        <v>3500</v>
      </c>
      <c r="I26" s="59"/>
      <c r="J26" s="55"/>
      <c r="K26" s="59"/>
      <c r="L26" s="80" t="s">
        <v>1562</v>
      </c>
      <c r="M26" s="59"/>
      <c r="N26" s="45"/>
      <c r="IQ26"/>
      <c r="IR26"/>
      <c r="IS26"/>
      <c r="IT26"/>
      <c r="IU26"/>
      <c r="IV26"/>
    </row>
    <row r="27" s="110" customFormat="1" ht="22.5" spans="1:256">
      <c r="A27" s="41">
        <v>9</v>
      </c>
      <c r="B27" s="55" t="s">
        <v>629</v>
      </c>
      <c r="C27" s="56" t="s">
        <v>188</v>
      </c>
      <c r="D27" s="59" t="s">
        <v>137</v>
      </c>
      <c r="E27" s="56" t="s">
        <v>439</v>
      </c>
      <c r="F27" s="55" t="s">
        <v>1892</v>
      </c>
      <c r="G27" s="41" t="s">
        <v>251</v>
      </c>
      <c r="H27" s="57">
        <v>3000</v>
      </c>
      <c r="I27" s="59"/>
      <c r="J27" s="55"/>
      <c r="K27" s="59"/>
      <c r="L27" s="80" t="s">
        <v>1562</v>
      </c>
      <c r="M27" s="59"/>
      <c r="N27" s="45"/>
      <c r="IQ27"/>
      <c r="IR27"/>
      <c r="IS27"/>
      <c r="IT27"/>
      <c r="IU27"/>
      <c r="IV27"/>
    </row>
    <row r="28" ht="22.5" spans="1:250">
      <c r="A28" s="41">
        <v>10</v>
      </c>
      <c r="B28" s="51" t="s">
        <v>879</v>
      </c>
      <c r="C28" s="47"/>
      <c r="D28" s="59" t="s">
        <v>137</v>
      </c>
      <c r="E28" s="47" t="s">
        <v>642</v>
      </c>
      <c r="F28" s="46" t="s">
        <v>880</v>
      </c>
      <c r="G28" s="48" t="s">
        <v>881</v>
      </c>
      <c r="H28" s="53">
        <v>35000</v>
      </c>
      <c r="I28" s="48"/>
      <c r="J28" s="46"/>
      <c r="K28" s="46"/>
      <c r="L28" s="46" t="s">
        <v>1893</v>
      </c>
      <c r="M28" s="121"/>
      <c r="N28" s="121"/>
      <c r="O28" s="122"/>
      <c r="P28" s="122"/>
      <c r="Q28" s="122"/>
      <c r="R28" s="122"/>
      <c r="S28" s="122"/>
      <c r="T28" s="122"/>
      <c r="U28" s="122"/>
      <c r="V28" s="122"/>
      <c r="W28" s="122"/>
      <c r="X28" s="122"/>
      <c r="Y28" s="122"/>
      <c r="Z28" s="122"/>
      <c r="AA28" s="122"/>
      <c r="AB28" s="122"/>
      <c r="AC28" s="122"/>
      <c r="AD28" s="122"/>
      <c r="AE28" s="122"/>
      <c r="AF28" s="122"/>
      <c r="AG28" s="122"/>
      <c r="AH28" s="122"/>
      <c r="AI28" s="122"/>
      <c r="AJ28" s="122"/>
      <c r="AK28" s="122"/>
      <c r="AL28" s="122"/>
      <c r="AM28" s="122"/>
      <c r="AN28" s="122"/>
      <c r="AO28" s="122"/>
      <c r="AP28" s="122"/>
      <c r="AQ28" s="122"/>
      <c r="AR28" s="122"/>
      <c r="AS28" s="122"/>
      <c r="AT28" s="122"/>
      <c r="AU28" s="122"/>
      <c r="AV28" s="122"/>
      <c r="AW28" s="122"/>
      <c r="AX28" s="122"/>
      <c r="AY28" s="122"/>
      <c r="AZ28" s="122"/>
      <c r="BA28" s="122"/>
      <c r="BB28" s="122"/>
      <c r="BC28" s="122"/>
      <c r="BD28" s="122"/>
      <c r="BE28" s="122"/>
      <c r="BF28" s="122"/>
      <c r="BG28" s="122"/>
      <c r="BH28" s="122"/>
      <c r="BI28" s="122"/>
      <c r="BJ28" s="122"/>
      <c r="BK28" s="122"/>
      <c r="BL28" s="122"/>
      <c r="BM28" s="122"/>
      <c r="BN28" s="122"/>
      <c r="BO28" s="122"/>
      <c r="BP28" s="122"/>
      <c r="BQ28" s="122"/>
      <c r="BR28" s="122"/>
      <c r="BS28" s="122"/>
      <c r="BT28" s="122"/>
      <c r="BU28" s="122"/>
      <c r="BV28" s="122"/>
      <c r="BW28" s="122"/>
      <c r="BX28" s="122"/>
      <c r="BY28" s="122"/>
      <c r="BZ28" s="122"/>
      <c r="CA28" s="122"/>
      <c r="CB28" s="122"/>
      <c r="CC28" s="122"/>
      <c r="CD28" s="122"/>
      <c r="CE28" s="122"/>
      <c r="CF28" s="122"/>
      <c r="CG28" s="122"/>
      <c r="CH28" s="122"/>
      <c r="CI28" s="122"/>
      <c r="CJ28" s="122"/>
      <c r="CK28" s="122"/>
      <c r="CL28" s="122"/>
      <c r="CM28" s="122"/>
      <c r="CN28" s="122"/>
      <c r="CO28" s="122"/>
      <c r="CP28" s="122"/>
      <c r="CQ28" s="122"/>
      <c r="CR28" s="122"/>
      <c r="CS28" s="122"/>
      <c r="CT28" s="122"/>
      <c r="CU28" s="122"/>
      <c r="CV28" s="122"/>
      <c r="CW28" s="122"/>
      <c r="CX28" s="122"/>
      <c r="CY28" s="122"/>
      <c r="CZ28" s="122"/>
      <c r="DA28" s="122"/>
      <c r="DB28" s="122"/>
      <c r="DC28" s="122"/>
      <c r="DD28" s="122"/>
      <c r="DE28" s="122"/>
      <c r="DF28" s="122"/>
      <c r="DG28" s="122"/>
      <c r="DH28" s="122"/>
      <c r="DI28" s="122"/>
      <c r="DJ28" s="122"/>
      <c r="DK28" s="122"/>
      <c r="DL28" s="122"/>
      <c r="DM28" s="122"/>
      <c r="DN28" s="122"/>
      <c r="DO28" s="122"/>
      <c r="DP28" s="122"/>
      <c r="DQ28" s="122"/>
      <c r="DR28" s="122"/>
      <c r="DS28" s="122"/>
      <c r="DT28" s="122"/>
      <c r="DU28" s="122"/>
      <c r="DV28" s="122"/>
      <c r="DW28" s="122"/>
      <c r="DX28" s="122"/>
      <c r="DY28" s="122"/>
      <c r="DZ28" s="122"/>
      <c r="EA28" s="122"/>
      <c r="EB28" s="122"/>
      <c r="EC28" s="122"/>
      <c r="ED28" s="122"/>
      <c r="EE28" s="122"/>
      <c r="EF28" s="122"/>
      <c r="EG28" s="122"/>
      <c r="EH28" s="122"/>
      <c r="EI28" s="122"/>
      <c r="EJ28" s="122"/>
      <c r="EK28" s="122"/>
      <c r="EL28" s="122"/>
      <c r="EM28" s="122"/>
      <c r="EN28" s="122"/>
      <c r="EO28" s="122"/>
      <c r="EP28" s="122"/>
      <c r="EQ28" s="122"/>
      <c r="ER28" s="122"/>
      <c r="ES28" s="122"/>
      <c r="ET28" s="122"/>
      <c r="EU28" s="122"/>
      <c r="EV28" s="122"/>
      <c r="EW28" s="122"/>
      <c r="EX28" s="122"/>
      <c r="EY28" s="122"/>
      <c r="EZ28" s="122"/>
      <c r="FA28" s="122"/>
      <c r="FB28" s="122"/>
      <c r="FC28" s="122"/>
      <c r="FD28" s="122"/>
      <c r="FE28" s="122"/>
      <c r="FF28" s="122"/>
      <c r="FG28" s="122"/>
      <c r="FH28" s="122"/>
      <c r="FI28" s="122"/>
      <c r="FJ28" s="122"/>
      <c r="FK28" s="122"/>
      <c r="FL28" s="122"/>
      <c r="FM28" s="122"/>
      <c r="FN28" s="122"/>
      <c r="FO28" s="122"/>
      <c r="FP28" s="122"/>
      <c r="FQ28" s="122"/>
      <c r="FR28" s="122"/>
      <c r="FS28" s="122"/>
      <c r="FT28" s="122"/>
      <c r="FU28" s="122"/>
      <c r="FV28" s="122"/>
      <c r="FW28" s="122"/>
      <c r="FX28" s="122"/>
      <c r="FY28" s="122"/>
      <c r="FZ28" s="122"/>
      <c r="GA28" s="122"/>
      <c r="GB28" s="122"/>
      <c r="GC28" s="122"/>
      <c r="GD28" s="122"/>
      <c r="GE28" s="122"/>
      <c r="GF28" s="122"/>
      <c r="GG28" s="122"/>
      <c r="GH28" s="122"/>
      <c r="GI28" s="122"/>
      <c r="GJ28" s="122"/>
      <c r="GK28" s="122"/>
      <c r="GL28" s="122"/>
      <c r="GM28" s="122"/>
      <c r="GN28" s="122"/>
      <c r="GO28" s="122"/>
      <c r="GP28" s="122"/>
      <c r="GQ28" s="122"/>
      <c r="GR28" s="122"/>
      <c r="GS28" s="122"/>
      <c r="GT28" s="122"/>
      <c r="GU28" s="122"/>
      <c r="GV28" s="122"/>
      <c r="GW28" s="122"/>
      <c r="GX28" s="122"/>
      <c r="GY28" s="125"/>
      <c r="GZ28" s="125"/>
      <c r="HA28" s="125"/>
      <c r="HB28" s="125"/>
      <c r="HC28" s="125"/>
      <c r="HD28" s="125"/>
      <c r="HE28" s="125"/>
      <c r="HF28" s="125"/>
      <c r="HG28" s="125"/>
      <c r="HH28" s="125"/>
      <c r="HI28" s="125"/>
      <c r="HJ28" s="125"/>
      <c r="HK28" s="125"/>
      <c r="HL28" s="125"/>
      <c r="HM28" s="125"/>
      <c r="HN28" s="125"/>
      <c r="HO28" s="125"/>
      <c r="HP28" s="125"/>
      <c r="HQ28" s="125"/>
      <c r="HR28" s="125"/>
      <c r="HS28" s="125"/>
      <c r="HT28" s="125"/>
      <c r="HU28" s="125"/>
      <c r="HV28" s="125"/>
      <c r="HW28" s="125"/>
      <c r="HX28" s="125"/>
      <c r="HY28" s="125"/>
      <c r="HZ28" s="125"/>
      <c r="IA28" s="125"/>
      <c r="IB28" s="125"/>
      <c r="IC28" s="125"/>
      <c r="ID28" s="125"/>
      <c r="IE28" s="125"/>
      <c r="IF28" s="125"/>
      <c r="IG28" s="125"/>
      <c r="IH28" s="125"/>
      <c r="II28" s="125"/>
      <c r="IJ28" s="125"/>
      <c r="IK28" s="125"/>
      <c r="IL28" s="125"/>
      <c r="IM28" s="125"/>
      <c r="IN28" s="125"/>
      <c r="IO28" s="125"/>
      <c r="IP28" s="125"/>
    </row>
    <row r="29" s="111" customFormat="1" ht="12" spans="1:14">
      <c r="A29" s="65"/>
      <c r="B29" s="55"/>
      <c r="C29" s="59"/>
      <c r="D29" s="56"/>
      <c r="E29" s="41"/>
      <c r="F29" s="55"/>
      <c r="G29" s="41"/>
      <c r="H29" s="57"/>
      <c r="I29" s="56"/>
      <c r="J29" s="81"/>
      <c r="K29" s="59"/>
      <c r="L29" s="60"/>
      <c r="M29" s="59"/>
      <c r="N29" s="45"/>
    </row>
    <row r="30" s="100" customFormat="1" ht="12" spans="1:14">
      <c r="A30" s="65"/>
      <c r="B30" s="55"/>
      <c r="C30" s="59"/>
      <c r="D30" s="56"/>
      <c r="E30" s="41"/>
      <c r="F30" s="55"/>
      <c r="G30" s="41"/>
      <c r="H30" s="57"/>
      <c r="I30" s="56"/>
      <c r="J30" s="81"/>
      <c r="K30" s="59"/>
      <c r="L30" s="60"/>
      <c r="M30" s="59"/>
      <c r="N30" s="45"/>
    </row>
    <row r="31" s="100" customFormat="1" ht="12" spans="1:14">
      <c r="A31" s="65"/>
      <c r="B31" s="55"/>
      <c r="C31" s="59"/>
      <c r="D31" s="56"/>
      <c r="E31" s="41"/>
      <c r="F31" s="55"/>
      <c r="G31" s="41"/>
      <c r="H31" s="57"/>
      <c r="I31" s="41"/>
      <c r="J31" s="81"/>
      <c r="K31" s="59"/>
      <c r="L31" s="60"/>
      <c r="M31" s="59"/>
      <c r="N31" s="59"/>
    </row>
    <row r="32" spans="1:14">
      <c r="A32" s="65"/>
      <c r="B32" s="55"/>
      <c r="C32" s="59"/>
      <c r="D32" s="56"/>
      <c r="E32" s="41"/>
      <c r="F32" s="55"/>
      <c r="G32" s="41"/>
      <c r="H32" s="57"/>
      <c r="I32" s="56"/>
      <c r="J32" s="81"/>
      <c r="K32" s="59"/>
      <c r="L32" s="60"/>
      <c r="M32" s="59"/>
      <c r="N32" s="59"/>
    </row>
    <row r="33" spans="1:14">
      <c r="A33" s="65"/>
      <c r="B33" s="55"/>
      <c r="C33" s="59"/>
      <c r="D33" s="56"/>
      <c r="E33" s="41"/>
      <c r="F33" s="55"/>
      <c r="G33" s="41"/>
      <c r="H33" s="57"/>
      <c r="I33" s="56"/>
      <c r="J33" s="81"/>
      <c r="K33" s="59"/>
      <c r="L33" s="60"/>
      <c r="M33" s="59"/>
      <c r="N33" s="45"/>
    </row>
    <row r="34" spans="1:14">
      <c r="A34" s="65"/>
      <c r="B34" s="55"/>
      <c r="C34" s="59"/>
      <c r="D34" s="56"/>
      <c r="E34" s="56"/>
      <c r="F34" s="55"/>
      <c r="G34" s="56"/>
      <c r="H34" s="57"/>
      <c r="I34" s="41"/>
      <c r="J34" s="81"/>
      <c r="K34" s="59"/>
      <c r="L34" s="60"/>
      <c r="M34" s="59"/>
      <c r="N34" s="45"/>
    </row>
    <row r="35" s="29" customFormat="1" ht="11.25" spans="1:14">
      <c r="A35" s="65"/>
      <c r="B35" s="55"/>
      <c r="C35" s="59"/>
      <c r="D35" s="56"/>
      <c r="E35" s="41"/>
      <c r="F35" s="55"/>
      <c r="G35" s="41"/>
      <c r="H35" s="57"/>
      <c r="I35" s="56"/>
      <c r="J35" s="81"/>
      <c r="K35" s="59"/>
      <c r="L35" s="60"/>
      <c r="M35" s="59"/>
      <c r="N35" s="45"/>
    </row>
    <row r="36" spans="1:14">
      <c r="A36" s="65"/>
      <c r="B36" s="55"/>
      <c r="C36" s="59"/>
      <c r="D36" s="56"/>
      <c r="E36" s="41"/>
      <c r="F36" s="55"/>
      <c r="G36" s="41"/>
      <c r="H36" s="57"/>
      <c r="I36" s="104"/>
      <c r="J36" s="60"/>
      <c r="K36" s="59"/>
      <c r="L36" s="60"/>
      <c r="M36" s="59"/>
      <c r="N36" s="59"/>
    </row>
    <row r="37" spans="1:1">
      <c r="A37" s="23">
        <v>111</v>
      </c>
    </row>
  </sheetData>
  <protectedRanges>
    <protectedRange sqref="J35" name="区域1_74_1_1_1"/>
    <protectedRange sqref="E36:G36" name="区域1_18_1_1_3"/>
    <protectedRange sqref="B36" name="区域1_16_1_1_4"/>
    <protectedRange sqref="E36:G36" name="区域1_18_1_1_4"/>
    <protectedRange sqref="I36" name="区域1_18_2_1_3"/>
    <protectedRange sqref="J36" name="区域1_22_3_1_1"/>
    <protectedRange sqref="J36" name="区域1_18_2_1_1"/>
    <protectedRange sqref="F10" name="区域1_3_1_1"/>
    <protectedRange sqref="G10:H10 K10" name="区域1_4_1_1"/>
    <protectedRange sqref="J10" name="区域1_5_1"/>
    <protectedRange sqref="L15:M15" name="区域2_1_3_1_1"/>
    <protectedRange sqref="F6:F7 F8:H8" name="区域1_22_13_2_2"/>
    <protectedRange sqref="J8" name="区域1_6_1_30_4_1_1_1_1_4_1_1_2_3"/>
    <protectedRange sqref="M24" name="区域2_1_1_1_1"/>
    <protectedRange sqref="B6" name="区域1_21_9_1_1"/>
    <protectedRange sqref="E6:F6" name="区域1_22_13_2_1_1"/>
    <protectedRange sqref="H6:H7" name="区域1_22_14_2_1_2"/>
    <protectedRange sqref="H6:H7" name="区域1_6_1_30_4_1_1_1_1_4_1_1_2_2_1"/>
    <protectedRange sqref="J6:J7" name="区域1_22_14_2_1_1_2"/>
    <protectedRange sqref="J6:J7" name="区域1_6_1_30_4_1_1_1_1_4_1_1_2_1_2"/>
    <protectedRange sqref="J8" name="区域1_22_14_2_1_1_1_1"/>
    <protectedRange sqref="J8" name="区域1_6_1_30_4_1_1_1_1_4_1_1_2_1_1_1"/>
    <protectedRange sqref="J11" name="区域1_22_14_4_1"/>
  </protectedRanges>
  <mergeCells count="12">
    <mergeCell ref="A1:N1"/>
    <mergeCell ref="I2:J2"/>
    <mergeCell ref="K2:L2"/>
    <mergeCell ref="M2:N2"/>
    <mergeCell ref="A2:A3"/>
    <mergeCell ref="B2:B3"/>
    <mergeCell ref="C2:C3"/>
    <mergeCell ref="D2:D3"/>
    <mergeCell ref="E2:E3"/>
    <mergeCell ref="F2:F3"/>
    <mergeCell ref="G2:G3"/>
    <mergeCell ref="H2:H3"/>
  </mergeCells>
  <dataValidations count="3">
    <dataValidation type="list" allowBlank="1" showInputMessage="1" showErrorMessage="1" errorTitle="温馨提示" error="请单击向下三角尖,并从列表框中的备选答案中选择一个." sqref="D9 D15 D30">
      <formula1>__xlbgnm.</formula1>
    </dataValidation>
    <dataValidation type="list" allowBlank="1" showInputMessage="1" showErrorMessage="1" errorTitle="温馨提示" error="请单击向下三角尖,并从列表框中的备选答案中选择一个." sqref="G28">
      <formula1>_</formula1>
    </dataValidation>
    <dataValidation allowBlank="1" showErrorMessage="1" sqref="F32 F6:F8"/>
  </dataValidations>
  <pageMargins left="0.26875" right="0.16875" top="0.5" bottom="0.529166666666667" header="0.318055555555556" footer="0.25"/>
  <pageSetup paperSize="9" orientation="landscape"/>
  <headerFooter alignWithMargins="0">
    <oddFooter>&amp;C第 &amp;P 页</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35"/>
  <sheetViews>
    <sheetView view="pageBreakPreview" zoomScaleNormal="100" workbookViewId="0">
      <selection activeCell="A1" sqref="A1:N1"/>
    </sheetView>
  </sheetViews>
  <sheetFormatPr defaultColWidth="9" defaultRowHeight="14.25"/>
  <cols>
    <col min="1" max="1" width="3.75" style="23" customWidth="1"/>
    <col min="2" max="2" width="12.25" style="24" customWidth="1"/>
    <col min="3" max="3" width="5.875" hidden="1" customWidth="1"/>
    <col min="4" max="4" width="7.25" style="23" customWidth="1"/>
    <col min="5" max="5" width="6.5" style="25" customWidth="1"/>
    <col min="6" max="6" width="25" style="26" customWidth="1"/>
    <col min="7" max="7" width="5.25" style="25" customWidth="1"/>
    <col min="8" max="8" width="9.375" style="27" customWidth="1"/>
    <col min="9" max="9" width="9.125" style="28" customWidth="1"/>
    <col min="10" max="10" width="16.75" style="24" customWidth="1"/>
    <col min="11" max="11" width="8.75" customWidth="1"/>
    <col min="12" max="12" width="16.75" style="26" customWidth="1"/>
    <col min="13" max="13" width="7.125" style="29" customWidth="1"/>
    <col min="14" max="14" width="6.75" style="29" customWidth="1"/>
  </cols>
  <sheetData>
    <row r="1" ht="48" customHeight="1" spans="1:14">
      <c r="A1" s="30" t="s">
        <v>1900</v>
      </c>
      <c r="B1" s="30"/>
      <c r="C1" s="30"/>
      <c r="D1" s="30"/>
      <c r="E1" s="30"/>
      <c r="F1" s="30"/>
      <c r="G1" s="30"/>
      <c r="H1" s="30"/>
      <c r="I1" s="30"/>
      <c r="J1" s="30"/>
      <c r="K1" s="30"/>
      <c r="L1" s="30"/>
      <c r="M1" s="30"/>
      <c r="N1" s="30"/>
    </row>
    <row r="2" s="18" customFormat="1" ht="35.1" customHeight="1" spans="1:14">
      <c r="A2" s="31" t="s">
        <v>1</v>
      </c>
      <c r="B2" s="31" t="s">
        <v>2</v>
      </c>
      <c r="C2" s="31" t="s">
        <v>3</v>
      </c>
      <c r="D2" s="31" t="s">
        <v>4</v>
      </c>
      <c r="E2" s="32" t="s">
        <v>1452</v>
      </c>
      <c r="F2" s="32" t="s">
        <v>6</v>
      </c>
      <c r="G2" s="32" t="s">
        <v>7</v>
      </c>
      <c r="H2" s="32" t="s">
        <v>8</v>
      </c>
      <c r="I2" s="32" t="s">
        <v>9</v>
      </c>
      <c r="J2" s="32"/>
      <c r="K2" s="31" t="s">
        <v>10</v>
      </c>
      <c r="L2" s="31"/>
      <c r="M2" s="70" t="s">
        <v>11</v>
      </c>
      <c r="N2" s="70"/>
    </row>
    <row r="3" s="18" customFormat="1" ht="39.95" customHeight="1" spans="1:14">
      <c r="A3" s="31"/>
      <c r="B3" s="31"/>
      <c r="C3" s="31"/>
      <c r="D3" s="31"/>
      <c r="E3" s="32"/>
      <c r="F3" s="32"/>
      <c r="G3" s="32"/>
      <c r="H3" s="32"/>
      <c r="I3" s="71" t="s">
        <v>15</v>
      </c>
      <c r="J3" s="72" t="s">
        <v>16</v>
      </c>
      <c r="K3" s="31" t="s">
        <v>17</v>
      </c>
      <c r="L3" s="73" t="s">
        <v>18</v>
      </c>
      <c r="M3" s="33" t="s">
        <v>19</v>
      </c>
      <c r="N3" s="33" t="s">
        <v>20</v>
      </c>
    </row>
    <row r="4" s="19" customFormat="1" ht="25.5" customHeight="1" spans="1:14">
      <c r="A4" s="33"/>
      <c r="B4" s="34" t="str">
        <f>"合计"&amp;SUBTOTAL(3,A4:A286)-4&amp;"个"</f>
        <v>合计27个</v>
      </c>
      <c r="C4" s="33"/>
      <c r="D4" s="33"/>
      <c r="E4" s="35"/>
      <c r="F4" s="35"/>
      <c r="G4" s="35"/>
      <c r="H4" s="36">
        <f t="shared" ref="H4:I4" si="0">SUM(H5,H18,H28)</f>
        <v>4158600</v>
      </c>
      <c r="I4" s="36">
        <f t="shared" si="0"/>
        <v>88000</v>
      </c>
      <c r="J4" s="74"/>
      <c r="K4" s="36">
        <f>SUM(K5,K18,K28)</f>
        <v>242600</v>
      </c>
      <c r="L4" s="33"/>
      <c r="M4" s="33"/>
      <c r="N4" s="33"/>
    </row>
    <row r="5" s="20" customFormat="1" ht="20.1" customHeight="1" spans="1:14">
      <c r="A5" s="37" t="s">
        <v>24</v>
      </c>
      <c r="B5" s="38" t="str">
        <f>"在建项目"&amp;SUBTOTAL(3,A5:A18)-2&amp;"个"</f>
        <v>在建项目12个</v>
      </c>
      <c r="C5" s="37"/>
      <c r="D5" s="37"/>
      <c r="E5" s="39"/>
      <c r="F5" s="39"/>
      <c r="G5" s="39"/>
      <c r="H5" s="40">
        <f t="shared" ref="H5:I5" si="1">SUM(H6:H34)</f>
        <v>2924000</v>
      </c>
      <c r="I5" s="40">
        <f t="shared" si="1"/>
        <v>88000</v>
      </c>
      <c r="J5" s="38"/>
      <c r="K5" s="40">
        <f>SUM(K6:K34)</f>
        <v>203600</v>
      </c>
      <c r="L5" s="37"/>
      <c r="M5" s="37"/>
      <c r="N5" s="37"/>
    </row>
    <row r="6" s="21" customFormat="1" ht="67.5" spans="1:14">
      <c r="A6" s="41">
        <v>1</v>
      </c>
      <c r="B6" s="51" t="s">
        <v>40</v>
      </c>
      <c r="C6" s="59" t="s">
        <v>26</v>
      </c>
      <c r="D6" s="59" t="s">
        <v>41</v>
      </c>
      <c r="E6" s="45" t="s">
        <v>28</v>
      </c>
      <c r="F6" s="78" t="s">
        <v>42</v>
      </c>
      <c r="G6" s="102" t="s">
        <v>43</v>
      </c>
      <c r="H6" s="53">
        <v>258800</v>
      </c>
      <c r="I6" s="59">
        <v>80000</v>
      </c>
      <c r="J6" s="78" t="s">
        <v>44</v>
      </c>
      <c r="K6" s="59">
        <v>50000</v>
      </c>
      <c r="L6" s="60" t="s">
        <v>1970</v>
      </c>
      <c r="M6" s="59" t="s">
        <v>33</v>
      </c>
      <c r="N6" s="59" t="s">
        <v>34</v>
      </c>
    </row>
    <row r="7" s="21" customFormat="1" ht="33.75" spans="1:14">
      <c r="A7" s="41">
        <v>2</v>
      </c>
      <c r="B7" s="51" t="s">
        <v>74</v>
      </c>
      <c r="C7" s="59" t="s">
        <v>26</v>
      </c>
      <c r="D7" s="59" t="s">
        <v>41</v>
      </c>
      <c r="E7" s="45" t="s">
        <v>28</v>
      </c>
      <c r="F7" s="78" t="s">
        <v>75</v>
      </c>
      <c r="G7" s="102" t="s">
        <v>76</v>
      </c>
      <c r="H7" s="53">
        <v>60000</v>
      </c>
      <c r="I7" s="59"/>
      <c r="J7" s="78" t="s">
        <v>77</v>
      </c>
      <c r="K7" s="59">
        <v>15000</v>
      </c>
      <c r="L7" s="60" t="s">
        <v>1586</v>
      </c>
      <c r="M7" s="59" t="s">
        <v>79</v>
      </c>
      <c r="N7" s="59" t="s">
        <v>33</v>
      </c>
    </row>
    <row r="8" s="21" customFormat="1" ht="45" spans="1:14">
      <c r="A8" s="41">
        <v>3</v>
      </c>
      <c r="B8" s="51" t="s">
        <v>87</v>
      </c>
      <c r="C8" s="59" t="s">
        <v>50</v>
      </c>
      <c r="D8" s="59" t="s">
        <v>41</v>
      </c>
      <c r="E8" s="45" t="s">
        <v>28</v>
      </c>
      <c r="F8" s="78" t="s">
        <v>88</v>
      </c>
      <c r="G8" s="102" t="s">
        <v>89</v>
      </c>
      <c r="H8" s="53">
        <v>30000</v>
      </c>
      <c r="I8" s="59"/>
      <c r="J8" s="78" t="s">
        <v>90</v>
      </c>
      <c r="K8" s="59">
        <v>8000</v>
      </c>
      <c r="L8" s="60" t="s">
        <v>91</v>
      </c>
      <c r="M8" s="59" t="s">
        <v>92</v>
      </c>
      <c r="N8" s="59" t="s">
        <v>33</v>
      </c>
    </row>
    <row r="9" s="97" customFormat="1" ht="22.5" spans="1:14">
      <c r="A9" s="41">
        <v>4</v>
      </c>
      <c r="B9" s="80" t="s">
        <v>312</v>
      </c>
      <c r="C9" s="59"/>
      <c r="D9" s="59" t="s">
        <v>41</v>
      </c>
      <c r="E9" s="45" t="s">
        <v>267</v>
      </c>
      <c r="F9" s="80" t="s">
        <v>1700</v>
      </c>
      <c r="G9" s="41" t="s">
        <v>106</v>
      </c>
      <c r="H9" s="61">
        <v>8000</v>
      </c>
      <c r="I9" s="59"/>
      <c r="J9" s="80" t="s">
        <v>1532</v>
      </c>
      <c r="K9" s="45">
        <v>500</v>
      </c>
      <c r="L9" s="60" t="s">
        <v>1902</v>
      </c>
      <c r="M9" s="59" t="s">
        <v>122</v>
      </c>
      <c r="N9" s="45" t="s">
        <v>33</v>
      </c>
    </row>
    <row r="10" ht="22.5" spans="1:14">
      <c r="A10" s="41">
        <v>5</v>
      </c>
      <c r="B10" s="81" t="s">
        <v>480</v>
      </c>
      <c r="C10" s="56" t="s">
        <v>26</v>
      </c>
      <c r="D10" s="59" t="s">
        <v>41</v>
      </c>
      <c r="E10" s="56" t="s">
        <v>439</v>
      </c>
      <c r="F10" s="76" t="s">
        <v>481</v>
      </c>
      <c r="G10" s="41" t="s">
        <v>53</v>
      </c>
      <c r="H10" s="57">
        <v>24000</v>
      </c>
      <c r="I10" s="59"/>
      <c r="J10" s="76" t="s">
        <v>482</v>
      </c>
      <c r="K10" s="59">
        <v>10000</v>
      </c>
      <c r="L10" s="80" t="s">
        <v>1503</v>
      </c>
      <c r="M10" s="59" t="s">
        <v>33</v>
      </c>
      <c r="N10" s="45" t="s">
        <v>33</v>
      </c>
    </row>
    <row r="11" ht="22.5" spans="1:14">
      <c r="A11" s="41">
        <v>6</v>
      </c>
      <c r="B11" s="55" t="s">
        <v>524</v>
      </c>
      <c r="C11" s="56" t="s">
        <v>26</v>
      </c>
      <c r="D11" s="59" t="s">
        <v>41</v>
      </c>
      <c r="E11" s="56" t="s">
        <v>439</v>
      </c>
      <c r="F11" s="55" t="s">
        <v>1701</v>
      </c>
      <c r="G11" s="41" t="s">
        <v>89</v>
      </c>
      <c r="H11" s="57">
        <v>30000</v>
      </c>
      <c r="I11" s="59"/>
      <c r="J11" s="55" t="s">
        <v>1702</v>
      </c>
      <c r="K11" s="59">
        <v>16000</v>
      </c>
      <c r="L11" s="80" t="s">
        <v>1703</v>
      </c>
      <c r="M11" s="59" t="s">
        <v>92</v>
      </c>
      <c r="N11" s="45" t="s">
        <v>33</v>
      </c>
    </row>
    <row r="12" s="98" customFormat="1" ht="22.5" spans="1:14">
      <c r="A12" s="41">
        <v>7</v>
      </c>
      <c r="B12" s="55" t="s">
        <v>548</v>
      </c>
      <c r="C12" s="56"/>
      <c r="D12" s="59" t="s">
        <v>41</v>
      </c>
      <c r="E12" s="56" t="s">
        <v>439</v>
      </c>
      <c r="F12" s="55" t="s">
        <v>1971</v>
      </c>
      <c r="G12" s="41">
        <v>2016</v>
      </c>
      <c r="H12" s="57">
        <v>1000</v>
      </c>
      <c r="I12" s="59"/>
      <c r="J12" s="55" t="s">
        <v>1972</v>
      </c>
      <c r="K12" s="59">
        <v>100</v>
      </c>
      <c r="L12" s="80" t="s">
        <v>505</v>
      </c>
      <c r="M12" s="59" t="s">
        <v>33</v>
      </c>
      <c r="N12" s="45" t="s">
        <v>79</v>
      </c>
    </row>
    <row r="13" s="21" customFormat="1" ht="22.5" spans="1:14">
      <c r="A13" s="41">
        <v>8</v>
      </c>
      <c r="B13" s="46" t="s">
        <v>641</v>
      </c>
      <c r="C13" s="47" t="s">
        <v>26</v>
      </c>
      <c r="D13" s="47" t="s">
        <v>41</v>
      </c>
      <c r="E13" s="47" t="s">
        <v>642</v>
      </c>
      <c r="F13" s="46" t="s">
        <v>1705</v>
      </c>
      <c r="G13" s="48" t="s">
        <v>106</v>
      </c>
      <c r="H13" s="47">
        <v>1500</v>
      </c>
      <c r="I13" s="47"/>
      <c r="J13" s="46" t="s">
        <v>1706</v>
      </c>
      <c r="K13" s="47">
        <v>1500</v>
      </c>
      <c r="L13" s="46" t="s">
        <v>1655</v>
      </c>
      <c r="M13" s="47" t="s">
        <v>79</v>
      </c>
      <c r="N13" s="45" t="s">
        <v>33</v>
      </c>
    </row>
    <row r="14" s="29" customFormat="1" ht="33.75" spans="1:14">
      <c r="A14" s="41">
        <v>9</v>
      </c>
      <c r="B14" s="55" t="s">
        <v>1187</v>
      </c>
      <c r="C14" s="59" t="s">
        <v>103</v>
      </c>
      <c r="D14" s="56" t="s">
        <v>41</v>
      </c>
      <c r="E14" s="41" t="s">
        <v>1144</v>
      </c>
      <c r="F14" s="55" t="s">
        <v>1188</v>
      </c>
      <c r="G14" s="41" t="s">
        <v>119</v>
      </c>
      <c r="H14" s="57">
        <v>5000</v>
      </c>
      <c r="I14" s="56">
        <v>2000</v>
      </c>
      <c r="J14" s="81" t="s">
        <v>1506</v>
      </c>
      <c r="K14" s="59">
        <v>3000</v>
      </c>
      <c r="L14" s="60" t="s">
        <v>1189</v>
      </c>
      <c r="M14" s="59" t="s">
        <v>33</v>
      </c>
      <c r="N14" s="45" t="s">
        <v>92</v>
      </c>
    </row>
    <row r="15" s="29" customFormat="1" ht="22.5" spans="1:14">
      <c r="A15" s="41">
        <v>10</v>
      </c>
      <c r="B15" s="55" t="s">
        <v>1235</v>
      </c>
      <c r="C15" s="59" t="s">
        <v>103</v>
      </c>
      <c r="D15" s="56" t="s">
        <v>41</v>
      </c>
      <c r="E15" s="41" t="s">
        <v>1144</v>
      </c>
      <c r="F15" s="55" t="s">
        <v>1494</v>
      </c>
      <c r="G15" s="41">
        <v>2016</v>
      </c>
      <c r="H15" s="57">
        <v>3500</v>
      </c>
      <c r="I15" s="56">
        <v>500</v>
      </c>
      <c r="J15" s="81" t="s">
        <v>1204</v>
      </c>
      <c r="K15" s="59">
        <v>3500</v>
      </c>
      <c r="L15" s="60" t="s">
        <v>1178</v>
      </c>
      <c r="M15" s="59" t="s">
        <v>92</v>
      </c>
      <c r="N15" s="45" t="s">
        <v>34</v>
      </c>
    </row>
    <row r="16" s="29" customFormat="1" ht="22.5" spans="1:14">
      <c r="A16" s="41">
        <v>11</v>
      </c>
      <c r="B16" s="55" t="s">
        <v>1240</v>
      </c>
      <c r="C16" s="59" t="s">
        <v>103</v>
      </c>
      <c r="D16" s="56" t="s">
        <v>41</v>
      </c>
      <c r="E16" s="41" t="s">
        <v>1144</v>
      </c>
      <c r="F16" s="55" t="s">
        <v>1495</v>
      </c>
      <c r="G16" s="41">
        <v>2016</v>
      </c>
      <c r="H16" s="57">
        <v>3000</v>
      </c>
      <c r="I16" s="56">
        <v>500</v>
      </c>
      <c r="J16" s="81" t="s">
        <v>1204</v>
      </c>
      <c r="K16" s="59">
        <v>3000</v>
      </c>
      <c r="L16" s="60" t="s">
        <v>1178</v>
      </c>
      <c r="M16" s="59" t="s">
        <v>92</v>
      </c>
      <c r="N16" s="45" t="s">
        <v>34</v>
      </c>
    </row>
    <row r="17" s="29" customFormat="1" ht="45" spans="1:14">
      <c r="A17" s="41">
        <v>12</v>
      </c>
      <c r="B17" s="55" t="s">
        <v>1254</v>
      </c>
      <c r="C17" s="59" t="s">
        <v>50</v>
      </c>
      <c r="D17" s="56" t="s">
        <v>41</v>
      </c>
      <c r="E17" s="41" t="s">
        <v>1144</v>
      </c>
      <c r="F17" s="55" t="s">
        <v>1707</v>
      </c>
      <c r="G17" s="41" t="s">
        <v>53</v>
      </c>
      <c r="H17" s="57">
        <v>30000</v>
      </c>
      <c r="I17" s="56">
        <v>5000</v>
      </c>
      <c r="J17" s="81" t="s">
        <v>1256</v>
      </c>
      <c r="K17" s="59">
        <v>15000</v>
      </c>
      <c r="L17" s="60" t="s">
        <v>1708</v>
      </c>
      <c r="M17" s="59" t="s">
        <v>33</v>
      </c>
      <c r="N17" s="59" t="s">
        <v>34</v>
      </c>
    </row>
    <row r="18" s="22" customFormat="1" ht="20.1" customHeight="1" spans="1:14">
      <c r="A18" s="62" t="s">
        <v>166</v>
      </c>
      <c r="B18" s="38" t="str">
        <f>"预备项目"&amp;SUBTOTAL(3,A18:A28)-2&amp;"个"</f>
        <v>预备项目9个</v>
      </c>
      <c r="C18" s="37"/>
      <c r="D18" s="37"/>
      <c r="E18" s="39"/>
      <c r="F18" s="63"/>
      <c r="G18" s="39"/>
      <c r="H18" s="64">
        <f>SUM(H19:H27)</f>
        <v>635000</v>
      </c>
      <c r="I18" s="37"/>
      <c r="J18" s="82"/>
      <c r="K18" s="64">
        <f>SUM(K19:K27)</f>
        <v>39000</v>
      </c>
      <c r="L18" s="38"/>
      <c r="M18" s="37"/>
      <c r="N18" s="37"/>
    </row>
    <row r="19" s="99" customFormat="1" ht="33.75" spans="1:14">
      <c r="A19" s="41">
        <v>1</v>
      </c>
      <c r="B19" s="42" t="s">
        <v>348</v>
      </c>
      <c r="C19" s="47"/>
      <c r="D19" s="59" t="s">
        <v>41</v>
      </c>
      <c r="E19" s="52" t="s">
        <v>267</v>
      </c>
      <c r="F19" s="78" t="s">
        <v>1771</v>
      </c>
      <c r="G19" s="48" t="s">
        <v>135</v>
      </c>
      <c r="H19" s="53">
        <v>30000</v>
      </c>
      <c r="I19" s="47"/>
      <c r="J19" s="78" t="s">
        <v>1769</v>
      </c>
      <c r="K19" s="48">
        <v>10000</v>
      </c>
      <c r="L19" s="46" t="s">
        <v>1973</v>
      </c>
      <c r="M19" s="47" t="s">
        <v>34</v>
      </c>
      <c r="N19" s="45" t="s">
        <v>33</v>
      </c>
    </row>
    <row r="20" s="99" customFormat="1" ht="33.75" spans="1:14">
      <c r="A20" s="41">
        <v>2</v>
      </c>
      <c r="B20" s="42" t="s">
        <v>353</v>
      </c>
      <c r="C20" s="47"/>
      <c r="D20" s="59" t="s">
        <v>41</v>
      </c>
      <c r="E20" s="52" t="s">
        <v>267</v>
      </c>
      <c r="F20" s="78" t="s">
        <v>1773</v>
      </c>
      <c r="G20" s="48" t="s">
        <v>135</v>
      </c>
      <c r="H20" s="53">
        <v>90000</v>
      </c>
      <c r="I20" s="47"/>
      <c r="J20" s="78" t="s">
        <v>1774</v>
      </c>
      <c r="K20" s="48">
        <v>1000</v>
      </c>
      <c r="L20" s="46" t="s">
        <v>1974</v>
      </c>
      <c r="M20" s="47" t="s">
        <v>34</v>
      </c>
      <c r="N20" s="45" t="s">
        <v>33</v>
      </c>
    </row>
    <row r="21" s="99" customFormat="1" ht="22.5" spans="1:14">
      <c r="A21" s="41">
        <v>3</v>
      </c>
      <c r="B21" s="42" t="s">
        <v>1818</v>
      </c>
      <c r="C21" s="47"/>
      <c r="D21" s="59" t="s">
        <v>41</v>
      </c>
      <c r="E21" s="52" t="s">
        <v>267</v>
      </c>
      <c r="F21" s="78" t="s">
        <v>1819</v>
      </c>
      <c r="G21" s="48" t="s">
        <v>89</v>
      </c>
      <c r="H21" s="53">
        <v>15000</v>
      </c>
      <c r="I21" s="47"/>
      <c r="J21" s="78"/>
      <c r="K21" s="48">
        <v>4000</v>
      </c>
      <c r="L21" s="46" t="s">
        <v>1750</v>
      </c>
      <c r="M21" s="47" t="s">
        <v>178</v>
      </c>
      <c r="N21" s="45" t="s">
        <v>33</v>
      </c>
    </row>
    <row r="22" s="99" customFormat="1" ht="22.5" spans="1:14">
      <c r="A22" s="41">
        <v>4</v>
      </c>
      <c r="B22" s="42" t="s">
        <v>1820</v>
      </c>
      <c r="C22" s="47"/>
      <c r="D22" s="59" t="s">
        <v>41</v>
      </c>
      <c r="E22" s="52" t="s">
        <v>267</v>
      </c>
      <c r="F22" s="78" t="s">
        <v>1821</v>
      </c>
      <c r="G22" s="48" t="s">
        <v>89</v>
      </c>
      <c r="H22" s="53">
        <v>30000</v>
      </c>
      <c r="I22" s="47"/>
      <c r="J22" s="78"/>
      <c r="K22" s="48">
        <v>1000</v>
      </c>
      <c r="L22" s="46" t="s">
        <v>1750</v>
      </c>
      <c r="M22" s="47" t="s">
        <v>178</v>
      </c>
      <c r="N22" s="45" t="s">
        <v>33</v>
      </c>
    </row>
    <row r="23" s="99" customFormat="1" ht="22.5" spans="1:14">
      <c r="A23" s="41">
        <v>5</v>
      </c>
      <c r="B23" s="42" t="s">
        <v>361</v>
      </c>
      <c r="C23" s="47"/>
      <c r="D23" s="59" t="s">
        <v>41</v>
      </c>
      <c r="E23" s="52" t="s">
        <v>267</v>
      </c>
      <c r="F23" s="78" t="s">
        <v>1822</v>
      </c>
      <c r="G23" s="48" t="s">
        <v>83</v>
      </c>
      <c r="H23" s="53">
        <v>30000</v>
      </c>
      <c r="I23" s="47"/>
      <c r="J23" s="78"/>
      <c r="K23" s="48">
        <v>1000</v>
      </c>
      <c r="L23" s="46" t="s">
        <v>1750</v>
      </c>
      <c r="M23" s="47" t="s">
        <v>178</v>
      </c>
      <c r="N23" s="45" t="s">
        <v>33</v>
      </c>
    </row>
    <row r="24" s="99" customFormat="1" ht="67.5" spans="1:14">
      <c r="A24" s="41">
        <v>6</v>
      </c>
      <c r="B24" s="42" t="s">
        <v>372</v>
      </c>
      <c r="C24" s="47"/>
      <c r="D24" s="59" t="s">
        <v>41</v>
      </c>
      <c r="E24" s="52" t="s">
        <v>267</v>
      </c>
      <c r="F24" s="78" t="s">
        <v>373</v>
      </c>
      <c r="G24" s="48" t="s">
        <v>135</v>
      </c>
      <c r="H24" s="53">
        <v>300000</v>
      </c>
      <c r="I24" s="47"/>
      <c r="J24" s="78"/>
      <c r="K24" s="48">
        <v>10000</v>
      </c>
      <c r="L24" s="46" t="s">
        <v>1734</v>
      </c>
      <c r="M24" s="47" t="s">
        <v>70</v>
      </c>
      <c r="N24" s="45" t="s">
        <v>33</v>
      </c>
    </row>
    <row r="25" s="99" customFormat="1" ht="22.5" spans="1:14">
      <c r="A25" s="41">
        <v>7</v>
      </c>
      <c r="B25" s="42" t="s">
        <v>374</v>
      </c>
      <c r="C25" s="47"/>
      <c r="D25" s="59" t="s">
        <v>41</v>
      </c>
      <c r="E25" s="52" t="s">
        <v>267</v>
      </c>
      <c r="F25" s="78" t="s">
        <v>1776</v>
      </c>
      <c r="G25" s="48" t="s">
        <v>135</v>
      </c>
      <c r="H25" s="53">
        <v>50000</v>
      </c>
      <c r="I25" s="47"/>
      <c r="J25" s="78"/>
      <c r="K25" s="48">
        <v>5000</v>
      </c>
      <c r="L25" s="46" t="s">
        <v>1734</v>
      </c>
      <c r="M25" s="47" t="s">
        <v>70</v>
      </c>
      <c r="N25" s="45" t="s">
        <v>33</v>
      </c>
    </row>
    <row r="26" s="99" customFormat="1" ht="33.75" spans="1:14">
      <c r="A26" s="41">
        <v>8</v>
      </c>
      <c r="B26" s="42" t="s">
        <v>634</v>
      </c>
      <c r="C26" s="47" t="s">
        <v>26</v>
      </c>
      <c r="D26" s="59" t="s">
        <v>41</v>
      </c>
      <c r="E26" s="52" t="s">
        <v>439</v>
      </c>
      <c r="F26" s="78" t="s">
        <v>1823</v>
      </c>
      <c r="G26" s="48" t="s">
        <v>89</v>
      </c>
      <c r="H26" s="53">
        <v>10000</v>
      </c>
      <c r="I26" s="47"/>
      <c r="J26" s="78" t="s">
        <v>579</v>
      </c>
      <c r="K26" s="48">
        <v>2000</v>
      </c>
      <c r="L26" s="46" t="s">
        <v>1824</v>
      </c>
      <c r="M26" s="47" t="s">
        <v>34</v>
      </c>
      <c r="N26" s="45" t="s">
        <v>33</v>
      </c>
    </row>
    <row r="27" s="99" customFormat="1" ht="56.25" spans="1:14">
      <c r="A27" s="41">
        <v>9</v>
      </c>
      <c r="B27" s="42" t="s">
        <v>978</v>
      </c>
      <c r="C27" s="47" t="s">
        <v>103</v>
      </c>
      <c r="D27" s="59" t="s">
        <v>41</v>
      </c>
      <c r="E27" s="52" t="s">
        <v>894</v>
      </c>
      <c r="F27" s="78" t="s">
        <v>979</v>
      </c>
      <c r="G27" s="48" t="s">
        <v>83</v>
      </c>
      <c r="H27" s="53">
        <v>80000</v>
      </c>
      <c r="I27" s="47"/>
      <c r="J27" s="78" t="s">
        <v>1532</v>
      </c>
      <c r="K27" s="48">
        <v>5000</v>
      </c>
      <c r="L27" s="46" t="s">
        <v>1833</v>
      </c>
      <c r="M27" s="47" t="s">
        <v>173</v>
      </c>
      <c r="N27" s="45" t="s">
        <v>34</v>
      </c>
    </row>
    <row r="28" s="22" customFormat="1" ht="20.1" customHeight="1" spans="1:14">
      <c r="A28" s="62" t="s">
        <v>217</v>
      </c>
      <c r="B28" s="38" t="str">
        <f>"前期项目"&amp;SUBTOTAL(3,A28:A4286)-2&amp;"个"</f>
        <v>前期项目6个</v>
      </c>
      <c r="C28" s="66"/>
      <c r="D28" s="66"/>
      <c r="E28" s="62"/>
      <c r="F28" s="67"/>
      <c r="G28" s="62"/>
      <c r="H28" s="64">
        <f>SUM(H29:H34)</f>
        <v>599600</v>
      </c>
      <c r="I28" s="37"/>
      <c r="J28" s="67"/>
      <c r="K28" s="40"/>
      <c r="L28" s="83"/>
      <c r="M28" s="37"/>
      <c r="N28" s="39"/>
    </row>
    <row r="29" s="29" customFormat="1" ht="56.25" spans="1:14">
      <c r="A29" s="41">
        <v>1</v>
      </c>
      <c r="B29" s="80" t="s">
        <v>221</v>
      </c>
      <c r="C29" s="59" t="s">
        <v>103</v>
      </c>
      <c r="D29" s="45" t="s">
        <v>41</v>
      </c>
      <c r="E29" s="45" t="s">
        <v>28</v>
      </c>
      <c r="F29" s="80" t="s">
        <v>222</v>
      </c>
      <c r="G29" s="45" t="s">
        <v>223</v>
      </c>
      <c r="H29" s="61">
        <v>400000</v>
      </c>
      <c r="I29" s="104"/>
      <c r="J29" s="80"/>
      <c r="K29" s="45"/>
      <c r="L29" s="60" t="s">
        <v>1604</v>
      </c>
      <c r="M29" s="59"/>
      <c r="N29" s="45"/>
    </row>
    <row r="30" s="100" customFormat="1" ht="22.5" spans="1:14">
      <c r="A30" s="41">
        <v>2</v>
      </c>
      <c r="B30" s="42" t="s">
        <v>418</v>
      </c>
      <c r="C30" s="103"/>
      <c r="D30" s="47" t="s">
        <v>41</v>
      </c>
      <c r="E30" s="45" t="s">
        <v>267</v>
      </c>
      <c r="F30" s="46" t="s">
        <v>1885</v>
      </c>
      <c r="G30" s="41" t="s">
        <v>251</v>
      </c>
      <c r="H30" s="48">
        <v>50000</v>
      </c>
      <c r="I30" s="47"/>
      <c r="J30" s="80"/>
      <c r="K30" s="46"/>
      <c r="L30" s="46" t="s">
        <v>1927</v>
      </c>
      <c r="M30" s="46"/>
      <c r="N30" s="46"/>
    </row>
    <row r="31" s="101" customFormat="1" ht="33.75" spans="1:14">
      <c r="A31" s="41">
        <v>3</v>
      </c>
      <c r="B31" s="46" t="s">
        <v>871</v>
      </c>
      <c r="C31" s="47" t="s">
        <v>188</v>
      </c>
      <c r="D31" s="59" t="s">
        <v>41</v>
      </c>
      <c r="E31" s="47" t="s">
        <v>642</v>
      </c>
      <c r="F31" s="46" t="s">
        <v>1895</v>
      </c>
      <c r="G31" s="41" t="s">
        <v>229</v>
      </c>
      <c r="H31" s="53">
        <v>6000</v>
      </c>
      <c r="I31" s="48"/>
      <c r="J31" s="78"/>
      <c r="K31" s="47"/>
      <c r="L31" s="46" t="s">
        <v>1604</v>
      </c>
      <c r="M31" s="52"/>
      <c r="N31" s="45"/>
    </row>
    <row r="32" ht="22.5" spans="1:14">
      <c r="A32" s="41">
        <v>4</v>
      </c>
      <c r="B32" s="46" t="s">
        <v>888</v>
      </c>
      <c r="C32" s="47"/>
      <c r="D32" s="59" t="s">
        <v>41</v>
      </c>
      <c r="E32" s="47" t="s">
        <v>642</v>
      </c>
      <c r="F32" s="46" t="s">
        <v>1975</v>
      </c>
      <c r="G32" s="41" t="s">
        <v>890</v>
      </c>
      <c r="H32" s="53">
        <v>3600</v>
      </c>
      <c r="I32" s="48"/>
      <c r="J32" s="78"/>
      <c r="K32" s="47"/>
      <c r="L32" s="46" t="s">
        <v>1826</v>
      </c>
      <c r="M32" s="52"/>
      <c r="N32" s="45"/>
    </row>
    <row r="33" s="29" customFormat="1" ht="22.5" spans="1:14">
      <c r="A33" s="41">
        <v>5</v>
      </c>
      <c r="B33" s="55" t="s">
        <v>1370</v>
      </c>
      <c r="C33" s="59" t="s">
        <v>188</v>
      </c>
      <c r="D33" s="56" t="s">
        <v>41</v>
      </c>
      <c r="E33" s="41" t="s">
        <v>1144</v>
      </c>
      <c r="F33" s="55" t="s">
        <v>1371</v>
      </c>
      <c r="G33" s="41" t="s">
        <v>229</v>
      </c>
      <c r="H33" s="57">
        <v>60000</v>
      </c>
      <c r="I33" s="56"/>
      <c r="J33" s="81"/>
      <c r="K33" s="59"/>
      <c r="L33" s="60" t="s">
        <v>1897</v>
      </c>
      <c r="M33" s="59"/>
      <c r="N33" s="45"/>
    </row>
    <row r="34" s="29" customFormat="1" ht="22.5" spans="1:14">
      <c r="A34" s="41">
        <v>6</v>
      </c>
      <c r="B34" s="55" t="s">
        <v>1377</v>
      </c>
      <c r="C34" s="59" t="s">
        <v>188</v>
      </c>
      <c r="D34" s="56" t="s">
        <v>41</v>
      </c>
      <c r="E34" s="41" t="s">
        <v>1144</v>
      </c>
      <c r="F34" s="55" t="s">
        <v>1899</v>
      </c>
      <c r="G34" s="41" t="s">
        <v>229</v>
      </c>
      <c r="H34" s="57">
        <v>80000</v>
      </c>
      <c r="I34" s="56"/>
      <c r="J34" s="81"/>
      <c r="K34" s="59"/>
      <c r="L34" s="60" t="s">
        <v>1897</v>
      </c>
      <c r="M34" s="59"/>
      <c r="N34" s="59"/>
    </row>
    <row r="35" spans="1:1">
      <c r="A35" s="23">
        <v>111</v>
      </c>
    </row>
  </sheetData>
  <protectedRanges>
    <protectedRange sqref="F18" name="区域1_3_1_1"/>
    <protectedRange sqref="G18:H18 K18" name="区域1_4_1_1"/>
    <protectedRange sqref="J18" name="区域1_5_1"/>
    <protectedRange sqref="J29" name="区域1_22_3"/>
    <protectedRange sqref="J29" name="区域1_18_2"/>
    <protectedRange sqref="B29" name="区域1_16_4"/>
    <protectedRange sqref="H29" name="区域1_22_12"/>
    <protectedRange sqref="H29" name="区域1_18_6"/>
    <protectedRange sqref="B27" name="区域1_73_1_1"/>
    <protectedRange sqref="F27:H27 J27:L27" name="区域1_74_1_2"/>
    <protectedRange sqref="J9" name="区域1_6_1_30_4_1_1_1_1_4_1_1_1_2_1"/>
    <protectedRange sqref="B29" name="区域1_21_7"/>
    <protectedRange sqref="B29" name="区域1_16_4_2"/>
    <protectedRange sqref="F29:G29" name="区域1_22_12_1"/>
    <protectedRange sqref="F29:G29" name="区域1_18_6_1"/>
  </protectedRanges>
  <mergeCells count="12">
    <mergeCell ref="A1:N1"/>
    <mergeCell ref="I2:J2"/>
    <mergeCell ref="K2:L2"/>
    <mergeCell ref="M2:N2"/>
    <mergeCell ref="A2:A3"/>
    <mergeCell ref="B2:B3"/>
    <mergeCell ref="C2:C3"/>
    <mergeCell ref="D2:D3"/>
    <mergeCell ref="E2:E3"/>
    <mergeCell ref="F2:F3"/>
    <mergeCell ref="G2:G3"/>
    <mergeCell ref="H2:H3"/>
  </mergeCells>
  <dataValidations count="1">
    <dataValidation type="list" allowBlank="1" showInputMessage="1" showErrorMessage="1" errorTitle="提示框" error="请单击向下三角尖,并从列表框中的备选答案中选择一个." sqref="E27">
      <formula1>__1_</formula1>
    </dataValidation>
  </dataValidations>
  <pageMargins left="0.349305555555556" right="0.2" top="0.45" bottom="0.538888888888889" header="0.259027777777778" footer="0.259027777777778"/>
  <pageSetup paperSize="9" scale="96" orientation="landscape"/>
  <headerFooter alignWithMargins="0">
    <oddFooter>&amp;C第 &amp;P 页</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1" master="">
    <arrUserId title="区域2" rangeCreator="" othersAccessPermission="edit"/>
    <arrUserId title="区域1_32" rangeCreator="" othersAccessPermission="edit"/>
    <arrUserId title="区域1_22_1" rangeCreator="" othersAccessPermission="edit"/>
    <arrUserId title="区域1_18" rangeCreator="" othersAccessPermission="edit"/>
    <arrUserId title="区域1_21_1" rangeCreator="" othersAccessPermission="edit"/>
    <arrUserId title="区域1_16" rangeCreator="" othersAccessPermission="edit"/>
    <arrUserId title="区域1_21_5" rangeCreator="" othersAccessPermission="edit"/>
    <arrUserId title="区域1_32_1" rangeCreator="" othersAccessPermission="edit"/>
    <arrUserId title="区域1_22_7" rangeCreator="" othersAccessPermission="edit"/>
    <arrUserId title="区域1_33_1" rangeCreator="" othersAccessPermission="edit"/>
    <arrUserId title="区域1_22_8" rangeCreator="" othersAccessPermission="edit"/>
    <arrUserId title="区域1_33_2" rangeCreator="" othersAccessPermission="edit"/>
    <arrUserId title="区域1_22_9" rangeCreator="" othersAccessPermission="edit"/>
    <arrUserId title="区域1_33_3" rangeCreator="" othersAccessPermission="edit"/>
    <arrUserId title="区域1_22_10" rangeCreator="" othersAccessPermission="edit"/>
    <arrUserId title="区域1_33_4" rangeCreator="" othersAccessPermission="edit"/>
    <arrUserId title="区域1_44" rangeCreator="" othersAccessPermission="edit"/>
    <arrUserId title="区域1_49" rangeCreator="" othersAccessPermission="edit"/>
    <arrUserId title="区域1_34" rangeCreator="" othersAccessPermission="edit"/>
    <arrUserId title="区域1_13" rangeCreator="" othersAccessPermission="edit"/>
    <arrUserId title="区域1_14" rangeCreator="" othersAccessPermission="edit"/>
    <arrUserId title="区域1_15" rangeCreator="" othersAccessPermission="edit"/>
    <arrUserId title="区域1_36_1" rangeCreator="" othersAccessPermission="edit"/>
    <arrUserId title="区域1" rangeCreator="" othersAccessPermission="edit"/>
    <arrUserId title="区域1_3" rangeCreator="" othersAccessPermission="edit"/>
    <arrUserId title="区域1_4" rangeCreator="" othersAccessPermission="edit"/>
    <arrUserId title="区域1_21" rangeCreator="" othersAccessPermission="edit"/>
    <arrUserId title="区域1_22_13" rangeCreator="" othersAccessPermission="edit"/>
    <arrUserId title="区域1_22_14" rangeCreator="" othersAccessPermission="edit"/>
    <arrUserId title="区域1_6_1_30_4_1_1_1_1_4_1_1" rangeCreator="" othersAccessPermission="edit"/>
    <arrUserId title="区域1_36_2" rangeCreator="" othersAccessPermission="edit"/>
    <arrUserId title="区域1_21_2" rangeCreator="" othersAccessPermission="edit"/>
    <arrUserId title="区域1_16_1" rangeCreator="" othersAccessPermission="edit"/>
    <arrUserId title="区域1_22_2" rangeCreator="" othersAccessPermission="edit"/>
    <arrUserId title="区域1_18_1" rangeCreator="" othersAccessPermission="edit"/>
    <arrUserId title="区域1_22_3" rangeCreator="" othersAccessPermission="edit"/>
    <arrUserId title="区域1_18_2" rangeCreator="" othersAccessPermission="edit"/>
    <arrUserId title="区域1_36_1_1" rangeCreator="" othersAccessPermission="edit"/>
    <arrUserId title="区域1_16_4" rangeCreator="" othersAccessPermission="edit"/>
    <arrUserId title="区域1_22_12" rangeCreator="" othersAccessPermission="edit"/>
    <arrUserId title="区域1_18_6" rangeCreator="" othersAccessPermission="edit"/>
    <arrUserId title="区域1_1" rangeCreator="" othersAccessPermission="edit"/>
    <arrUserId title="区域1_3_1" rangeCreator="" othersAccessPermission="edit"/>
    <arrUserId title="区域1_4_1" rangeCreator="" othersAccessPermission="edit"/>
    <arrUserId title="区域1_5" rangeCreator="" othersAccessPermission="edit"/>
    <arrUserId title="区域1_36_3" rangeCreator="" othersAccessPermission="edit"/>
    <arrUserId title="区域1_22_3_1" rangeCreator="" othersAccessPermission="edit"/>
    <arrUserId title="区域1_18_2_1" rangeCreator="" othersAccessPermission="edit"/>
    <arrUserId title="区域1_22_4" rangeCreator="" othersAccessPermission="edit"/>
    <arrUserId title="区域1_18_3" rangeCreator="" othersAccessPermission="edit"/>
    <arrUserId title="区域1_21_3" rangeCreator="" othersAccessPermission="edit"/>
    <arrUserId title="区域1_16_2" rangeCreator="" othersAccessPermission="edit"/>
    <arrUserId title="区域1_22_5" rangeCreator="" othersAccessPermission="edit"/>
    <arrUserId title="区域1_18_4" rangeCreator="" othersAccessPermission="edit"/>
    <arrUserId title="区域1_21_4" rangeCreator="" othersAccessPermission="edit"/>
    <arrUserId title="区域1_16_3" rangeCreator="" othersAccessPermission="edit"/>
    <arrUserId title="区域1_22_6" rangeCreator="" othersAccessPermission="edit"/>
    <arrUserId title="区域1_18_5" rangeCreator="" othersAccessPermission="edit"/>
    <arrUserId title="区域1_21_6" rangeCreator="" othersAccessPermission="edit"/>
    <arrUserId title="区域1_22_11" rangeCreator="" othersAccessPermission="edit"/>
    <arrUserId title="区域2_2" rangeCreator="" othersAccessPermission="edit"/>
    <arrUserId title="区域2_1_1" rangeCreator="" othersAccessPermission="edit"/>
    <arrUserId title="区域2_3" rangeCreator="" othersAccessPermission="edit"/>
    <arrUserId title="区域2_1_2" rangeCreator="" othersAccessPermission="edit"/>
    <arrUserId title="区域1_21_2_1_2" rangeCreator="" othersAccessPermission="edit"/>
    <arrUserId title="区域1_16_4_1" rangeCreator="" othersAccessPermission="edit"/>
    <arrUserId title="区域1_22_4_1" rangeCreator="" othersAccessPermission="edit"/>
    <arrUserId title="区域1_18_2_1_2" rangeCreator="" othersAccessPermission="edit"/>
    <arrUserId title="区域1_22_4_1_1" rangeCreator="" othersAccessPermission="edit"/>
    <arrUserId title="区域1_18_2_1_1_1" rangeCreator="" othersAccessPermission="edit"/>
    <arrUserId title="区域1_22_4_1_2" rangeCreator="" othersAccessPermission="edit"/>
    <arrUserId title="区域1_18_2_1_2_1" rangeCreator="" othersAccessPermission="edit"/>
    <arrUserId title="区域2_4" rangeCreator="" othersAccessPermission="edit"/>
    <arrUserId title="区域2_1_3" rangeCreator="" othersAccessPermission="edit"/>
    <arrUserId title="区域2_5" rangeCreator="" othersAccessPermission="edit"/>
    <arrUserId title="区域2_1_4" rangeCreator="" othersAccessPermission="edit"/>
    <arrUserId title="区域2_6" rangeCreator="" othersAccessPermission="edit"/>
    <arrUserId title="区域2_1_5" rangeCreator="" othersAccessPermission="edit"/>
    <arrUserId title="区域1_2" rangeCreator="" othersAccessPermission="edit"/>
    <arrUserId title="区域1_12_2_1" rangeCreator="" othersAccessPermission="edit"/>
    <arrUserId title="区域1_13_2_1" rangeCreator="" othersAccessPermission="edit"/>
    <arrUserId title="区域1_21_3_1_1_1" rangeCreator="" othersAccessPermission="edit"/>
    <arrUserId title="区域1_22_3_2_1_1" rangeCreator="" othersAccessPermission="edit"/>
    <arrUserId title="区域2_7" rangeCreator="" othersAccessPermission="edit"/>
    <arrUserId title="区域2_1_6" rangeCreator="" othersAccessPermission="edit"/>
    <arrUserId title="区域1_1_1" rangeCreator="" othersAccessPermission="edit"/>
    <arrUserId title="区域1_3_2" rangeCreator="" othersAccessPermission="edit"/>
    <arrUserId title="区域1_4_2" rangeCreator="" othersAccessPermission="edit"/>
    <arrUserId title="区域1_5_1" rangeCreator="" othersAccessPermission="edit"/>
    <arrUserId title="区域1_6" rangeCreator="" othersAccessPermission="edit"/>
    <arrUserId title="区域1_7_1" rangeCreator="" othersAccessPermission="edit"/>
    <arrUserId title="区域1_8" rangeCreator="" othersAccessPermission="edit"/>
    <arrUserId title="区域1_9" rangeCreator="" othersAccessPermission="edit"/>
    <arrUserId title="区域2_8" rangeCreator="" othersAccessPermission="edit"/>
    <arrUserId title="区域2_1_7" rangeCreator="" othersAccessPermission="edit"/>
    <arrUserId title="区域2_1_1_1_1" rangeCreator="" othersAccessPermission="edit"/>
    <arrUserId title="区域1_6_1_53_6_2_2_2_4" rangeCreator="" othersAccessPermission="edit"/>
    <arrUserId title="区域1_2_3_1_1_1_9_2_1_1_1_3_1_1" rangeCreator="" othersAccessPermission="edit"/>
    <arrUserId title="区域1_2_3_1_1_1_9_2_1_1_1_3_1_2_1" rangeCreator="" othersAccessPermission="edit"/>
    <arrUserId title="区域1_21_4_1_1" rangeCreator="" othersAccessPermission="edit"/>
    <arrUserId title="区域1_22_4_1_3_1" rangeCreator="" othersAccessPermission="edit"/>
    <arrUserId title="区域1_53_1_1" rangeCreator="" othersAccessPermission="edit"/>
    <arrUserId title="区域1_58_1_1" rangeCreator="" othersAccessPermission="edit"/>
    <arrUserId title="区域1_83_1_1" rangeCreator="" othersAccessPermission="edit"/>
    <arrUserId title="区域1_84_1_1" rangeCreator="" othersAccessPermission="edit"/>
    <arrUserId title="区域1_6_1_53_6_2_2_2_1_3" rangeCreator="" othersAccessPermission="edit"/>
    <arrUserId title="区域1_21_1_1_1" rangeCreator="" othersAccessPermission="edit"/>
    <arrUserId title="区域1_22_1_1_1" rangeCreator="" othersAccessPermission="edit"/>
    <arrUserId title="区域1_83_2" rangeCreator="" othersAccessPermission="edit"/>
    <arrUserId title="区域1_84_2" rangeCreator="" othersAccessPermission="edit"/>
    <arrUserId title="区域1_21_3_1_2" rangeCreator="" othersAccessPermission="edit"/>
    <arrUserId title="区域1_22_3_2_2" rangeCreator="" othersAccessPermission="edit"/>
    <arrUserId title="区域1_6_1_53_6_2_2_2_2_1" rangeCreator="" othersAccessPermission="edit"/>
    <arrUserId title="区域1_32_2_1" rangeCreator="" othersAccessPermission="edit"/>
    <arrUserId title="区域1_33_2_1_1" rangeCreator="" othersAccessPermission="edit"/>
    <arrUserId title="区域1_6_1_53_6_2_2_2_1_1_1" rangeCreator="" othersAccessPermission="edit"/>
    <arrUserId title="区域1_73_1_1" rangeCreator="" othersAccessPermission="edit"/>
    <arrUserId title="区域1_74_1_2" rangeCreator="" othersAccessPermission="edit"/>
    <arrUserId title="区域1_21_3_2_2" rangeCreator="" othersAccessPermission="edit"/>
    <arrUserId title="区域1_22_4_8" rangeCreator="" othersAccessPermission="edit"/>
    <arrUserId title="区域1_9_2_2" rangeCreator="" othersAccessPermission="edit"/>
    <arrUserId title="区域1_22_4_8_1" rangeCreator="" othersAccessPermission="edit"/>
    <arrUserId title="区域1_9_2_2_1" rangeCreator="" othersAccessPermission="edit"/>
    <arrUserId title="区域1_22_4_8_2" rangeCreator="" othersAccessPermission="edit"/>
    <arrUserId title="区域1_9_2_2_2" rangeCreator="" othersAccessPermission="edit"/>
    <arrUserId title="区域1_22_4_8_3" rangeCreator="" othersAccessPermission="edit"/>
    <arrUserId title="区域1_9_2_2_3" rangeCreator="" othersAccessPermission="edit"/>
    <arrUserId title="区域1_22_4_8_4" rangeCreator="" othersAccessPermission="edit"/>
    <arrUserId title="区域1_9_2_2_4" rangeCreator="" othersAccessPermission="edit"/>
    <arrUserId title="区域1_22_4_8_5" rangeCreator="" othersAccessPermission="edit"/>
    <arrUserId title="区域1_9_2_2_5" rangeCreator="" othersAccessPermission="edit"/>
    <arrUserId title="区域1_22_4_8_6" rangeCreator="" othersAccessPermission="edit"/>
    <arrUserId title="区域1_9_2_2_6" rangeCreator="" othersAccessPermission="edit"/>
    <arrUserId title="区域1_6_1_53_6_2_2_2_3_1" rangeCreator="" othersAccessPermission="edit"/>
    <arrUserId title="区域1_6_1_53_6_2_2_2_1_2_1" rangeCreator="" othersAccessPermission="edit"/>
    <arrUserId title="区域1_63_1_1" rangeCreator="" othersAccessPermission="edit"/>
    <arrUserId title="区域1_64_1_1" rangeCreator="" othersAccessPermission="edit"/>
    <arrUserId title="区域1_74_1_1_1" rangeCreator="" othersAccessPermission="edit"/>
    <arrUserId title="区域2_1_3_1" rangeCreator="" othersAccessPermission="edit"/>
    <arrUserId title="区域2_1_3_2" rangeCreator="" othersAccessPermission="edit"/>
    <arrUserId title="区域1_22_13_2" rangeCreator="" othersAccessPermission="edit"/>
    <arrUserId title="区域1_6_1_30_4_1_1_1_1_4_1_1_2" rangeCreator="" othersAccessPermission="edit"/>
    <arrUserId title="区域1_36_1_1_1" rangeCreator="" othersAccessPermission="edit"/>
    <arrUserId title="区域1_22_2_1_1" rangeCreator="" othersAccessPermission="edit"/>
    <arrUserId title="区域1_18_1_1_1" rangeCreator="" othersAccessPermission="edit"/>
    <arrUserId title="区域1_21_3_1" rangeCreator="" othersAccessPermission="edit"/>
    <arrUserId title="区域1_16_2_1" rangeCreator="" othersAccessPermission="edit"/>
    <arrUserId title="区域1_22_5_1" rangeCreator="" othersAccessPermission="edit"/>
    <arrUserId title="区域1_18_4_1" rangeCreator="" othersAccessPermission="edit"/>
    <arrUserId title="区域2_1_1_1" rangeCreator="" othersAccessPermission="edit"/>
    <arrUserId title="区域1_25_3_1_1_1_1_1_1" rangeCreator="" othersAccessPermission="edit"/>
    <arrUserId title="区域1_46" rangeCreator="" othersAccessPermission="edit"/>
    <arrUserId title="区域1_22_13_1" rangeCreator="" othersAccessPermission="edit"/>
    <arrUserId title="区域1_21_7" rangeCreator="" othersAccessPermission="edit"/>
    <arrUserId title="区域1_16_4_2" rangeCreator="" othersAccessPermission="edit"/>
    <arrUserId title="区域1_22_12_1" rangeCreator="" othersAccessPermission="edit"/>
    <arrUserId title="区域1_18_6_1" rangeCreator="" othersAccessPermission="edit"/>
    <arrUserId title="区域1_21_2_6_2" rangeCreator="" othersAccessPermission="edit"/>
    <arrUserId title="区域1_22_4_6_2" rangeCreator="" othersAccessPermission="edit"/>
    <arrUserId title="区域1_6_1_4_1_1_2_1_1_2_1_1_2_3_2" rangeCreator="" othersAccessPermission="edit"/>
    <arrUserId title="区域1_6_1_30_4_1_1_1_1_4_1_1_3_2" rangeCreator="" othersAccessPermission="edit"/>
    <arrUserId title="区域1_21_9_1" rangeCreator="" othersAccessPermission="edit"/>
    <arrUserId title="区域1_22_13_2_1" rangeCreator="" othersAccessPermission="edit"/>
    <arrUserId title="区域1_22_14_2_1" rangeCreator="" othersAccessPermission="edit"/>
    <arrUserId title="区域1_6_1_30_4_1_1_1_1_4_1_1_2_2" rangeCreator="" othersAccessPermission="edit"/>
    <arrUserId title="区域1_22_14_2_1_1" rangeCreator="" othersAccessPermission="edit"/>
    <arrUserId title="区域1_6_1_30_4_1_1_1_1_4_1_1_2_1" rangeCreator="" othersAccessPermission="edit"/>
    <arrUserId title="区域1_22_14_2_1_1_1" rangeCreator="" othersAccessPermission="edit"/>
    <arrUserId title="区域1_6_1_30_4_1_1_1_1_4_1_1_2_1_1" rangeCreator="" othersAccessPermission="edit"/>
    <arrUserId title="区域1_22_14_4" rangeCreator="" othersAccessPermission="edit"/>
    <arrUserId title="区域1_47" rangeCreator="" othersAccessPermission="edit"/>
    <arrUserId title="区域1_29_2_1_1_12_1_1_1" rangeCreator="" othersAccessPermission="edit"/>
    <arrUserId title="区域1_29_2_1_1_12_1_1_1_1" rangeCreator="" othersAccessPermission="edit"/>
    <arrUserId title="区域1_29_2_1_1_12_1_1_1_4" rangeCreator="" othersAccessPermission="edit"/>
    <arrUserId title="区域1_29_2_1_1_11_2_1" rangeCreator="" othersAccessPermission="edit"/>
    <arrUserId title="区域1_29_2_1_1_12_1_1" rangeCreator="" othersAccessPermission="edit"/>
    <arrUserId title="区域1_18_1_1_3" rangeCreator="" othersAccessPermission="edit"/>
    <arrUserId title="区域1_12_2_2_1" rangeCreator="" othersAccessPermission="edit"/>
    <arrUserId title="区域1_18_2_1_2_2_1" rangeCreator="" othersAccessPermission="edit"/>
    <arrUserId title="区域1_16_1_1_1_1" rangeCreator="" othersAccessPermission="edit"/>
    <arrUserId title="区域1_18_2_1_7_1" rangeCreator="" othersAccessPermission="edit"/>
    <arrUserId title="区域1_16_1_1_4" rangeCreator="" othersAccessPermission="edit"/>
    <arrUserId title="区域1_18_1_1_4" rangeCreator="" othersAccessPermission="edit"/>
    <arrUserId title="区域1_18_2_1_3" rangeCreator="" othersAccessPermission="edit"/>
    <arrUserId title="区域1_12_2_2_2" rangeCreator="" othersAccessPermission="edit"/>
    <arrUserId title="区域1_21_3_1_1_2_2" rangeCreator="" othersAccessPermission="edit"/>
    <arrUserId title="区域1_18_2_1_2_2_2" rangeCreator="" othersAccessPermission="edit"/>
    <arrUserId title="区域1_18_1_1_2_2" rangeCreator="" othersAccessPermission="edit"/>
    <arrUserId title="区域1_16_1_1_1_2" rangeCreator="" othersAccessPermission="edit"/>
    <arrUserId title="区域1_18_1_1_1_1_2" rangeCreator="" othersAccessPermission="edit"/>
    <arrUserId title="区域1_18_2_1_7_2" rangeCreator="" othersAccessPermission="edit"/>
    <arrUserId title="区域1_21_2_1_1" rangeCreator="" othersAccessPermission="edit"/>
    <arrUserId title="区域1_16_1_1_2" rangeCreator="" othersAccessPermission="edit"/>
    <arrUserId title="区域1_22_2_1_2" rangeCreator="" othersAccessPermission="edit"/>
    <arrUserId title="区域1_18_1_1_5" rangeCreator="" othersAccessPermission="edit"/>
    <arrUserId title="区域1_22_3_1_1" rangeCreator="" othersAccessPermission="edit"/>
    <arrUserId title="区域1_18_2_1_1" rangeCreator="" othersAccessPermission="edit"/>
    <arrUserId title="区域1_16_2_3_4_1_3_1_1" rangeCreator="" othersAccessPermission="edit"/>
    <arrUserId title="区域1_44_1_1" rangeCreator="" othersAccessPermission="edit"/>
    <arrUserId title="区域1_44_1_1_1" rangeCreator="" othersAccessPermission="edit"/>
    <arrUserId title="区域1_21_3_2_1_1" rangeCreator="" othersAccessPermission="edit"/>
    <arrUserId title="区域1_22_3_3_1_1" rangeCreator="" othersAccessPermission="edit"/>
    <arrUserId title="区域1_22_4_1_3_1_1" rangeCreator="" othersAccessPermission="edit"/>
    <arrUserId title="区域1_84_1_1_1" rangeCreator="" othersAccessPermission="edit"/>
    <arrUserId title="区域1_22_4_1_3_1_2" rangeCreator="" othersAccessPermission="edit"/>
    <arrUserId title="区域1_84_1_1_2" rangeCreator="" othersAccessPermission="edit"/>
    <arrUserId title="区域1_22_4_1_3_1_3" rangeCreator="" othersAccessPermission="edit"/>
    <arrUserId title="区域1_84_1_1_3" rangeCreator="" othersAccessPermission="edit"/>
    <arrUserId title="区域1_22_4_1_3_1_4" rangeCreator="" othersAccessPermission="edit"/>
    <arrUserId title="区域1_84_1_1_4" rangeCreator="" othersAccessPermission="edit"/>
  </rangeList>
  <rangeList sheetStid="2" master="">
    <arrUserId title="区域1_29_2_1_1_12_1_1" rangeCreator="" othersAccessPermission="edit"/>
    <arrUserId title="区域1_29_2_1_1_11_2_1_1" rangeCreator="" othersAccessPermission="edit"/>
    <arrUserId title="区域1_29_2_1_1_12_1_1_1" rangeCreator="" othersAccessPermission="edit"/>
    <arrUserId title="区域1_12_2_2_1" rangeCreator="" othersAccessPermission="edit"/>
    <arrUserId title="区域1_12_2_2_2" rangeCreator="" othersAccessPermission="edit"/>
    <arrUserId title="区域1_21_3_1_1_2_2" rangeCreator="" othersAccessPermission="edit"/>
    <arrUserId title="区域1_22_1" rangeCreator="" othersAccessPermission="edit"/>
    <arrUserId title="区域1_18" rangeCreator="" othersAccessPermission="edit"/>
    <arrUserId title="区域1_21_1" rangeCreator="" othersAccessPermission="edit"/>
    <arrUserId title="区域1_16" rangeCreator="" othersAccessPermission="edit"/>
    <arrUserId title="区域1_16_1" rangeCreator="" othersAccessPermission="edit"/>
    <arrUserId title="区域1_18_1" rangeCreator="" othersAccessPermission="edit"/>
    <arrUserId title="区域1_18_2" rangeCreator="" othersAccessPermission="edit"/>
    <arrUserId title="区域1_22_3_1" rangeCreator="" othersAccessPermission="edit"/>
    <arrUserId title="区域1_16_2" rangeCreator="" othersAccessPermission="edit"/>
    <arrUserId title="区域1_18_4" rangeCreator="" othersAccessPermission="edit"/>
    <arrUserId title="区域1_21_2_1" rangeCreator="" othersAccessPermission="edit"/>
    <arrUserId title="区域1_16_1_1" rangeCreator="" othersAccessPermission="edit"/>
    <arrUserId title="区域1_22_2_1" rangeCreator="" othersAccessPermission="edit"/>
    <arrUserId title="区域1_18_1_1" rangeCreator="" othersAccessPermission="edit"/>
    <arrUserId title="区域1_22_3_2" rangeCreator="" othersAccessPermission="edit"/>
    <arrUserId title="区域1_18_2_2" rangeCreator="" othersAccessPermission="edit"/>
    <arrUserId title="区域1_36_3_1" rangeCreator="" othersAccessPermission="edit"/>
    <arrUserId title="区域1_22_3_1_1" rangeCreator="" othersAccessPermission="edit"/>
    <arrUserId title="区域1_18_2_1_1" rangeCreator="" othersAccessPermission="edit"/>
    <arrUserId title="区域1_22_4_1" rangeCreator="" othersAccessPermission="edit"/>
    <arrUserId title="区域1_18_3_1" rangeCreator="" othersAccessPermission="edit"/>
    <arrUserId title="区域1_21_3_2" rangeCreator="" othersAccessPermission="edit"/>
    <arrUserId title="区域1_16_2_2" rangeCreator="" othersAccessPermission="edit"/>
    <arrUserId title="区域1_22_5_2" rangeCreator="" othersAccessPermission="edit"/>
    <arrUserId title="区域1_18_4_2" rangeCreator="" othersAccessPermission="edit"/>
    <arrUserId title="区域1_21_4_1" rangeCreator="" othersAccessPermission="edit"/>
    <arrUserId title="区域1_16_3_1" rangeCreator="" othersAccessPermission="edit"/>
    <arrUserId title="区域1_22_6_1" rangeCreator="" othersAccessPermission="edit"/>
    <arrUserId title="区域1_18_5_1" rangeCreator="" othersAccessPermission="edit"/>
    <arrUserId title="区域1_22_2_1_1_1" rangeCreator="" othersAccessPermission="edit"/>
    <arrUserId title="区域1_18_1_1_1_1" rangeCreator="" othersAccessPermission="edit"/>
    <arrUserId title="区域1_21_3_1_1" rangeCreator="" othersAccessPermission="edit"/>
    <arrUserId title="区域1_16_2_1_1" rangeCreator="" othersAccessPermission="edit"/>
    <arrUserId title="区域1_22_5_1_1" rangeCreator="" othersAccessPermission="edit"/>
    <arrUserId title="区域1_18_4_1_1" rangeCreator="" othersAccessPermission="edit"/>
    <arrUserId title="区域2_1_3_2" rangeCreator="" othersAccessPermission="edit"/>
    <arrUserId title="区域1_6_1_53_6_2_2_2_4" rangeCreator="" othersAccessPermission="edit"/>
    <arrUserId title="区域1_2_3_1_1_1_9_2_1_1_1_3_1_1" rangeCreator="" othersAccessPermission="edit"/>
    <arrUserId title="区域1_21_4_1_1" rangeCreator="" othersAccessPermission="edit"/>
    <arrUserId title="区域1_22_4_1_3_1" rangeCreator="" othersAccessPermission="edit"/>
    <arrUserId title="区域1_53_1_1" rangeCreator="" othersAccessPermission="edit"/>
    <arrUserId title="区域1_58_1_1" rangeCreator="" othersAccessPermission="edit"/>
    <arrUserId title="区域1_83_1_1" rangeCreator="" othersAccessPermission="edit"/>
    <arrUserId title="区域1_84_1_1" rangeCreator="" othersAccessPermission="edit"/>
    <arrUserId title="区域1_6_1_53_6_2_2_2_1_3" rangeCreator="" othersAccessPermission="edit"/>
    <arrUserId title="区域1_22_4_1_3_1_1" rangeCreator="" othersAccessPermission="edit"/>
    <arrUserId title="区域1_84_1_1_1" rangeCreator="" othersAccessPermission="edit"/>
    <arrUserId title="区域1_22_4_1_3_1_2" rangeCreator="" othersAccessPermission="edit"/>
    <arrUserId title="区域1_84_1_1_2" rangeCreator="" othersAccessPermission="edit"/>
    <arrUserId title="区域1_22_4_1_3_1_3" rangeCreator="" othersAccessPermission="edit"/>
    <arrUserId title="区域1_84_1_1_3" rangeCreator="" othersAccessPermission="edit"/>
    <arrUserId title="区域1_22_4_1_3_1_4" rangeCreator="" othersAccessPermission="edit"/>
    <arrUserId title="区域1_84_1_1_4" rangeCreator="" othersAccessPermission="edit"/>
    <arrUserId title="区域1_21_3_2_2" rangeCreator="" othersAccessPermission="edit"/>
    <arrUserId title="区域1_22_4_8_5" rangeCreator="" othersAccessPermission="edit"/>
    <arrUserId title="区域1_9_2_2_5" rangeCreator="" othersAccessPermission="edit"/>
    <arrUserId title="区域1_22_4_8_6" rangeCreator="" othersAccessPermission="edit"/>
    <arrUserId title="区域1_9_2_2_6" rangeCreator="" othersAccessPermission="edit"/>
    <arrUserId title="区域1_18_2_1_2_2_1" rangeCreator="" othersAccessPermission="edit"/>
    <arrUserId title="区域1_16_1_1_1_1" rangeCreator="" othersAccessPermission="edit"/>
    <arrUserId title="区域1_18_2_1_7_1" rangeCreator="" othersAccessPermission="edit"/>
    <arrUserId title="区域1_18_2_1_2_2_2" rangeCreator="" othersAccessPermission="edit"/>
    <arrUserId title="区域1_18_1_1_2_2" rangeCreator="" othersAccessPermission="edit"/>
    <arrUserId title="区域1_16_1_1_1_2" rangeCreator="" othersAccessPermission="edit"/>
    <arrUserId title="区域1_18_1_1_1_1_2" rangeCreator="" othersAccessPermission="edit"/>
    <arrUserId title="区域1_18_2_1_7_2" rangeCreator="" othersAccessPermission="edit"/>
    <arrUserId title="区域1_21_2_1_1" rangeCreator="" othersAccessPermission="edit"/>
    <arrUserId title="区域1_16_1_1_2" rangeCreator="" othersAccessPermission="edit"/>
    <arrUserId title="区域1_22_2_1_2" rangeCreator="" othersAccessPermission="edit"/>
    <arrUserId title="区域1_18_1_1_5" rangeCreator="" othersAccessPermission="edit"/>
    <arrUserId title="区域1_22_3_1_1_1" rangeCreator="" othersAccessPermission="edit"/>
    <arrUserId title="区域1_18_2_1_1_1" rangeCreator="" othersAccessPermission="edit"/>
    <arrUserId title="区域1_21_5" rangeCreator="" othersAccessPermission="edit"/>
    <arrUserId title="区域1_32_1" rangeCreator="" othersAccessPermission="edit"/>
    <arrUserId title="区域1_22_7" rangeCreator="" othersAccessPermission="edit"/>
    <arrUserId title="区域1_33_1" rangeCreator="" othersAccessPermission="edit"/>
    <arrUserId title="区域1_22_8" rangeCreator="" othersAccessPermission="edit"/>
    <arrUserId title="区域1_33_2" rangeCreator="" othersAccessPermission="edit"/>
    <arrUserId title="区域1_22_9" rangeCreator="" othersAccessPermission="edit"/>
    <arrUserId title="区域1_33_3" rangeCreator="" othersAccessPermission="edit"/>
    <arrUserId title="区域1_22_10" rangeCreator="" othersAccessPermission="edit"/>
    <arrUserId title="区域1_33_4" rangeCreator="" othersAccessPermission="edit"/>
    <arrUserId title="区域1_44" rangeCreator="" othersAccessPermission="edit"/>
    <arrUserId title="区域1_49" rangeCreator="" othersAccessPermission="edit"/>
    <arrUserId title="区域1_36_1_1" rangeCreator="" othersAccessPermission="edit"/>
    <arrUserId title="区域1_1" rangeCreator="" othersAccessPermission="edit"/>
    <arrUserId title="区域1_3_1" rangeCreator="" othersAccessPermission="edit"/>
    <arrUserId title="区域1_4_1" rangeCreator="" othersAccessPermission="edit"/>
    <arrUserId title="区域1_5" rangeCreator="" othersAccessPermission="edit"/>
    <arrUserId title="区域1_22_3_1_2" rangeCreator="" othersAccessPermission="edit"/>
    <arrUserId title="区域1_18_2_1_2" rangeCreator="" othersAccessPermission="edit"/>
    <arrUserId title="区域1_21_6" rangeCreator="" othersAccessPermission="edit"/>
    <arrUserId title="区域1_22_11" rangeCreator="" othersAccessPermission="edit"/>
    <arrUserId title="区域2_1_1_1" rangeCreator="" othersAccessPermission="edit"/>
    <arrUserId title="区域1_21_2_1_2" rangeCreator="" othersAccessPermission="edit"/>
    <arrUserId title="区域1_16_4_1" rangeCreator="" othersAccessPermission="edit"/>
    <arrUserId title="区域1_22_4_1_1" rangeCreator="" othersAccessPermission="edit"/>
    <arrUserId title="区域1_18_2_1_2_1" rangeCreator="" othersAccessPermission="edit"/>
    <arrUserId title="区域1_22_4_1_1_1" rangeCreator="" othersAccessPermission="edit"/>
    <arrUserId title="区域1_18_2_1_1_1_1" rangeCreator="" othersAccessPermission="edit"/>
    <arrUserId title="区域1_22_4_1_2" rangeCreator="" othersAccessPermission="edit"/>
    <arrUserId title="区域1_18_2_1_2_1_1" rangeCreator="" othersAccessPermission="edit"/>
    <arrUserId title="区域1_12_2_1" rangeCreator="" othersAccessPermission="edit"/>
    <arrUserId title="区域1_13_2_1" rangeCreator="" othersAccessPermission="edit"/>
    <arrUserId title="区域1_21_3_1_1_1" rangeCreator="" othersAccessPermission="edit"/>
    <arrUserId title="区域1_22_3_2_1_1" rangeCreator="" othersAccessPermission="edit"/>
    <arrUserId title="区域1_1_1" rangeCreator="" othersAccessPermission="edit"/>
    <arrUserId title="区域1_6_1_4_1_1_2_1_1_2_1_1_2_3_2" rangeCreator="" othersAccessPermission="edit"/>
    <arrUserId title="区域1_46" rangeCreator="" othersAccessPermission="edit"/>
    <arrUserId title="区域1_47" rangeCreator="" othersAccessPermission="edit"/>
    <arrUserId title="区域1_32" rangeCreator="" othersAccessPermission="edit"/>
    <arrUserId title="区域1_21_3_1_2" rangeCreator="" othersAccessPermission="edit"/>
    <arrUserId title="区域1_22_3_2_2" rangeCreator="" othersAccessPermission="edit"/>
    <arrUserId title="区域1_1_1_1" rangeCreator="" othersAccessPermission="edit"/>
    <arrUserId title="区域1_16_2_3_4_1_3_1_1" rangeCreator="" othersAccessPermission="edit"/>
    <arrUserId title="区域1_6_1_53_6_2_2_2_2_1" rangeCreator="" othersAccessPermission="edit"/>
    <arrUserId title="区域1_32_2_1" rangeCreator="" othersAccessPermission="edit"/>
    <arrUserId title="区域1_33_2_1_1" rangeCreator="" othersAccessPermission="edit"/>
    <arrUserId title="区域1_6_1_53_6_2_2_2_1_1_1" rangeCreator="" othersAccessPermission="edit"/>
    <arrUserId title="区域1_21_3_2_2_1" rangeCreator="" othersAccessPermission="edit"/>
    <arrUserId title="区域1_22_4_8_3" rangeCreator="" othersAccessPermission="edit"/>
    <arrUserId title="区域1_9_2_2_3" rangeCreator="" othersAccessPermission="edit"/>
    <arrUserId title="区域1_22_4_8_4" rangeCreator="" othersAccessPermission="edit"/>
    <arrUserId title="区域1_9_2_2_4" rangeCreator="" othersAccessPermission="edit"/>
    <arrUserId title="区域1_21_3_2_1_1" rangeCreator="" othersAccessPermission="edit"/>
    <arrUserId title="区域1_22_3_3_1_1" rangeCreator="" othersAccessPermission="edit"/>
    <arrUserId title="区域1_6_1_53_6_2_2_2_3_1" rangeCreator="" othersAccessPermission="edit"/>
    <arrUserId title="区域1_6_1_53_6_2_2_2_1_2_1" rangeCreator="" othersAccessPermission="edit"/>
    <arrUserId title="区域1_74_1_1_1" rangeCreator="" othersAccessPermission="edit"/>
    <arrUserId title="区域1_18_1_1_3" rangeCreator="" othersAccessPermission="edit"/>
    <arrUserId title="区域1_16_1_1_4" rangeCreator="" othersAccessPermission="edit"/>
    <arrUserId title="区域1_18_1_1_4" rangeCreator="" othersAccessPermission="edit"/>
    <arrUserId title="区域1_18_2_1_3" rangeCreator="" othersAccessPermission="edit"/>
    <arrUserId title="区域1_22_3_1_1_2" rangeCreator="" othersAccessPermission="edit"/>
    <arrUserId title="区域1_18_2_1_1_2" rangeCreator="" othersAccessPermission="edit"/>
    <arrUserId title="区域1_22_10_1" rangeCreator="" othersAccessPermission="edit"/>
    <arrUserId title="区域1_33_4_1" rangeCreator="" othersAccessPermission="edit"/>
    <arrUserId title="区域1_34" rangeCreator="" othersAccessPermission="edit"/>
    <arrUserId title="区域1_13" rangeCreator="" othersAccessPermission="edit"/>
    <arrUserId title="区域1_14" rangeCreator="" othersAccessPermission="edit"/>
    <arrUserId title="区域1_15" rangeCreator="" othersAccessPermission="edit"/>
    <arrUserId title="区域1_36_1" rangeCreator="" othersAccessPermission="edit"/>
    <arrUserId title="区域1" rangeCreator="" othersAccessPermission="edit"/>
    <arrUserId title="区域1_3" rangeCreator="" othersAccessPermission="edit"/>
    <arrUserId title="区域1_4" rangeCreator="" othersAccessPermission="edit"/>
    <arrUserId title="区域1_22_13" rangeCreator="" othersAccessPermission="edit"/>
    <arrUserId title="区域1_22_14" rangeCreator="" othersAccessPermission="edit"/>
    <arrUserId title="区域1_6_1_30_4_1_1_1_1_4_1_1" rangeCreator="" othersAccessPermission="edit"/>
    <arrUserId title="区域1_22_13_1" rangeCreator="" othersAccessPermission="edit"/>
    <arrUserId title="区域1_21_2_6_2" rangeCreator="" othersAccessPermission="edit"/>
    <arrUserId title="区域1_22_4_6_2" rangeCreator="" othersAccessPermission="edit"/>
    <arrUserId title="区域1_6_1_4_1_1_2_1_1_2_1_1_2_3_2_1" rangeCreator="" othersAccessPermission="edit"/>
    <arrUserId title="区域1_6_1_30_4_1_1_1_1_4_1_1_3_2" rangeCreator="" othersAccessPermission="edit"/>
    <arrUserId title="区域2_1_1_1_1" rangeCreator="" othersAccessPermission="edit"/>
    <arrUserId title="区域1_6_1_53_6_2_2_2_1_3_1" rangeCreator="" othersAccessPermission="edit"/>
    <arrUserId title="区域1_21_3_2_2_2" rangeCreator="" othersAccessPermission="edit"/>
    <arrUserId title="区域1_22_4_8" rangeCreator="" othersAccessPermission="edit"/>
    <arrUserId title="区域1_9_2_2" rangeCreator="" othersAccessPermission="edit"/>
    <arrUserId title="区域1_22_4_8_1" rangeCreator="" othersAccessPermission="edit"/>
    <arrUserId title="区域1_9_2_2_1" rangeCreator="" othersAccessPermission="edit"/>
    <arrUserId title="区域1_22_4_8_2" rangeCreator="" othersAccessPermission="edit"/>
    <arrUserId title="区域1_9_2_2_2" rangeCreator="" othersAccessPermission="edit"/>
    <arrUserId title="区域1_6_1_53_6_2_2_2_3_1_1" rangeCreator="" othersAccessPermission="edit"/>
    <arrUserId title="区域1_6_1_53_6_2_2_2_1_2_1_1" rangeCreator="" othersAccessPermission="edit"/>
    <arrUserId title="区域1_63_1_1" rangeCreator="" othersAccessPermission="edit"/>
    <arrUserId title="区域1_64_1_1" rangeCreator="" othersAccessPermission="edit"/>
    <arrUserId title="区域1_74_1_1_1_1" rangeCreator="" othersAccessPermission="edit"/>
    <arrUserId title="区域1_2" rangeCreator="" othersAccessPermission="edit"/>
    <arrUserId title="区域1_1_1_2" rangeCreator="" othersAccessPermission="edit"/>
    <arrUserId title="区域1_5_1" rangeCreator="" othersAccessPermission="edit"/>
    <arrUserId title="区域1_7_1" rangeCreator="" othersAccessPermission="edit"/>
    <arrUserId title="区域1_8" rangeCreator="" othersAccessPermission="edit"/>
    <arrUserId title="区域1_9" rangeCreator="" othersAccessPermission="edit"/>
    <arrUserId title="区域1_29_2_1_1_12_1_1_1_1" rangeCreator="" othersAccessPermission="edit"/>
    <arrUserId title="区域1_29_2_1_1_12_1_1_1_1_1" rangeCreator="" othersAccessPermission="edit"/>
    <arrUserId title="区域1_29_2_1_1_12_1_1_1_4" rangeCreator="" othersAccessPermission="edit"/>
    <arrUserId title="区域1_6_1_53_6_2_2_2_4_1" rangeCreator="" othersAccessPermission="edit"/>
    <arrUserId title="区域1_2_3_1_1_1_9_2_1_1_1_3_1_2_1" rangeCreator="" othersAccessPermission="edit"/>
    <arrUserId title="区域1_6_1_53_6_2_2_2_1_3_2" rangeCreator="" othersAccessPermission="edit"/>
    <arrUserId title="区域1_21_1_1_1" rangeCreator="" othersAccessPermission="edit"/>
    <arrUserId title="区域1_22_1_1_1" rangeCreator="" othersAccessPermission="edit"/>
    <arrUserId title="区域1_83_2" rangeCreator="" othersAccessPermission="edit"/>
    <arrUserId title="区域1_84_2" rangeCreator="" othersAccessPermission="edit"/>
    <arrUserId title="区域1_2_1" rangeCreator="" othersAccessPermission="edit"/>
    <arrUserId title="区域1_1_1_3" rangeCreator="" othersAccessPermission="edit"/>
    <arrUserId title="区域1_5_1_1" rangeCreator="" othersAccessPermission="edit"/>
    <arrUserId title="区域1_6" rangeCreator="" othersAccessPermission="edit"/>
    <arrUserId title="区域1_7_1_1" rangeCreator="" othersAccessPermission="edit"/>
    <arrUserId title="区域1_8_1" rangeCreator="" othersAccessPermission="edit"/>
    <arrUserId title="区域1_9_1" rangeCreator="" othersAccessPermission="edit"/>
    <arrUserId title="区域1_22_10_2" rangeCreator="" othersAccessPermission="edit"/>
    <arrUserId title="区域1_33_4_2" rangeCreator="" othersAccessPermission="edit"/>
    <arrUserId title="区域1_21" rangeCreator="" othersAccessPermission="edit"/>
    <arrUserId title="区域1_22_13_2" rangeCreator="" othersAccessPermission="edit"/>
    <arrUserId title="区域1_22_13_2_1" rangeCreator="" othersAccessPermission="edit"/>
    <arrUserId title="区域1_6_1_30_4_1_1_1_1_4_1_1_2" rangeCreator="" othersAccessPermission="edit"/>
    <arrUserId title="区域1_21_9_1" rangeCreator="" othersAccessPermission="edit"/>
    <arrUserId title="区域1_22_13_2_1_1" rangeCreator="" othersAccessPermission="edit"/>
    <arrUserId title="区域1_22_14_2_1" rangeCreator="" othersAccessPermission="edit"/>
    <arrUserId title="区域1_6_1_30_4_1_1_1_1_4_1_1_2_2" rangeCreator="" othersAccessPermission="edit"/>
    <arrUserId title="区域1_22_14_2_1_1" rangeCreator="" othersAccessPermission="edit"/>
    <arrUserId title="区域1_6_1_30_4_1_1_1_1_4_1_1_2_1" rangeCreator="" othersAccessPermission="edit"/>
    <arrUserId title="区域1_22_14_2_1_1_1" rangeCreator="" othersAccessPermission="edit"/>
    <arrUserId title="区域1_6_1_30_4_1_1_1_1_4_1_1_2_1_1" rangeCreator="" othersAccessPermission="edit"/>
    <arrUserId title="区域1_36_1_1_1" rangeCreator="" othersAccessPermission="edit"/>
    <arrUserId title="区域1_22_14_4" rangeCreator="" othersAccessPermission="edit"/>
    <arrUserId title="区域1_25_3_1_1_1_1_1_1" rangeCreator="" othersAccessPermission="edit"/>
    <arrUserId title="区域2_1_1_1_2" rangeCreator="" othersAccessPermission="edit"/>
    <arrUserId title="区域2_1_3_1" rangeCreator="" othersAccessPermission="edit"/>
    <arrUserId title="区域1_1_1_4" rangeCreator="" othersAccessPermission="edit"/>
    <arrUserId title="区域1_3_2" rangeCreator="" othersAccessPermission="edit"/>
    <arrUserId title="区域1_4_2" rangeCreator="" othersAccessPermission="edit"/>
    <arrUserId title="区域1_9_2" rangeCreator="" othersAccessPermission="edit"/>
    <arrUserId title="区域1_6_1_53_6_2_2_2_2_1_1" rangeCreator="" othersAccessPermission="edit"/>
    <arrUserId title="区域1_6_1_53_6_2_2_2_1_1_1_1" rangeCreator="" othersAccessPermission="edit"/>
    <arrUserId title="区域1_73_1_1" rangeCreator="" othersAccessPermission="edit"/>
    <arrUserId title="区域1_74_1_2" rangeCreator="" othersAccessPermission="edit"/>
    <arrUserId title="区域1_36_2" rangeCreator="" othersAccessPermission="edit"/>
    <arrUserId title="区域1_22_3" rangeCreator="" othersAccessPermission="edit"/>
    <arrUserId title="区域1_18_2_1" rangeCreator="" othersAccessPermission="edit"/>
    <arrUserId title="区域1_16_4" rangeCreator="" othersAccessPermission="edit"/>
    <arrUserId title="区域1_22_12" rangeCreator="" othersAccessPermission="edit"/>
    <arrUserId title="区域1_18_6" rangeCreator="" othersAccessPermission="edit"/>
    <arrUserId title="区域1_21_7" rangeCreator="" othersAccessPermission="edit"/>
    <arrUserId title="区域1_16_4_2" rangeCreator="" othersAccessPermission="edit"/>
    <arrUserId title="区域1_22_12_1" rangeCreator="" othersAccessPermission="edit"/>
    <arrUserId title="区域1_18_6_1" rangeCreator="" othersAccessPermission="edit"/>
  </rangeList>
  <rangeList sheetStid="3" master="">
    <arrUserId title="区域2" rangeCreator="" othersAccessPermission="edit"/>
    <arrUserId title="区域1_16_2" rangeCreator="" othersAccessPermission="edit"/>
    <arrUserId title="区域1_18_5" rangeCreator="" othersAccessPermission="edit"/>
    <arrUserId title="区域2_1_1" rangeCreator="" othersAccessPermission="edit"/>
    <arrUserId title="区域1_18_4_1" rangeCreator="" othersAccessPermission="edit"/>
    <arrUserId title="区域1_21_3_2_2_1" rangeCreator="" othersAccessPermission="edit"/>
    <arrUserId title="区域1_22_4_8_7" rangeCreator="" othersAccessPermission="edit"/>
    <arrUserId title="区域1_22_4_8_1_1" rangeCreator="" othersAccessPermission="edit"/>
    <arrUserId title="区域1_22_4_8_2_1" rangeCreator="" othersAccessPermission="edit"/>
    <arrUserId title="区域1_6_1_53_6_2_2_2_3_1" rangeCreator="" othersAccessPermission="edit"/>
    <arrUserId title="区域1_6_1_53_6_2_2_2_1_2_1" rangeCreator="" othersAccessPermission="edit"/>
    <arrUserId title="区域1_63_1_1" rangeCreator="" othersAccessPermission="edit"/>
    <arrUserId title="区域1_64_1_1" rangeCreator="" othersAccessPermission="edit"/>
    <arrUserId title="区域1_74_1_1_1" rangeCreator="" othersAccessPermission="edit"/>
    <arrUserId title="区域1_44" rangeCreator="" othersAccessPermission="edit"/>
    <arrUserId title="区域1_44_1" rangeCreator="" othersAccessPermission="edit"/>
    <arrUserId title="区域1_22_3" rangeCreator="" othersAccessPermission="edit"/>
    <arrUserId title="区域1_18_2_1_2" rangeCreator="" othersAccessPermission="edit"/>
    <arrUserId title="区域1_16_3_1" rangeCreator="" othersAccessPermission="edit"/>
    <arrUserId title="区域1_18_2_1_2_1" rangeCreator="" othersAccessPermission="edit"/>
    <arrUserId title="区域1_18_2_1_1_2" rangeCreator="" othersAccessPermission="edit"/>
    <arrUserId title="区域1_5_1_2" rangeCreator="" othersAccessPermission="edit"/>
    <arrUserId title="区域1_8" rangeCreator="" othersAccessPermission="edit"/>
    <arrUserId title="区域2_1_1_1_1" rangeCreator="" othersAccessPermission="edit"/>
    <arrUserId title="区域1_16_2_3_4_1_3_1" rangeCreator="" othersAccessPermission="edit"/>
    <arrUserId title="区域1_6_1_53_6_2_2_2_1_3" rangeCreator="" othersAccessPermission="edit"/>
    <arrUserId title="区域1_1_1_2" rangeCreator="" othersAccessPermission="edit"/>
    <arrUserId title="区域1_5_1_3" rangeCreator="" othersAccessPermission="edit"/>
    <arrUserId title="区域1_7_1" rangeCreator="" othersAccessPermission="edit"/>
    <arrUserId title="区域1_8_2" rangeCreator="" othersAccessPermission="edit"/>
    <arrUserId title="区域1_9" rangeCreator="" othersAccessPermission="edit"/>
    <arrUserId title="区域1_21_3_2_2_2" rangeCreator="" othersAccessPermission="edit"/>
    <arrUserId title="区域1_22_3_3_2_1" rangeCreator="" othersAccessPermission="edit"/>
    <arrUserId title="区域1_22_4_8" rangeCreator="" othersAccessPermission="edit"/>
    <arrUserId title="区域1_9_2_2" rangeCreator="" othersAccessPermission="edit"/>
    <arrUserId title="区域1_22_4_8_1" rangeCreator="" othersAccessPermission="edit"/>
    <arrUserId title="区域1_9_2_2_1" rangeCreator="" othersAccessPermission="edit"/>
    <arrUserId title="区域1_22_4_8_2" rangeCreator="" othersAccessPermission="edit"/>
    <arrUserId title="区域1_9_2_2_2" rangeCreator="" othersAccessPermission="edit"/>
    <arrUserId title="区域1_22_7_2" rangeCreator="" othersAccessPermission="edit"/>
    <arrUserId title="区域1_44_2" rangeCreator="" othersAccessPermission="edit"/>
    <arrUserId title="区域1_1" rangeCreator="" othersAccessPermission="edit"/>
    <arrUserId title="区域1_22_4_1_3_1" rangeCreator="" othersAccessPermission="edit"/>
    <arrUserId title="区域1_33_2_1_1" rangeCreator="" othersAccessPermission="edit"/>
    <arrUserId title="区域1_21_2_1" rangeCreator="" othersAccessPermission="edit"/>
    <arrUserId title="区域1_22_3_1" rangeCreator="" othersAccessPermission="edit"/>
    <arrUserId title="区域1_18_2_1_3" rangeCreator="" othersAccessPermission="edit"/>
    <arrUserId title="区域1_18_4_3" rangeCreator="" othersAccessPermission="edit"/>
    <arrUserId title="区域1_18_5_2" rangeCreator="" othersAccessPermission="edit"/>
    <arrUserId title="区域1_16_4_1_1" rangeCreator="" othersAccessPermission="edit"/>
    <arrUserId title="区域1_18_2_1_1_1_1" rangeCreator="" othersAccessPermission="edit"/>
    <arrUserId title="区域1_21_3_2_2_3" rangeCreator="" othersAccessPermission="edit"/>
    <arrUserId title="区域1_22_4_8_6_1" rangeCreator="" othersAccessPermission="edit"/>
    <arrUserId title="区域1_21_1_3" rangeCreator="" othersAccessPermission="edit"/>
    <arrUserId title="区域1_22_7_3" rangeCreator="" othersAccessPermission="edit"/>
    <arrUserId title="区域1_22_9_3" rangeCreator="" othersAccessPermission="edit"/>
    <arrUserId title="区域1_44_3" rangeCreator="" othersAccessPermission="edit"/>
    <arrUserId title="区域1_14_1" rangeCreator="" othersAccessPermission="edit"/>
    <arrUserId title="区域1_1_1" rangeCreator="" othersAccessPermission="edit"/>
    <arrUserId title="区域1_1_1_1" rangeCreator="" othersAccessPermission="edit"/>
    <arrUserId title="区域1_2_3_1_1_1_9_2_1_1_1_3_1_1" rangeCreator="" othersAccessPermission="edit"/>
    <arrUserId title="区域1_22_4_1_3_1_1" rangeCreator="" othersAccessPermission="edit"/>
    <arrUserId title="区域1_84_1_1_1" rangeCreator="" othersAccessPermission="edit"/>
    <arrUserId title="区域1_83_2" rangeCreator="" othersAccessPermission="edit"/>
    <arrUserId title="区域1_32" rangeCreator="" othersAccessPermission="edit"/>
    <arrUserId title="区域1_18" rangeCreator="" othersAccessPermission="edit"/>
    <arrUserId title="区域1_16" rangeCreator="" othersAccessPermission="edit"/>
    <arrUserId title="区域1_32_1" rangeCreator="" othersAccessPermission="edit"/>
    <arrUserId title="区域1_33_1" rangeCreator="" othersAccessPermission="edit"/>
    <arrUserId title="区域1_33_2" rangeCreator="" othersAccessPermission="edit"/>
    <arrUserId title="区域1_33_3" rangeCreator="" othersAccessPermission="edit"/>
    <arrUserId title="区域1_33_4" rangeCreator="" othersAccessPermission="edit"/>
    <arrUserId title="区域1_49" rangeCreator="" othersAccessPermission="edit"/>
    <arrUserId title="区域1_13" rangeCreator="" othersAccessPermission="edit"/>
    <arrUserId title="区域1_15" rangeCreator="" othersAccessPermission="edit"/>
    <arrUserId title="区域1_36_1_1_1" rangeCreator="" othersAccessPermission="edit"/>
    <arrUserId title="区域1_3_1_1" rangeCreator="" othersAccessPermission="edit"/>
    <arrUserId title="区域1_5" rangeCreator="" othersAccessPermission="edit"/>
    <arrUserId title="区域1_5_1" rangeCreator="" othersAccessPermission="edit"/>
    <arrUserId title="区域1_6_1_53_6_2_2_2_4" rangeCreator="" othersAccessPermission="edit"/>
    <arrUserId title="区域1_2_3_1_1_1_9_2_1_1_1_3_1_2_1" rangeCreator="" othersAccessPermission="edit"/>
    <arrUserId title="区域1_21_4_1_1" rangeCreator="" othersAccessPermission="edit"/>
    <arrUserId title="区域1_53_1_1" rangeCreator="" othersAccessPermission="edit"/>
    <arrUserId title="区域1_83_1_1" rangeCreator="" othersAccessPermission="edit"/>
    <arrUserId title="区域1_6_1_53_6_2_2_2_1_3_1" rangeCreator="" othersAccessPermission="edit"/>
    <arrUserId title="区域1_22_1_1_1" rangeCreator="" othersAccessPermission="edit"/>
    <arrUserId title="区域1_84_2" rangeCreator="" othersAccessPermission="edit"/>
    <arrUserId title="区域1_22_14_2" rangeCreator="" othersAccessPermission="edit"/>
    <arrUserId title="区域1_21_2_2" rangeCreator="" othersAccessPermission="edit"/>
    <arrUserId title="区域1_22_2_2" rangeCreator="" othersAccessPermission="edit"/>
    <arrUserId title="区域1_22_3_2" rangeCreator="" othersAccessPermission="edit"/>
    <arrUserId title="区域1_36_3_2" rangeCreator="" othersAccessPermission="edit"/>
    <arrUserId title="区域1_16_1_1_2" rangeCreator="" othersAccessPermission="edit"/>
    <arrUserId title="区域1_18_1_1_3" rangeCreator="" othersAccessPermission="edit"/>
    <arrUserId title="区域1_18_2_1_4" rangeCreator="" othersAccessPermission="edit"/>
    <arrUserId title="区域1_18_3_2" rangeCreator="" othersAccessPermission="edit"/>
    <arrUserId title="区域1_16_2_4" rangeCreator="" othersAccessPermission="edit"/>
    <arrUserId title="区域1_18_4_4" rangeCreator="" othersAccessPermission="edit"/>
    <arrUserId title="区域1_16_3_3" rangeCreator="" othersAccessPermission="edit"/>
    <arrUserId title="区域1_18_5_3" rangeCreator="" othersAccessPermission="edit"/>
    <arrUserId title="区域1_22_11_2" rangeCreator="" othersAccessPermission="edit"/>
    <arrUserId title="区域1_18_1_1_1_2" rangeCreator="" othersAccessPermission="edit"/>
    <arrUserId title="区域1_18_2_1_1_3" rangeCreator="" othersAccessPermission="edit"/>
    <arrUserId title="区域1_16_2_1_2" rangeCreator="" othersAccessPermission="edit"/>
    <arrUserId title="区域1_18_4_1_2" rangeCreator="" othersAccessPermission="edit"/>
    <arrUserId title="区域1_22_14" rangeCreator="" othersAccessPermission="edit"/>
    <arrUserId title="区域1_21_2_3" rangeCreator="" othersAccessPermission="edit"/>
    <arrUserId title="区域1_22_2_1" rangeCreator="" othersAccessPermission="edit"/>
    <arrUserId title="区域1_22_3_3" rangeCreator="" othersAccessPermission="edit"/>
    <arrUserId title="区域1_36_3_1" rangeCreator="" othersAccessPermission="edit"/>
    <arrUserId title="区域1_16_1_1_3" rangeCreator="" othersAccessPermission="edit"/>
    <arrUserId title="区域1_18_1_1_2" rangeCreator="" othersAccessPermission="edit"/>
    <arrUserId title="区域1_18_2_1_5" rangeCreator="" othersAccessPermission="edit"/>
    <arrUserId title="区域1_18_3_1" rangeCreator="" othersAccessPermission="edit"/>
    <arrUserId title="区域1_16_2_5" rangeCreator="" othersAccessPermission="edit"/>
    <arrUserId title="区域1_18_4_2" rangeCreator="" othersAccessPermission="edit"/>
    <arrUserId title="区域1_16_3_4" rangeCreator="" othersAccessPermission="edit"/>
    <arrUserId title="区域1_18_5_1" rangeCreator="" othersAccessPermission="edit"/>
    <arrUserId title="区域1_22_11_3" rangeCreator="" othersAccessPermission="edit"/>
    <arrUserId title="区域1_16_4_1" rangeCreator="" othersAccessPermission="edit"/>
    <arrUserId title="区域1_18_2_1_2_4" rangeCreator="" othersAccessPermission="edit"/>
    <arrUserId title="区域1_18_2_1_1_1" rangeCreator="" othersAccessPermission="edit"/>
    <arrUserId title="区域1_18_2_1_2_1_4" rangeCreator="" othersAccessPermission="edit"/>
    <arrUserId title="区域1_21_3_2_2_4" rangeCreator="" othersAccessPermission="edit"/>
    <arrUserId title="区域1_22_4_8_5_2" rangeCreator="" othersAccessPermission="edit"/>
    <arrUserId title="区域1_22_4_8_6_2" rangeCreator="" othersAccessPermission="edit"/>
    <arrUserId title="区域1_22_2_1_1_2" rangeCreator="" othersAccessPermission="edit"/>
    <arrUserId title="区域1_22_3_1_1_2" rangeCreator="" othersAccessPermission="edit"/>
    <arrUserId title="区域1_21_3_1_2" rangeCreator="" othersAccessPermission="edit"/>
    <arrUserId title="区域1_22_5_1_2" rangeCreator="" othersAccessPermission="edit"/>
    <arrUserId title="区域1_16_2_3_4_1_3_1_2" rangeCreator="" othersAccessPermission="edit"/>
    <arrUserId title="区域1_21_3_1_2_1" rangeCreator="" othersAccessPermission="edit"/>
    <arrUserId title="区域1_22_3_2_2" rangeCreator="" othersAccessPermission="edit"/>
    <arrUserId title="区域1_12_2_2" rangeCreator="" othersAccessPermission="edit"/>
    <arrUserId title="区域1_13_2_2" rangeCreator="" othersAccessPermission="edit"/>
    <arrUserId title="区域1_21_3_1_1_2" rangeCreator="" othersAccessPermission="edit"/>
    <arrUserId title="区域1_22_3_2_1_2" rangeCreator="" othersAccessPermission="edit"/>
    <arrUserId title="区域1_6_1_30_4_1_1_1_1_4_1_1_1_2_3" rangeCreator="" othersAccessPermission="edit"/>
    <arrUserId title="区域1_6_1_53_6_2_2_2_3_1_1" rangeCreator="" othersAccessPermission="edit"/>
    <arrUserId title="区域1_6_1_53_6_2_2_2_1_2_1_1" rangeCreator="" othersAccessPermission="edit"/>
    <arrUserId title="区域1_74_1_1_1_1" rangeCreator="" othersAccessPermission="edit"/>
    <arrUserId title="区域1_22_3_1_3" rangeCreator="" othersAccessPermission="edit"/>
    <arrUserId title="区域1_18_2_1_6" rangeCreator="" othersAccessPermission="edit"/>
    <arrUserId title="区域1_21_8" rangeCreator="" othersAccessPermission="edit"/>
    <arrUserId title="区域1_16_5" rangeCreator="" othersAccessPermission="edit"/>
    <arrUserId title="区域1_22_15" rangeCreator="" othersAccessPermission="edit"/>
    <arrUserId title="区域1_18_7" rangeCreator="" othersAccessPermission="edit"/>
    <arrUserId title="区域1_22_13_3" rangeCreator="" othersAccessPermission="edit"/>
    <arrUserId title="区域1_22_14_3" rangeCreator="" othersAccessPermission="edit"/>
    <arrUserId title="区域1_6_1_30_4_1_1_1_1_4_1_1_3" rangeCreator="" othersAccessPermission="edit"/>
    <arrUserId title="区域2_1_1_1" rangeCreator="" othersAccessPermission="edit"/>
    <arrUserId title="区域1_33_4_1" rangeCreator="" othersAccessPermission="edit"/>
    <arrUserId title="区域1_3" rangeCreator="" othersAccessPermission="edit"/>
    <arrUserId title="区域1_21" rangeCreator="" othersAccessPermission="edit"/>
    <arrUserId title="区域1_22_14_4" rangeCreator="" othersAccessPermission="edit"/>
    <arrUserId title="区域1_33_4_1_1" rangeCreator="" othersAccessPermission="edit"/>
    <arrUserId title="区域1_3_1" rangeCreator="" othersAccessPermission="edit"/>
    <arrUserId title="区域1_21_1" rangeCreator="" othersAccessPermission="edit"/>
    <arrUserId title="区域1_22_14_4_1" rangeCreator="" othersAccessPermission="edit"/>
    <arrUserId title="区域1_36_1_1_1_1" rangeCreator="" othersAccessPermission="edit"/>
    <arrUserId title="区域1_6_1_30_4_1_1_1_1_4_1_1_1_2_4_1" rangeCreator="" othersAccessPermission="edit"/>
    <arrUserId title="区域1_36_2" rangeCreator="" othersAccessPermission="edit"/>
    <arrUserId title="区域1_22_3_4" rangeCreator="" othersAccessPermission="edit"/>
    <arrUserId title="区域1_18_2_1" rangeCreator="" othersAccessPermission="edit"/>
    <arrUserId title="区域1_21_7" rangeCreator="" othersAccessPermission="edit"/>
    <arrUserId title="区域1_16_4" rangeCreator="" othersAccessPermission="edit"/>
    <arrUserId title="区域1_22_12" rangeCreator="" othersAccessPermission="edit"/>
    <arrUserId title="区域1_18_6" rangeCreator="" othersAccessPermission="edit"/>
    <arrUserId title="区域1_32_2" rangeCreator="" othersAccessPermission="edit"/>
    <arrUserId title="区域1_22_1" rangeCreator="" othersAccessPermission="edit"/>
    <arrUserId title="区域1_18_3" rangeCreator="" othersAccessPermission="edit"/>
    <arrUserId title="区域1_21_1_1" rangeCreator="" othersAccessPermission="edit"/>
    <arrUserId title="区域1_16_3" rangeCreator="" othersAccessPermission="edit"/>
    <arrUserId title="区域1_21_5" rangeCreator="" othersAccessPermission="edit"/>
    <arrUserId title="区域1_32_1_1" rangeCreator="" othersAccessPermission="edit"/>
    <arrUserId title="区域1_22_7_1" rangeCreator="" othersAccessPermission="edit"/>
    <arrUserId title="区域1_33_1_1" rangeCreator="" othersAccessPermission="edit"/>
    <arrUserId title="区域1_22_8" rangeCreator="" othersAccessPermission="edit"/>
    <arrUserId title="区域1_33_2_1" rangeCreator="" othersAccessPermission="edit"/>
    <arrUserId title="区域1_22_9" rangeCreator="" othersAccessPermission="edit"/>
    <arrUserId title="区域1_33_3_1" rangeCreator="" othersAccessPermission="edit"/>
    <arrUserId title="区域1_22_10" rangeCreator="" othersAccessPermission="edit"/>
    <arrUserId title="区域1_33_4_2" rangeCreator="" othersAccessPermission="edit"/>
    <arrUserId title="区域1_44_4" rangeCreator="" othersAccessPermission="edit"/>
    <arrUserId title="区域1_49_1" rangeCreator="" othersAccessPermission="edit"/>
    <arrUserId title="区域1_34" rangeCreator="" othersAccessPermission="edit"/>
    <arrUserId title="区域1_13_1" rangeCreator="" othersAccessPermission="edit"/>
    <arrUserId title="区域1_14" rangeCreator="" othersAccessPermission="edit"/>
    <arrUserId title="区域1_15_1" rangeCreator="" othersAccessPermission="edit"/>
    <arrUserId title="区域1_36_1" rangeCreator="" othersAccessPermission="edit"/>
    <arrUserId title="区域1_36_1_1" rangeCreator="" othersAccessPermission="edit"/>
    <arrUserId title="区域1_1_2" rangeCreator="" othersAccessPermission="edit"/>
    <arrUserId title="区域1_3_1_2" rangeCreator="" othersAccessPermission="edit"/>
    <arrUserId title="区域1_4_1" rangeCreator="" othersAccessPermission="edit"/>
    <arrUserId title="区域1_5_2" rangeCreator="" othersAccessPermission="edit"/>
    <arrUserId title="区域1_12_2_1" rangeCreator="" othersAccessPermission="edit"/>
    <arrUserId title="区域1_13_2_1" rangeCreator="" othersAccessPermission="edit"/>
    <arrUserId title="区域1_21_3_1_1_1_1" rangeCreator="" othersAccessPermission="edit"/>
    <arrUserId title="区域1_22_3_2_1_1" rangeCreator="" othersAccessPermission="edit"/>
    <arrUserId title="区域1_1_1_3" rangeCreator="" othersAccessPermission="edit"/>
    <arrUserId title="区域1_3_2" rangeCreator="" othersAccessPermission="edit"/>
    <arrUserId title="区域1_4_2_1" rangeCreator="" othersAccessPermission="edit"/>
    <arrUserId title="区域1_5_1_1" rangeCreator="" othersAccessPermission="edit"/>
    <arrUserId title="区域1_6" rangeCreator="" othersAccessPermission="edit"/>
    <arrUserId title="区域1_7_1_1" rangeCreator="" othersAccessPermission="edit"/>
    <arrUserId title="区域1_8_1" rangeCreator="" othersAccessPermission="edit"/>
    <arrUserId title="区域1_9_1" rangeCreator="" othersAccessPermission="edit"/>
    <arrUserId title="区域1_6_1_53_6_2_2_2_4_1" rangeCreator="" othersAccessPermission="edit"/>
    <arrUserId title="区域1_2_3_1_1_1_9_2_1_1_1_3_1_1_1" rangeCreator="" othersAccessPermission="edit"/>
    <arrUserId title="区域1_2_3_1_1_1_9_2_1_1_1_3_1_2_1_1" rangeCreator="" othersAccessPermission="edit"/>
    <arrUserId title="区域1_16_2_3_4_1_3_1_1" rangeCreator="" othersAccessPermission="edit"/>
    <arrUserId title="区域1_21_4_1_1_1" rangeCreator="" othersAccessPermission="edit"/>
    <arrUserId title="区域1_22_4_1_3_1_2" rangeCreator="" othersAccessPermission="edit"/>
    <arrUserId title="区域1_53_1_1_1" rangeCreator="" othersAccessPermission="edit"/>
    <arrUserId title="区域1_58_1_1" rangeCreator="" othersAccessPermission="edit"/>
    <arrUserId title="区域1_83_1_1_1" rangeCreator="" othersAccessPermission="edit"/>
    <arrUserId title="区域1_84_1_1" rangeCreator="" othersAccessPermission="edit"/>
    <arrUserId title="区域1_6_1_53_6_2_2_2_1_3_2" rangeCreator="" othersAccessPermission="edit"/>
    <arrUserId title="区域1_21_1_1_1" rangeCreator="" othersAccessPermission="edit"/>
    <arrUserId title="区域1_22_1_1_1_1" rangeCreator="" othersAccessPermission="edit"/>
    <arrUserId title="区域1_83_2_1" rangeCreator="" othersAccessPermission="edit"/>
    <arrUserId title="区域1_84_2_1" rangeCreator="" othersAccessPermission="edit"/>
    <arrUserId title="区域1_6_1_30_4_1_1_1_1_4_1_1_1_2" rangeCreator="" othersAccessPermission="edit"/>
    <arrUserId title="区域1_21_2_1_3" rangeCreator="" othersAccessPermission="edit"/>
    <arrUserId title="区域1_16_1_1" rangeCreator="" othersAccessPermission="edit"/>
    <arrUserId title="区域1_21_2_1_3_1" rangeCreator="" othersAccessPermission="edit"/>
    <arrUserId title="区域1_16_1_1_4" rangeCreator="" othersAccessPermission="edit"/>
    <arrUserId title="区域1_16_2_3_4_1_3_1_3" rangeCreator="" othersAccessPermission="edit"/>
    <arrUserId title="区域1_6_1_53_6_2_2_2_2_1" rangeCreator="" othersAccessPermission="edit"/>
    <arrUserId title="区域1_32_2_1" rangeCreator="" othersAccessPermission="edit"/>
    <arrUserId title="区域1_33_2_1_1_1" rangeCreator="" othersAccessPermission="edit"/>
    <arrUserId title="区域1_6_1_53_6_2_2_2_1_1_1" rangeCreator="" othersAccessPermission="edit"/>
    <arrUserId title="区域2_1_3_1" rangeCreator="" othersAccessPermission="edit"/>
    <arrUserId title="区域2_1_3_2" rangeCreator="" othersAccessPermission="edit"/>
    <arrUserId title="区域1_22_13" rangeCreator="" othersAccessPermission="edit"/>
    <arrUserId title="区域1_22_14_1" rangeCreator="" othersAccessPermission="edit"/>
    <arrUserId title="区域1_6_1_30_4_1_1_1_1_4_1_1" rangeCreator="" othersAccessPermission="edit"/>
    <arrUserId title="区域1_21_2" rangeCreator="" othersAccessPermission="edit"/>
    <arrUserId title="区域1_16_1" rangeCreator="" othersAccessPermission="edit"/>
    <arrUserId title="区域1_22_2" rangeCreator="" othersAccessPermission="edit"/>
    <arrUserId title="区域1_18_1" rangeCreator="" othersAccessPermission="edit"/>
    <arrUserId title="区域1_22_3_5" rangeCreator="" othersAccessPermission="edit"/>
    <arrUserId title="区域1_18_2" rangeCreator="" othersAccessPermission="edit"/>
    <arrUserId title="区域1_36_3" rangeCreator="" othersAccessPermission="edit"/>
    <arrUserId title="区域1_21_2_1_1" rangeCreator="" othersAccessPermission="edit"/>
    <arrUserId title="区域1_16_1_1_1" rangeCreator="" othersAccessPermission="edit"/>
    <arrUserId title="区域1_22_2_1_1" rangeCreator="" othersAccessPermission="edit"/>
    <arrUserId title="区域1_18_1_1_1" rangeCreator="" othersAccessPermission="edit"/>
    <arrUserId title="区域1_22_3_1_1" rangeCreator="" othersAccessPermission="edit"/>
    <arrUserId title="区域1_18_2_1_7" rangeCreator="" othersAccessPermission="edit"/>
    <arrUserId title="区域1_22_4" rangeCreator="" othersAccessPermission="edit"/>
    <arrUserId title="区域1_18_3_3" rangeCreator="" othersAccessPermission="edit"/>
    <arrUserId title="区域1_21_3" rangeCreator="" othersAccessPermission="edit"/>
    <arrUserId title="区域1_16_2_1" rangeCreator="" othersAccessPermission="edit"/>
    <arrUserId title="区域1_22_5" rangeCreator="" othersAccessPermission="edit"/>
    <arrUserId title="区域1_18_4" rangeCreator="" othersAccessPermission="edit"/>
    <arrUserId title="区域1_21_4" rangeCreator="" othersAccessPermission="edit"/>
    <arrUserId title="区域1_16_3_2" rangeCreator="" othersAccessPermission="edit"/>
    <arrUserId title="区域1_22_6" rangeCreator="" othersAccessPermission="edit"/>
    <arrUserId title="区域1_18_5_4" rangeCreator="" othersAccessPermission="edit"/>
    <arrUserId title="区域1_21_6" rangeCreator="" othersAccessPermission="edit"/>
    <arrUserId title="区域1_22_11" rangeCreator="" othersAccessPermission="edit"/>
    <arrUserId title="区域1_21_2_1_2" rangeCreator="" othersAccessPermission="edit"/>
    <arrUserId title="区域1_16_4_1_2" rangeCreator="" othersAccessPermission="edit"/>
    <arrUserId title="区域1_22_4_1" rangeCreator="" othersAccessPermission="edit"/>
    <arrUserId title="区域1_18_2_1_2_2" rangeCreator="" othersAccessPermission="edit"/>
    <arrUserId title="区域1_22_4_1_1" rangeCreator="" othersAccessPermission="edit"/>
    <arrUserId title="区域1_18_2_1_1_1_2" rangeCreator="" othersAccessPermission="edit"/>
    <arrUserId title="区域1_22_4_1_2" rangeCreator="" othersAccessPermission="edit"/>
    <arrUserId title="区域1_18_2_1_2_1_1" rangeCreator="" othersAccessPermission="edit"/>
    <arrUserId title="区域1_2_1" rangeCreator="" othersAccessPermission="edit"/>
    <arrUserId title="区域1_21_3_2_2" rangeCreator="" othersAccessPermission="edit"/>
    <arrUserId title="区域1_22_3_3_2" rangeCreator="" othersAccessPermission="edit"/>
    <arrUserId title="区域1_22_4_8_5" rangeCreator="" othersAccessPermission="edit"/>
    <arrUserId title="区域1_9_2_2_5" rangeCreator="" othersAccessPermission="edit"/>
    <arrUserId title="区域1_22_4_8_6" rangeCreator="" othersAccessPermission="edit"/>
    <arrUserId title="区域1_9_2_2_6" rangeCreator="" othersAccessPermission="edit"/>
    <arrUserId title="区域1_22_2_1_1_1" rangeCreator="" othersAccessPermission="edit"/>
    <arrUserId title="区域1_18_1_1_1_1" rangeCreator="" othersAccessPermission="edit"/>
    <arrUserId title="区域1_22_3_1_1_1" rangeCreator="" othersAccessPermission="edit"/>
    <arrUserId title="区域1_18_2_1_1_4" rangeCreator="" othersAccessPermission="edit"/>
    <arrUserId title="区域1_21_3_1" rangeCreator="" othersAccessPermission="edit"/>
    <arrUserId title="区域1_16_2_1_1" rangeCreator="" othersAccessPermission="edit"/>
    <arrUserId title="区域1_22_5_1" rangeCreator="" othersAccessPermission="edit"/>
    <arrUserId title="区域1_18_4_1_1" rangeCreator="" othersAccessPermission="edit"/>
    <arrUserId title="区域1_21_3_2_1" rangeCreator="" othersAccessPermission="edit"/>
    <arrUserId title="区域1_22_3_3_1_1" rangeCreator="" othersAccessPermission="edit"/>
    <arrUserId title="区域1_22_10_1" rangeCreator="" othersAccessPermission="edit"/>
    <arrUserId title="区域1_33_4_3" rangeCreator="" othersAccessPermission="edit"/>
    <arrUserId title="区域1" rangeCreator="" othersAccessPermission="edit"/>
    <arrUserId title="区域1_3_3" rangeCreator="" othersAccessPermission="edit"/>
    <arrUserId title="区域1_4" rangeCreator="" othersAccessPermission="edit"/>
    <arrUserId title="区域1_21_9" rangeCreator="" othersAccessPermission="edit"/>
    <arrUserId title="区域1_22_13_1" rangeCreator="" othersAccessPermission="edit"/>
    <arrUserId title="区域1_22_14_5" rangeCreator="" othersAccessPermission="edit"/>
    <arrUserId title="区域1_6_1_30_4_1_1_1_1_4_1_1_1" rangeCreator="" othersAccessPermission="edit"/>
    <arrUserId title="区域1_21_9_1" rangeCreator="" othersAccessPermission="edit"/>
    <arrUserId title="区域1_22_13_2" rangeCreator="" othersAccessPermission="edit"/>
    <arrUserId title="区域1_22_14_2_1" rangeCreator="" othersAccessPermission="edit"/>
    <arrUserId title="区域1_6_1_30_4_1_1_1_1_4_1_1_2" rangeCreator="" othersAccessPermission="edit"/>
  </rangeList>
  <rangeList sheetStid="4" master="">
    <arrUserId title="区域1_22_1_1" rangeCreator="" othersAccessPermission="edit"/>
    <arrUserId title="区域1_18_6" rangeCreator="" othersAccessPermission="edit"/>
    <arrUserId title="区域1_21_1_1" rangeCreator="" othersAccessPermission="edit"/>
    <arrUserId title="区域1_16_4" rangeCreator="" othersAccessPermission="edit"/>
    <arrUserId title="区域1_21_5_1" rangeCreator="" othersAccessPermission="edit"/>
    <arrUserId title="区域1_32_1_1" rangeCreator="" othersAccessPermission="edit"/>
    <arrUserId title="区域1_22_7_1" rangeCreator="" othersAccessPermission="edit"/>
    <arrUserId title="区域1_33_1_1" rangeCreator="" othersAccessPermission="edit"/>
    <arrUserId title="区域1_22_8_1" rangeCreator="" othersAccessPermission="edit"/>
    <arrUserId title="区域1_33_2_1" rangeCreator="" othersAccessPermission="edit"/>
    <arrUserId title="区域1_22_9_1" rangeCreator="" othersAccessPermission="edit"/>
    <arrUserId title="区域1_33_3_1" rangeCreator="" othersAccessPermission="edit"/>
    <arrUserId title="区域1_22_10_1" rangeCreator="" othersAccessPermission="edit"/>
    <arrUserId title="区域1_33_4_1" rangeCreator="" othersAccessPermission="edit"/>
    <arrUserId title="区域1_3_1_1" rangeCreator="" othersAccessPermission="edit"/>
    <arrUserId title="区域1_4_1_1" rangeCreator="" othersAccessPermission="edit"/>
    <arrUserId title="区域1_5_1" rangeCreator="" othersAccessPermission="edit"/>
    <arrUserId title="区域1_21_2_1" rangeCreator="" othersAccessPermission="edit"/>
    <arrUserId title="区域1_16_1_1" rangeCreator="" othersAccessPermission="edit"/>
    <arrUserId title="区域1_22_2_1" rangeCreator="" othersAccessPermission="edit"/>
    <arrUserId title="区域1_18_1_1" rangeCreator="" othersAccessPermission="edit"/>
    <arrUserId title="区域1_22_3_2" rangeCreator="" othersAccessPermission="edit"/>
    <arrUserId title="区域1_18_2_2" rangeCreator="" othersAccessPermission="edit"/>
    <arrUserId title="区域1_22_3_1_2" rangeCreator="" othersAccessPermission="edit"/>
    <arrUserId title="区域1_18_2_1_3" rangeCreator="" othersAccessPermission="edit"/>
    <arrUserId title="区域1_21_3_2" rangeCreator="" othersAccessPermission="edit"/>
    <arrUserId title="区域1_16_2_2" rangeCreator="" othersAccessPermission="edit"/>
    <arrUserId title="区域1_22_5_2" rangeCreator="" othersAccessPermission="edit"/>
    <arrUserId title="区域1_18_4_2" rangeCreator="" othersAccessPermission="edit"/>
    <arrUserId title="区域1_21_6_1" rangeCreator="" othersAccessPermission="edit"/>
    <arrUserId title="区域1_22_11_1" rangeCreator="" othersAccessPermission="edit"/>
    <arrUserId title="区域1_22_3_1_3" rangeCreator="" othersAccessPermission="edit"/>
    <arrUserId title="区域1_18_2_1_4" rangeCreator="" othersAccessPermission="edit"/>
    <arrUserId title="区域1_22_4_2" rangeCreator="" othersAccessPermission="edit"/>
    <arrUserId title="区域1_18_3_1" rangeCreator="" othersAccessPermission="edit"/>
    <arrUserId title="区域1_21_4_1" rangeCreator="" othersAccessPermission="edit"/>
    <arrUserId title="区域1_16_3_1" rangeCreator="" othersAccessPermission="edit"/>
    <arrUserId title="区域1_22_6_1" rangeCreator="" othersAccessPermission="edit"/>
    <arrUserId title="区域1_18_5_1" rangeCreator="" othersAccessPermission="edit"/>
    <arrUserId title="区域1_22_2_1_1_1" rangeCreator="" othersAccessPermission="edit"/>
    <arrUserId title="区域1_18_1_1_1_1" rangeCreator="" othersAccessPermission="edit"/>
    <arrUserId title="区域1_21_3_1_2" rangeCreator="" othersAccessPermission="edit"/>
    <arrUserId title="区域1_16_2_1_2" rangeCreator="" othersAccessPermission="edit"/>
    <arrUserId title="区域1_22_5_1_1" rangeCreator="" othersAccessPermission="edit"/>
    <arrUserId title="区域1_18_4_1_1" rangeCreator="" othersAccessPermission="edit"/>
    <arrUserId title="区域1_6_1_30_4_1_1_1_1_4_1_1_1_2_1" rangeCreator="" othersAccessPermission="edit"/>
    <arrUserId title="区域2_1_1_1_1" rangeCreator="" othersAccessPermission="edit"/>
    <arrUserId title="区域1_21_2_1_2_1" rangeCreator="" othersAccessPermission="edit"/>
    <arrUserId title="区域1_16_4_1_1" rangeCreator="" othersAccessPermission="edit"/>
    <arrUserId title="区域1_22_4_1_3" rangeCreator="" othersAccessPermission="edit"/>
    <arrUserId title="区域1_18_2_1_2_2" rangeCreator="" othersAccessPermission="edit"/>
    <arrUserId title="区域1_22_4_1_1_1" rangeCreator="" othersAccessPermission="edit"/>
    <arrUserId title="区域1_18_2_1_1_1_1" rangeCreator="" othersAccessPermission="edit"/>
    <arrUserId title="区域1_22_4_1_2_1" rangeCreator="" othersAccessPermission="edit"/>
    <arrUserId title="区域1_18_2_1_2_1_1" rangeCreator="" othersAccessPermission="edit"/>
    <arrUserId title="区域2_1_3_2_1" rangeCreator="" othersAccessPermission="edit"/>
    <arrUserId title="区域1_21_4_1_1_2" rangeCreator="" othersAccessPermission="edit"/>
    <arrUserId title="区域1_22_4_1_3_1_6" rangeCreator="" othersAccessPermission="edit"/>
    <arrUserId title="区域1_83_1_1_2" rangeCreator="" othersAccessPermission="edit"/>
    <arrUserId title="区域1_84_1_1_6" rangeCreator="" othersAccessPermission="edit"/>
    <arrUserId title="区域1_22_4_1_3_1_1_1" rangeCreator="" othersAccessPermission="edit"/>
    <arrUserId title="区域1_84_1_1_1_1" rangeCreator="" othersAccessPermission="edit"/>
    <arrUserId title="区域1_22_4_1_3_1_2_1" rangeCreator="" othersAccessPermission="edit"/>
    <arrUserId title="区域1_84_1_1_2_1" rangeCreator="" othersAccessPermission="edit"/>
    <arrUserId title="区域1_22_4_1_3_1_3_1" rangeCreator="" othersAccessPermission="edit"/>
    <arrUserId title="区域1_84_1_1_3_1" rangeCreator="" othersAccessPermission="edit"/>
    <arrUserId title="区域1_22_4_1_3_1_4_1" rangeCreator="" othersAccessPermission="edit"/>
    <arrUserId title="区域1_84_1_1_4_1" rangeCreator="" othersAccessPermission="edit"/>
    <arrUserId title="区域1_21_4_1_1_3" rangeCreator="" othersAccessPermission="edit"/>
    <arrUserId title="区域1_22_4_1_3_1_7" rangeCreator="" othersAccessPermission="edit"/>
    <arrUserId title="区域1_53_1_1_1" rangeCreator="" othersAccessPermission="edit"/>
    <arrUserId title="区域1_58_1_1_1" rangeCreator="" othersAccessPermission="edit"/>
    <arrUserId title="区域1_83_1_1_3" rangeCreator="" othersAccessPermission="edit"/>
    <arrUserId title="区域1_84_1_1_7" rangeCreator="" othersAccessPermission="edit"/>
    <arrUserId title="区域1_21_3_2_2_1" rangeCreator="" othersAccessPermission="edit"/>
    <arrUserId title="区域1_22_4_8_5_1" rangeCreator="" othersAccessPermission="edit"/>
    <arrUserId title="区域1_9_2_2_5_1" rangeCreator="" othersAccessPermission="edit"/>
    <arrUserId title="区域1_22_4_8_6_1" rangeCreator="" othersAccessPermission="edit"/>
    <arrUserId title="区域1_9_2_2_6_1" rangeCreator="" othersAccessPermission="edit"/>
    <arrUserId title="区域1_12_2_1_1" rangeCreator="" othersAccessPermission="edit"/>
    <arrUserId title="区域1_13_2_1_1" rangeCreator="" othersAccessPermission="edit"/>
    <arrUserId title="区域1_21_3_1_1_1_1" rangeCreator="" othersAccessPermission="edit"/>
    <arrUserId title="区域1_22_3_2_1_1_1" rangeCreator="" othersAccessPermission="edit"/>
    <arrUserId title="区域1_1_1_1" rangeCreator="" othersAccessPermission="edit"/>
    <arrUserId title="区域1_12_2_2_1_1" rangeCreator="" othersAccessPermission="edit"/>
    <arrUserId title="区域1_18_2_1_2_2_1_1" rangeCreator="" othersAccessPermission="edit"/>
    <arrUserId title="区域1_16_1_1_1_1_1" rangeCreator="" othersAccessPermission="edit"/>
    <arrUserId title="区域1_18_2_1_7_1_1" rangeCreator="" othersAccessPermission="edit"/>
    <arrUserId title="区域1_12_2_2_2_1" rangeCreator="" othersAccessPermission="edit"/>
    <arrUserId title="区域1_21_3_1_1_2_2_1" rangeCreator="" othersAccessPermission="edit"/>
    <arrUserId title="区域1_18_2_1_2_2_2_1" rangeCreator="" othersAccessPermission="edit"/>
    <arrUserId title="区域1_18_1_1_2_2_1" rangeCreator="" othersAccessPermission="edit"/>
    <arrUserId title="区域1_16_1_1_1_2_1" rangeCreator="" othersAccessPermission="edit"/>
    <arrUserId title="区域1_18_1_1_1_1_2_1" rangeCreator="" othersAccessPermission="edit"/>
    <arrUserId title="区域1_18_2_1_7_2_1" rangeCreator="" othersAccessPermission="edit"/>
    <arrUserId title="区域1_21_2_1_1_1" rangeCreator="" othersAccessPermission="edit"/>
    <arrUserId title="区域1_16_1_1_2_1" rangeCreator="" othersAccessPermission="edit"/>
    <arrUserId title="区域1_22_2_1_2_1" rangeCreator="" othersAccessPermission="edit"/>
    <arrUserId title="区域1_18_1_1_5_1" rangeCreator="" othersAccessPermission="edit"/>
    <arrUserId title="区域1_22_3_1_1_2" rangeCreator="" othersAccessPermission="edit"/>
    <arrUserId title="区域1_18_2_1_1_3" rangeCreator="" othersAccessPermission="edit"/>
  </rangeList>
  <rangeList sheetStid="5" master="">
    <arrUserId title="区域1_6_1_4_1_1_2_1_1_2_1_1_2_3_2" rangeCreator="" othersAccessPermission="edit"/>
    <arrUserId title="区域1_46" rangeCreator="" othersAccessPermission="edit"/>
    <arrUserId title="区域1_6_1_4_1_1_2_1_1_2_1_1_2_3_2_1" rangeCreator="" othersAccessPermission="edit"/>
    <arrUserId title="区域1_47" rangeCreator="" othersAccessPermission="edit"/>
    <arrUserId title="区域1_3_1_1" rangeCreator="" othersAccessPermission="edit"/>
    <arrUserId title="区域1_4_1_1" rangeCreator="" othersAccessPermission="edit"/>
    <arrUserId title="区域1_5_1" rangeCreator="" othersAccessPermission="edit"/>
  </rangeList>
  <rangeList sheetStid="6" master="">
    <arrUserId title="区域1_22_10" rangeCreator="" othersAccessPermission="edit"/>
    <arrUserId title="区域1_33_4" rangeCreator="" othersAccessPermission="edit"/>
    <arrUserId title="区域1_34" rangeCreator="" othersAccessPermission="edit"/>
    <arrUserId title="区域1_13" rangeCreator="" othersAccessPermission="edit"/>
    <arrUserId title="区域1_14" rangeCreator="" othersAccessPermission="edit"/>
    <arrUserId title="区域1_15" rangeCreator="" othersAccessPermission="edit"/>
    <arrUserId title="区域1" rangeCreator="" othersAccessPermission="edit"/>
    <arrUserId title="区域1_3" rangeCreator="" othersAccessPermission="edit"/>
    <arrUserId title="区域1_4" rangeCreator="" othersAccessPermission="edit"/>
    <arrUserId title="区域1_22_13" rangeCreator="" othersAccessPermission="edit"/>
    <arrUserId title="区域1_22_14" rangeCreator="" othersAccessPermission="edit"/>
    <arrUserId title="区域1_6_1_30_4_1_1_1_1_4_1_1" rangeCreator="" othersAccessPermission="edit"/>
    <arrUserId title="区域1_2" rangeCreator="" othersAccessPermission="edit"/>
    <arrUserId title="区域1_1_1" rangeCreator="" othersAccessPermission="edit"/>
    <arrUserId title="区域1_7_1" rangeCreator="" othersAccessPermission="edit"/>
    <arrUserId title="区域1_8" rangeCreator="" othersAccessPermission="edit"/>
    <arrUserId title="区域1_9" rangeCreator="" othersAccessPermission="edit"/>
    <arrUserId title="区域2_1_1_1_1" rangeCreator="" othersAccessPermission="edit"/>
    <arrUserId title="区域1_21_3_2_2" rangeCreator="" othersAccessPermission="edit"/>
    <arrUserId title="区域1_22_4_8" rangeCreator="" othersAccessPermission="edit"/>
    <arrUserId title="区域1_9_2_2" rangeCreator="" othersAccessPermission="edit"/>
    <arrUserId title="区域1_22_4_8_1" rangeCreator="" othersAccessPermission="edit"/>
    <arrUserId title="区域1_9_2_2_1" rangeCreator="" othersAccessPermission="edit"/>
    <arrUserId title="区域1_22_4_8_2" rangeCreator="" othersAccessPermission="edit"/>
    <arrUserId title="区域1_9_2_2_2" rangeCreator="" othersAccessPermission="edit"/>
    <arrUserId title="区域1_63_1_1" rangeCreator="" othersAccessPermission="edit"/>
    <arrUserId title="区域1_64_1_1" rangeCreator="" othersAccessPermission="edit"/>
    <arrUserId title="区域1_74_1_1_1" rangeCreator="" othersAccessPermission="edit"/>
    <arrUserId title="区域1_22_13_1" rangeCreator="" othersAccessPermission="edit"/>
    <arrUserId title="区域1_21_2_6_2" rangeCreator="" othersAccessPermission="edit"/>
    <arrUserId title="区域1_22_4_6_2" rangeCreator="" othersAccessPermission="edit"/>
    <arrUserId title="区域1_6_1_4_1_1_2_1_1_2_1_1_2_3_2" rangeCreator="" othersAccessPermission="edit"/>
    <arrUserId title="区域1_6_1_30_4_1_1_1_1_4_1_1_3_2" rangeCreator="" othersAccessPermission="edit"/>
    <arrUserId title="区域1_74_1_2_1" rangeCreator="" othersAccessPermission="edit"/>
    <arrUserId title="区域1_74_1_2_2" rangeCreator="" othersAccessPermission="edit"/>
    <arrUserId title="区域1_3_1_1" rangeCreator="" othersAccessPermission="edit"/>
    <arrUserId title="区域1_4_1_1" rangeCreator="" othersAccessPermission="edit"/>
    <arrUserId title="区域1_5_1" rangeCreator="" othersAccessPermission="edit"/>
  </rangeList>
  <rangeList sheetStid="7" master="">
    <arrUserId title="区域1_32" rangeCreator="" othersAccessPermission="edit"/>
    <arrUserId title="区域1_21" rangeCreator="" othersAccessPermission="edit"/>
    <arrUserId title="区域1_22_13" rangeCreator="" othersAccessPermission="edit"/>
    <arrUserId title="区域1_22_14" rangeCreator="" othersAccessPermission="edit"/>
    <arrUserId title="区域1_6_1_30_4_1_1_1_1_4_1_1" rangeCreator="" othersAccessPermission="edit"/>
    <arrUserId title="区域1_1_1" rangeCreator="" othersAccessPermission="edit"/>
    <arrUserId title="区域1_3_2" rangeCreator="" othersAccessPermission="edit"/>
    <arrUserId title="区域1_4_2" rangeCreator="" othersAccessPermission="edit"/>
    <arrUserId title="区域1_9" rangeCreator="" othersAccessPermission="edit"/>
    <arrUserId title="区域1_21_3_1_2" rangeCreator="" othersAccessPermission="edit"/>
    <arrUserId title="区域1_22_3_2_2" rangeCreator="" othersAccessPermission="edit"/>
    <arrUserId title="区域1_32_2_1" rangeCreator="" othersAccessPermission="edit"/>
    <arrUserId title="区域1_33_2_1_1" rangeCreator="" othersAccessPermission="edit"/>
    <arrUserId title="区域1_21_3_2_2" rangeCreator="" othersAccessPermission="edit"/>
    <arrUserId title="区域1_22_4_8_3" rangeCreator="" othersAccessPermission="edit"/>
    <arrUserId title="区域1_9_2_2_3" rangeCreator="" othersAccessPermission="edit"/>
    <arrUserId title="区域1_22_4_8_4" rangeCreator="" othersAccessPermission="edit"/>
    <arrUserId title="区域1_9_2_2_4" rangeCreator="" othersAccessPermission="edit"/>
    <arrUserId title="区域1_74_1_1_1" rangeCreator="" othersAccessPermission="edit"/>
    <arrUserId title="区域1_6_1_30_4_1_1_1_1_4_1_1_1_2" rangeCreator="" othersAccessPermission="edit"/>
    <arrUserId title="区域1_18_1_1_3" rangeCreator="" othersAccessPermission="edit"/>
    <arrUserId title="区域1_16_1_1_4" rangeCreator="" othersAccessPermission="edit"/>
    <arrUserId title="区域1_18_1_1_4" rangeCreator="" othersAccessPermission="edit"/>
    <arrUserId title="区域1_18_2_1_3" rangeCreator="" othersAccessPermission="edit"/>
    <arrUserId title="区域1_22_3_1_1" rangeCreator="" othersAccessPermission="edit"/>
    <arrUserId title="区域1_18_2_1_1" rangeCreator="" othersAccessPermission="edit"/>
    <arrUserId title="区域1_16_2_3_4_1_3_1_1" rangeCreator="" othersAccessPermission="edit"/>
    <arrUserId title="区域1_21_3_2_1_1" rangeCreator="" othersAccessPermission="edit"/>
    <arrUserId title="区域1_22_3_3_1_1" rangeCreator="" othersAccessPermission="edit"/>
    <arrUserId title="区域1_74_1_2_3" rangeCreator="" othersAccessPermission="edit"/>
    <arrUserId title="区域1_3_1_1" rangeCreator="" othersAccessPermission="edit"/>
    <arrUserId title="区域1_4_1_1" rangeCreator="" othersAccessPermission="edit"/>
    <arrUserId title="区域1_5_1" rangeCreator="" othersAccessPermission="edit"/>
  </rangeList>
  <rangeList sheetStid="8" master="">
    <arrUserId title="区域1_74_1_1_1" rangeCreator="" othersAccessPermission="edit"/>
    <arrUserId title="区域1_18_1_1_3" rangeCreator="" othersAccessPermission="edit"/>
    <arrUserId title="区域1_16_1_1_4" rangeCreator="" othersAccessPermission="edit"/>
    <arrUserId title="区域1_18_1_1_4" rangeCreator="" othersAccessPermission="edit"/>
    <arrUserId title="区域1_18_2_1_3" rangeCreator="" othersAccessPermission="edit"/>
    <arrUserId title="区域1_22_3_1_1" rangeCreator="" othersAccessPermission="edit"/>
    <arrUserId title="区域1_18_2_1_1" rangeCreator="" othersAccessPermission="edit"/>
    <arrUserId title="区域1_3_1_1" rangeCreator="" othersAccessPermission="edit"/>
    <arrUserId title="区域1_4_1_1" rangeCreator="" othersAccessPermission="edit"/>
    <arrUserId title="区域1_5_1" rangeCreator="" othersAccessPermission="edit"/>
    <arrUserId title="区域2_1_3_1_1" rangeCreator="" othersAccessPermission="edit"/>
    <arrUserId title="区域1_22_13_2_2" rangeCreator="" othersAccessPermission="edit"/>
    <arrUserId title="区域1_6_1_30_4_1_1_1_1_4_1_1_2_3" rangeCreator="" othersAccessPermission="edit"/>
    <arrUserId title="区域2_1_1_1_1" rangeCreator="" othersAccessPermission="edit"/>
    <arrUserId title="区域1_21_9_1_1" rangeCreator="" othersAccessPermission="edit"/>
    <arrUserId title="区域1_22_13_2_1_1" rangeCreator="" othersAccessPermission="edit"/>
    <arrUserId title="区域1_22_14_2_1_2" rangeCreator="" othersAccessPermission="edit"/>
    <arrUserId title="区域1_6_1_30_4_1_1_1_1_4_1_1_2_2_1" rangeCreator="" othersAccessPermission="edit"/>
    <arrUserId title="区域1_22_14_2_1_1_2" rangeCreator="" othersAccessPermission="edit"/>
    <arrUserId title="区域1_6_1_30_4_1_1_1_1_4_1_1_2_1_2" rangeCreator="" othersAccessPermission="edit"/>
    <arrUserId title="区域1_22_14_2_1_1_1_1" rangeCreator="" othersAccessPermission="edit"/>
    <arrUserId title="区域1_6_1_30_4_1_1_1_1_4_1_1_2_1_1_1" rangeCreator="" othersAccessPermission="edit"/>
    <arrUserId title="区域1_22_14_4_1" rangeCreator="" othersAccessPermission="edit"/>
  </rangeList>
  <rangeList sheetStid="9" master="">
    <arrUserId title="区域1_3_1_1" rangeCreator="" othersAccessPermission="edit"/>
    <arrUserId title="区域1_4_1_1" rangeCreator="" othersAccessPermission="edit"/>
    <arrUserId title="区域1_5_1" rangeCreator="" othersAccessPermission="edit"/>
    <arrUserId title="区域1_22_3" rangeCreator="" othersAccessPermission="edit"/>
    <arrUserId title="区域1_18_2" rangeCreator="" othersAccessPermission="edit"/>
    <arrUserId title="区域1_16_4" rangeCreator="" othersAccessPermission="edit"/>
    <arrUserId title="区域1_22_12" rangeCreator="" othersAccessPermission="edit"/>
    <arrUserId title="区域1_18_6" rangeCreator="" othersAccessPermission="edit"/>
    <arrUserId title="区域1_73_1_1" rangeCreator="" othersAccessPermission="edit"/>
    <arrUserId title="区域1_74_1_2" rangeCreator="" othersAccessPermission="edit"/>
    <arrUserId title="区域1_6_1_30_4_1_1_1_1_4_1_1_1_2_1" rangeCreator="" othersAccessPermission="edit"/>
    <arrUserId title="区域1_21_7" rangeCreator="" othersAccessPermission="edit"/>
    <arrUserId title="区域1_16_4_2" rangeCreator="" othersAccessPermission="edit"/>
    <arrUserId title="区域1_22_12_1" rangeCreator="" othersAccessPermission="edit"/>
    <arrUserId title="区域1_18_6_1" rangeCreator="" othersAccessPermission="edit"/>
  </rangeList>
  <rangeList sheetStid="10" master="">
    <arrUserId title="区域1_3_1_1" rangeCreator="" othersAccessPermission="edit"/>
    <arrUserId title="区域1_4_1_1" rangeCreator="" othersAccessPermission="edit"/>
    <arrUserId title="区域1_5_1" rangeCreator="" othersAccessPermission="edit"/>
    <arrUserId title="区域1_25_3_1_1_1_1_1_1" rangeCreator="" othersAccessPermission="edit"/>
    <arrUserId title="区域1_1_2" rangeCreator="" othersAccessPermission="edit"/>
    <arrUserId title="区域1_3_1_1_1" rangeCreator="" othersAccessPermission="edit"/>
    <arrUserId title="区域1_4_1_1_1" rangeCreator="" othersAccessPermission="edit"/>
    <arrUserId title="区域1_5_1_1" rangeCreator="" othersAccessPermission="edit"/>
  </rangeList>
  <rangeList sheetStid="11" master="">
    <arrUserId title="区域1_3_1_1" rangeCreator="" othersAccessPermission="edit"/>
    <arrUserId title="区域1_4_1_1" rangeCreator="" othersAccessPermission="edit"/>
    <arrUserId title="区域1_5_1" rangeCreator="" othersAccessPermission="edit"/>
    <arrUserId title="区域1_2" rangeCreator="" othersAccessPermission="edit"/>
    <arrUserId title="区域1_1_1_1" rangeCreator="" othersAccessPermission="edit"/>
    <arrUserId title="区域1_5_1_1" rangeCreator="" othersAccessPermission="edit"/>
    <arrUserId title="区域1_6" rangeCreator="" othersAccessPermission="edit"/>
    <arrUserId title="区域1_7_1" rangeCreator="" othersAccessPermission="edit"/>
    <arrUserId title="区域1_8" rangeCreator="" othersAccessPermission="edit"/>
    <arrUserId title="区域1_9_1" rangeCreator="" othersAccessPermission="edit"/>
    <arrUserId title="区域1_21_1_1_1" rangeCreator="" othersAccessPermission="edit"/>
    <arrUserId title="区域1_22_1_1_1" rangeCreator="" othersAccessPermission="edit"/>
    <arrUserId title="区域1_83_2" rangeCreator="" othersAccessPermission="edit"/>
    <arrUserId title="区域1_84_2" rangeCreator="" othersAccessPermission="edit"/>
  </rangeList>
  <rangeList sheetStid="12" master=""/>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12</vt:i4>
      </vt:variant>
    </vt:vector>
  </HeadingPairs>
  <TitlesOfParts>
    <vt:vector size="12" baseType="lpstr">
      <vt:lpstr>分镇街20150103</vt:lpstr>
      <vt:lpstr>分行业</vt:lpstr>
      <vt:lpstr>2016年分行业</vt:lpstr>
      <vt:lpstr>肖志雄</vt:lpstr>
      <vt:lpstr>张伟国</vt:lpstr>
      <vt:lpstr>刘金杉</vt:lpstr>
      <vt:lpstr>郑锦权</vt:lpstr>
      <vt:lpstr>黄美光</vt:lpstr>
      <vt:lpstr>于晓栋</vt:lpstr>
      <vt:lpstr>陈志挺</vt:lpstr>
      <vt:lpstr>叶茂盛</vt:lpstr>
      <vt:lpstr>凤办项目表发改进度</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Administrator</cp:lastModifiedBy>
  <dcterms:created xsi:type="dcterms:W3CDTF">2020-10-26T11:04:00Z</dcterms:created>
  <dcterms:modified xsi:type="dcterms:W3CDTF">2025-05-19T07:56:19Z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2052-11.1.0.12763</vt:lpwstr>
  </property>
  <property fmtid="{D5CDD505-2E9C-101B-9397-08002B2CF9AE}" pid="3" name="ICV">
    <vt:lpwstr>DA627CBE297C43DA938D44AD8C9D4467</vt:lpwstr>
  </property>
</Properties>
</file>