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N8" authorId="0">
      <text>
        <r>
          <rPr>
            <b/>
            <sz val="9"/>
            <rFont val="宋体"/>
            <charset val="134"/>
          </rPr>
          <t>Administrator:</t>
        </r>
        <r>
          <rPr>
            <sz val="9"/>
            <rFont val="宋体"/>
            <charset val="134"/>
          </rPr>
          <t xml:space="preserve">
龚建新：018860116314</t>
        </r>
      </text>
    </comment>
    <comment ref="N10" authorId="0">
      <text>
        <r>
          <rPr>
            <b/>
            <sz val="9"/>
            <rFont val="宋体"/>
            <charset val="134"/>
          </rPr>
          <t>Administrator:</t>
        </r>
        <r>
          <rPr>
            <sz val="9"/>
            <rFont val="宋体"/>
            <charset val="134"/>
          </rPr>
          <t xml:space="preserve">
经发阮剑建：18030041833</t>
        </r>
      </text>
    </comment>
    <comment ref="N13" authorId="0">
      <text>
        <r>
          <rPr>
            <b/>
            <sz val="9"/>
            <rFont val="宋体"/>
            <charset val="134"/>
          </rPr>
          <t>Administrator:</t>
        </r>
        <r>
          <rPr>
            <sz val="9"/>
            <rFont val="宋体"/>
            <charset val="134"/>
          </rPr>
          <t xml:space="preserve">
程工:015860424313</t>
        </r>
      </text>
    </comment>
    <comment ref="N14" authorId="0">
      <text>
        <r>
          <rPr>
            <b/>
            <sz val="9"/>
            <rFont val="宋体"/>
            <charset val="134"/>
          </rPr>
          <t xml:space="preserve">Administrator:
</t>
        </r>
        <r>
          <rPr>
            <sz val="9"/>
            <rFont val="宋体"/>
            <charset val="134"/>
          </rPr>
          <t xml:space="preserve">财务总监程东生：13646991869
郑俊新：15980761808
</t>
        </r>
      </text>
    </comment>
    <comment ref="N16" authorId="0">
      <text>
        <r>
          <rPr>
            <b/>
            <sz val="9"/>
            <rFont val="宋体"/>
            <charset val="134"/>
          </rPr>
          <t>Administrator:</t>
        </r>
        <r>
          <rPr>
            <sz val="9"/>
            <rFont val="宋体"/>
            <charset val="134"/>
          </rPr>
          <t xml:space="preserve">
经发良东：13706059602
施工单位：18950995688</t>
        </r>
      </text>
    </comment>
    <comment ref="N21" authorId="0">
      <text>
        <r>
          <rPr>
            <b/>
            <sz val="9"/>
            <rFont val="宋体"/>
            <charset val="134"/>
          </rPr>
          <t>Administrator:
陈顺强：18150905085</t>
        </r>
      </text>
    </comment>
    <comment ref="N23" authorId="0">
      <text>
        <r>
          <rPr>
            <b/>
            <sz val="9"/>
            <rFont val="宋体"/>
            <charset val="134"/>
          </rPr>
          <t xml:space="preserve">Administrator:
</t>
        </r>
        <r>
          <rPr>
            <sz val="9"/>
            <rFont val="宋体"/>
            <charset val="134"/>
          </rPr>
          <t>翁平：13959580103
对接：肖汉彬</t>
        </r>
      </text>
    </comment>
    <comment ref="N24" authorId="0">
      <text>
        <r>
          <rPr>
            <b/>
            <sz val="9"/>
            <rFont val="宋体"/>
            <charset val="134"/>
          </rPr>
          <t xml:space="preserve">Administrator:
</t>
        </r>
        <r>
          <rPr>
            <sz val="9"/>
            <rFont val="宋体"/>
            <charset val="134"/>
          </rPr>
          <t>丘玉杭：018065021155</t>
        </r>
      </text>
    </comment>
    <comment ref="N25" authorId="0">
      <text>
        <r>
          <rPr>
            <b/>
            <sz val="9"/>
            <rFont val="宋体"/>
            <charset val="134"/>
          </rPr>
          <t xml:space="preserve">Administrator:
</t>
        </r>
        <r>
          <rPr>
            <sz val="9"/>
            <rFont val="宋体"/>
            <charset val="134"/>
          </rPr>
          <t xml:space="preserve">翁平：13959580103
</t>
        </r>
      </text>
    </comment>
    <comment ref="N29" authorId="0">
      <text>
        <r>
          <rPr>
            <b/>
            <sz val="9"/>
            <rFont val="宋体"/>
            <charset val="134"/>
          </rPr>
          <t>Administrator:</t>
        </r>
        <r>
          <rPr>
            <sz val="9"/>
            <rFont val="宋体"/>
            <charset val="134"/>
          </rPr>
          <t xml:space="preserve">
郑俊新：15980761808
周向亮：13850218840
</t>
        </r>
      </text>
    </comment>
    <comment ref="N30" authorId="0">
      <text>
        <r>
          <rPr>
            <b/>
            <sz val="9"/>
            <rFont val="宋体"/>
            <charset val="134"/>
          </rPr>
          <t>Administrator:</t>
        </r>
        <r>
          <rPr>
            <sz val="9"/>
            <rFont val="宋体"/>
            <charset val="134"/>
          </rPr>
          <t xml:space="preserve">
阮志强：13959596081
</t>
        </r>
      </text>
    </comment>
    <comment ref="N33" authorId="0">
      <text>
        <r>
          <rPr>
            <b/>
            <sz val="9"/>
            <rFont val="宋体"/>
            <charset val="134"/>
          </rPr>
          <t>Administrator:</t>
        </r>
        <r>
          <rPr>
            <sz val="9"/>
            <rFont val="宋体"/>
            <charset val="134"/>
          </rPr>
          <t xml:space="preserve">
林：13860914465</t>
        </r>
      </text>
    </comment>
    <comment ref="N35" authorId="0">
      <text>
        <r>
          <rPr>
            <b/>
            <sz val="9"/>
            <rFont val="宋体"/>
            <charset val="134"/>
          </rPr>
          <t>Administrator:</t>
        </r>
        <r>
          <rPr>
            <sz val="9"/>
            <rFont val="宋体"/>
            <charset val="134"/>
          </rPr>
          <t xml:space="preserve">
建发庄诗莹：18876539299
</t>
        </r>
      </text>
    </comment>
    <comment ref="N37" authorId="0">
      <text>
        <r>
          <rPr>
            <b/>
            <sz val="9"/>
            <rFont val="宋体"/>
            <charset val="134"/>
          </rPr>
          <t>Administrator:</t>
        </r>
        <r>
          <rPr>
            <sz val="9"/>
            <rFont val="宋体"/>
            <charset val="134"/>
          </rPr>
          <t xml:space="preserve">
林飞丹：13950799679</t>
        </r>
      </text>
    </comment>
    <comment ref="N48" authorId="0">
      <text>
        <r>
          <rPr>
            <b/>
            <sz val="9"/>
            <rFont val="宋体"/>
            <charset val="134"/>
          </rPr>
          <t>Administrator:</t>
        </r>
        <r>
          <rPr>
            <sz val="9"/>
            <rFont val="宋体"/>
            <charset val="134"/>
          </rPr>
          <t xml:space="preserve">
</t>
        </r>
      </text>
    </comment>
    <comment ref="N49" authorId="0">
      <text>
        <r>
          <rPr>
            <b/>
            <sz val="9"/>
            <rFont val="宋体"/>
            <charset val="134"/>
          </rPr>
          <t>Administrator:</t>
        </r>
        <r>
          <rPr>
            <sz val="9"/>
            <rFont val="宋体"/>
            <charset val="134"/>
          </rPr>
          <t xml:space="preserve">
</t>
        </r>
      </text>
    </comment>
    <comment ref="N57" authorId="0">
      <text>
        <r>
          <rPr>
            <b/>
            <sz val="9"/>
            <rFont val="宋体"/>
            <charset val="134"/>
          </rPr>
          <t xml:space="preserve">Administrator:
</t>
        </r>
        <r>
          <rPr>
            <sz val="9"/>
            <rFont val="宋体"/>
            <charset val="134"/>
          </rPr>
          <t xml:space="preserve">冷秉良：18659673038
</t>
        </r>
      </text>
    </comment>
    <comment ref="N59" authorId="0">
      <text>
        <r>
          <rPr>
            <b/>
            <sz val="9"/>
            <rFont val="宋体"/>
            <charset val="134"/>
          </rPr>
          <t>Administrator:</t>
        </r>
        <r>
          <rPr>
            <sz val="9"/>
            <rFont val="宋体"/>
            <charset val="134"/>
          </rPr>
          <t xml:space="preserve">
区城投：林明明18850997018
</t>
        </r>
      </text>
    </comment>
    <comment ref="N61" authorId="0">
      <text>
        <r>
          <rPr>
            <b/>
            <sz val="9"/>
            <rFont val="宋体"/>
            <charset val="134"/>
          </rPr>
          <t>Administrator:</t>
        </r>
        <r>
          <rPr>
            <sz val="9"/>
            <rFont val="宋体"/>
            <charset val="134"/>
          </rPr>
          <t xml:space="preserve">
区城投林明明：18850997018
</t>
        </r>
      </text>
    </comment>
    <comment ref="N62" authorId="0">
      <text>
        <r>
          <rPr>
            <b/>
            <sz val="9"/>
            <rFont val="宋体"/>
            <charset val="134"/>
          </rPr>
          <t>Administrator:</t>
        </r>
        <r>
          <rPr>
            <sz val="9"/>
            <rFont val="宋体"/>
            <charset val="134"/>
          </rPr>
          <t xml:space="preserve">
周向亮：13850218840</t>
        </r>
      </text>
    </comment>
    <comment ref="N63" authorId="0">
      <text>
        <r>
          <rPr>
            <b/>
            <sz val="9"/>
            <rFont val="宋体"/>
            <charset val="134"/>
          </rPr>
          <t>Administrator:</t>
        </r>
        <r>
          <rPr>
            <sz val="9"/>
            <rFont val="宋体"/>
            <charset val="134"/>
          </rPr>
          <t xml:space="preserve">
周向亮：13850218840</t>
        </r>
      </text>
    </comment>
    <comment ref="N71" authorId="0">
      <text>
        <r>
          <rPr>
            <b/>
            <sz val="9"/>
            <rFont val="宋体"/>
            <charset val="134"/>
          </rPr>
          <t>Administrator:</t>
        </r>
        <r>
          <rPr>
            <sz val="9"/>
            <rFont val="宋体"/>
            <charset val="134"/>
          </rPr>
          <t xml:space="preserve">
许木生：13808808047
</t>
        </r>
      </text>
    </comment>
  </commentList>
</comments>
</file>

<file path=xl/sharedStrings.xml><?xml version="1.0" encoding="utf-8"?>
<sst xmlns="http://schemas.openxmlformats.org/spreadsheetml/2006/main" count="637" uniqueCount="309">
  <si>
    <t>霞林街道2021年1-11月份项目进度表</t>
  </si>
  <si>
    <t xml:space="preserve">填报单位（须盖章）：                                                                                                                                                 </t>
  </si>
  <si>
    <t>单位：万元</t>
  </si>
  <si>
    <t>序号</t>
  </si>
  <si>
    <t>项目名称</t>
  </si>
  <si>
    <t>行业</t>
  </si>
  <si>
    <t>项目
所在地</t>
  </si>
  <si>
    <t>建设内容及规模</t>
  </si>
  <si>
    <t>总投资
(万元)</t>
  </si>
  <si>
    <t>2021年工作目标（万元）</t>
  </si>
  <si>
    <t>完成投资</t>
  </si>
  <si>
    <t>进度</t>
  </si>
  <si>
    <t>存在问题</t>
  </si>
  <si>
    <t>下一步计划</t>
  </si>
  <si>
    <t>项目业主（建设、筹建、代建单位）</t>
  </si>
  <si>
    <t>责任单位</t>
  </si>
  <si>
    <t>本月
（万元）</t>
  </si>
  <si>
    <t>1-本月
累计
（万元）</t>
  </si>
  <si>
    <t>单位名称</t>
  </si>
  <si>
    <t>责任人及
联系电话</t>
  </si>
  <si>
    <t>合计61个</t>
  </si>
  <si>
    <t>一</t>
  </si>
  <si>
    <t>在建项目27个</t>
  </si>
  <si>
    <t>（二）</t>
  </si>
  <si>
    <t>农林水利1个</t>
  </si>
  <si>
    <t>北渠污水管网改造工程（南园西路至荔枝公园段）</t>
  </si>
  <si>
    <t>水利</t>
  </si>
  <si>
    <t>霞办</t>
  </si>
  <si>
    <t>由市闽中公司负责启动北渠截污管改造工程，由学园路与南园路交叉口开始沿南园路敷设干管，通过胜利路，沿着荔枝公园汇入荔园路污水主干管中，全长1.5公里，管径DN800。</t>
  </si>
  <si>
    <t>于1月通水。</t>
  </si>
  <si>
    <t>市闽中水处理公司</t>
  </si>
  <si>
    <t>陈慈达
13607536886</t>
  </si>
  <si>
    <t>霞林街道
办事处</t>
  </si>
  <si>
    <t>宋奇鹏
18206019063</t>
  </si>
  <si>
    <t>㈣</t>
  </si>
  <si>
    <t>城建环保类16个</t>
  </si>
  <si>
    <t>坂头东一期安置房（地块一）</t>
  </si>
  <si>
    <t>棚户区</t>
  </si>
  <si>
    <t>用地23亩，建设安置房。</t>
  </si>
  <si>
    <t>1、1#楼土建收尾、水电施工。  2、2#楼土建收尾、水电施工。3、3#楼土建收尾、水电施工。4、4#楼土建收尾、水电施工。 5、5#楼土建收尾、水电施工。 6、地下室土建收尾、水电施工。 7、室外景观铺装、绿化安装。</t>
  </si>
  <si>
    <t>1、1#-4#楼防火门扇安装。   
2、水电施工。3、室外景观施工。 4、地下室人防通风系统施工。</t>
  </si>
  <si>
    <t>区经发公司</t>
  </si>
  <si>
    <t>陈元培13808583565</t>
  </si>
  <si>
    <t>霞林街道办事处</t>
  </si>
  <si>
    <t>朱玉龙
13767068666</t>
  </si>
  <si>
    <t>坂头地块二</t>
  </si>
  <si>
    <t>占地25亩，新建安置面积6.5万㎡，建设4幢安置房，配套设施等。</t>
  </si>
  <si>
    <t>已竣工并联合验收通过。</t>
  </si>
  <si>
    <t>深圳万骏伟业有限公司</t>
  </si>
  <si>
    <t>陈俊华
15060304030</t>
  </si>
  <si>
    <t>坂头地块三</t>
  </si>
  <si>
    <t>占地25.31亩，建设安置房</t>
  </si>
  <si>
    <t>正在组织各项验收工作。</t>
  </si>
  <si>
    <t>莆田盈龙投资有限公司</t>
  </si>
  <si>
    <t>阙仕文18030022901</t>
  </si>
  <si>
    <t>坂头地块四</t>
  </si>
  <si>
    <t>占地66.55亩，新建  幢安置房</t>
  </si>
  <si>
    <t>室外景观施工完成，人防预验收完成</t>
  </si>
  <si>
    <t>马开元
18059153555</t>
  </si>
  <si>
    <t>棠霞路北侧出让地(玖玺正荣府一期)</t>
  </si>
  <si>
    <t>房地产</t>
  </si>
  <si>
    <t>用地面积44亩，规划用地性质为二类居住用地。共建11幢</t>
  </si>
  <si>
    <t>已竣工验收。</t>
  </si>
  <si>
    <t>荣裕（莆田）置业有限公司</t>
  </si>
  <si>
    <t>翁萍
13959580103</t>
  </si>
  <si>
    <t>林明钟
13860961698</t>
  </si>
  <si>
    <t>顶墩下黄片区整村改造安置建设</t>
  </si>
  <si>
    <t>用地129亩，涉及征迁户311户，拆迁面积10.4万平方米，新建安置房20万㎡。</t>
  </si>
  <si>
    <t>A1地块：1#楼内粉至26层，落架完成80%，二装完成50%；2#楼砌体至29层，内粉至26层，二装完成45%；3#楼内粉至22层，二装完成60%，落架完成90%；1-2层腻子完成95%
A2地块：1#楼屋面梁板完成，砌体18-20层百分30；2#楼2-10层内粉百分之100；外墙腻子百分100：3#楼内粉完成96.5%，落架完成，屋面防水完成；4-7#楼内粉完成，二装完成，真石漆施工60%；厨卫间阳台防水28%
A4地块：1#楼内粉完成91%，落架完成70%；
A5地块：1#楼东单元27层墙柱铝膜拼装完成，西至27层墙柱钢筋绑扎完成，砌体至20层；2#楼屋面板浇筑完成，砌体至26层，内粉至14层；3-14外粉完成；3#楼主体封顶，砌体2-20层100%，内粉至9层，外粉2-3层完成。</t>
  </si>
  <si>
    <t>①本项目A5地块南侧第一排民房经房屋结构安全性鉴定为危房，我项目已上报关于其倾斜纠偏的加固施工方案与施工图设计，但村民未同意加固施工，诉求为拆迁，请有关部门协调处理。②本项目A5地块南侧第一排民房，其化粪池及排污管网位于项目红线范围内，影响后续室外工程施工，请有关部门协调尽快完成迁移。</t>
  </si>
  <si>
    <t>12月中旬，项目主体结构全面封顶。</t>
  </si>
  <si>
    <t>周自强13375058600</t>
  </si>
  <si>
    <t>顶墩下黄安置房9#、19#</t>
  </si>
  <si>
    <t>建2栋安置房</t>
  </si>
  <si>
    <t>回迁</t>
  </si>
  <si>
    <t>霞林地块七（万达指挥部）</t>
  </si>
  <si>
    <t>占地11亩，总建筑面积2.8万平方米，建设2幢安置房。</t>
  </si>
  <si>
    <t>10.28竣工验收。</t>
  </si>
  <si>
    <t>郑荔涵15060308836</t>
  </si>
  <si>
    <t>融创兰溪雅筑（地块九）宏瀚</t>
  </si>
  <si>
    <t>莆田市城厢区板头村城港大道西侧</t>
  </si>
  <si>
    <t xml:space="preserve">1、一二三四五流水：部品部件完成；2、通道玻璃安装；3、地坪漆施工完成50%；4、智能化：设备安装完成95%。
</t>
  </si>
  <si>
    <t>1、一二三四五流水：精装查验整改完成；2、通道玻璃安装完成；3、地坪漆施工完成%；4、机电查验整改完成；5、园建查验整改；6、户外家具到场安装；7、绿化枯死苗木更换、绿化养护。</t>
  </si>
  <si>
    <t>浙江融兴建设有限公司</t>
  </si>
  <si>
    <t>张晓婧
18159052758</t>
  </si>
  <si>
    <t>融创兰溪雅郡（地块十）融耀</t>
  </si>
  <si>
    <t xml:space="preserve">1、一二三四五流水：部品部件完成；2、通道玻璃安装；3、地坪漆施工完成60%；4、智能化：设备安装完成95%。
</t>
  </si>
  <si>
    <t>钟潭片区一期（广化寺周边）综合改造项目（原油画城住宅安置区项目）</t>
  </si>
  <si>
    <t>用地18.9亩，建设安置房2幢，建筑面积5.5万㎡。</t>
  </si>
  <si>
    <t>已竣工。</t>
  </si>
  <si>
    <t>万达南出让地（玖玺正荣府二期）</t>
  </si>
  <si>
    <t>占地35亩</t>
  </si>
  <si>
    <t>竣工验收</t>
  </si>
  <si>
    <t>坂头地块十一</t>
  </si>
  <si>
    <t>占地33亩，建设商品房</t>
  </si>
  <si>
    <t xml:space="preserve">1、户内抹灰整体完成；3、电梯前室铺贴95%；4、卫生间抹灰完成；5、外墙涂料完成98%；6、门窗安装完；7、雨污管网全部完成；8、围墙铁艺栏杆安装完成；9、楼层竖井电缆桥架安装完成；10、室外排水安装完成、11、户内装修湿作业完成20%。
</t>
  </si>
  <si>
    <t>1、户内抹灰整体完成；2、厨房、卫生间抹灰完成，3、外墙涂料完成；4、门窗安装完成；5、围墙涂料腻子施工完成；6、电梯前室铺贴完成；7、电梯前室吊顶完成；8、室外排水安装完成、9、湿作业完成40%。</t>
  </si>
  <si>
    <t>玖玺正荣府三期</t>
  </si>
  <si>
    <t>项目东至钟潭路，南至规划支路，西至钟林路，北至钟潭西路，规划占地面积约57959.12平方米，总建筑面积约188000平方米。</t>
  </si>
  <si>
    <t>1、主体结构完成89%；2、砌体完成60%；3、外抹灰完11%，腻子完成10%；4、9#楼外架拆除完成7%;5、10#楼外架拆除完成4%。</t>
  </si>
  <si>
    <t>1、主体结构完成95%；2、砌体完成75%；3、外抹灰完成25%，腻子完成25%，10#楼外架拆除完成。</t>
  </si>
  <si>
    <t>霞林街道</t>
  </si>
  <si>
    <t>莆田珑禧台（中南）沟头地块一</t>
  </si>
  <si>
    <t>共有11幢住宅户数 1208户，1幢幼儿园。</t>
  </si>
  <si>
    <t>1、2#楼A栋32层结构第3天，墙柱铝膜；
2、2#楼B栋32层结构第1天，未施工；
3、3#楼A栋32层结构第5天，梁板钢筋；
4、3#楼B栋33层结构第3天，墙柱钢筋；
5、6#楼B栋34层结构第7天，砼浇筑。
二、砌筑进度：
1、1#楼2-25层完成；
2、2#楼2-19层完成；
3、3#楼2-23层完成；
4、5#楼2-24层完成；
5、6#楼2-25层砌筑完成；
6、7#-12#楼2-32层完成。
三、抹灰进度：
1、7#楼3层抹灰30%；
2、8#楼2-4层完成；
3、9#楼4-7层完成；
4、10#楼4-7层完成； 
5、11#楼2-4层完成；
6、12#楼2-10层完成。</t>
  </si>
  <si>
    <t>中南集团</t>
  </si>
  <si>
    <t>华政安18680536786
丘玉杭
18065021155</t>
  </si>
  <si>
    <t>三盛中梁首府</t>
  </si>
  <si>
    <t>项目用地面积46207.37平方米，总建筑面积117485.30平方米，建设17栋2F-18F商业及住宅产品，配套建设1栋3F幼儿园。</t>
  </si>
  <si>
    <t>1、主体结构完成99.4%；2、砌体结构完成86.2%；3、外墙抹灰完成49.2%；4、外墙腻子、底漆完成40.1%；5、外墙面漆完成25.3%；6、室外管网安装完成12%；</t>
  </si>
  <si>
    <t>继续施工。</t>
  </si>
  <si>
    <t>三盛首府</t>
  </si>
  <si>
    <t>胡总
1559107813
陈金泽
15005085204</t>
  </si>
  <si>
    <t>沈建芳
18905042528</t>
  </si>
  <si>
    <t>㈤</t>
  </si>
  <si>
    <t>社会事业类8个</t>
  </si>
  <si>
    <t>联发幼儿园</t>
  </si>
  <si>
    <t>教育</t>
  </si>
  <si>
    <r>
      <rPr>
        <sz val="9"/>
        <rFont val="宋体"/>
        <charset val="134"/>
        <scheme val="minor"/>
      </rPr>
      <t>占地面积1096</t>
    </r>
    <r>
      <rPr>
        <sz val="9"/>
        <rFont val="SimSun"/>
        <charset val="134"/>
      </rPr>
      <t>㎡</t>
    </r>
  </si>
  <si>
    <t>已完工。</t>
  </si>
  <si>
    <t>莆田联欣泰置业有限公司</t>
  </si>
  <si>
    <t>林增发
13559989219</t>
  </si>
  <si>
    <t>下黄小学改建</t>
  </si>
  <si>
    <t>占地15亩，建筑面积14000平方米。</t>
  </si>
  <si>
    <t>已初步验收。</t>
  </si>
  <si>
    <t>区教育局</t>
  </si>
  <si>
    <t>洪少铿13799630616</t>
  </si>
  <si>
    <t>黄顺华13905042918</t>
  </si>
  <si>
    <t>荔景幼儿园（注：玖玺一期配套内）</t>
  </si>
  <si>
    <r>
      <rPr>
        <sz val="9"/>
        <rFont val="宋体"/>
        <charset val="134"/>
        <scheme val="minor"/>
      </rPr>
      <t>用地面积2930.73</t>
    </r>
    <r>
      <rPr>
        <sz val="9"/>
        <rFont val="SimSun"/>
        <charset val="134"/>
      </rPr>
      <t>㎡，总楼层四层</t>
    </r>
  </si>
  <si>
    <t>刘永贤 13706086648</t>
  </si>
  <si>
    <t>霞林学校三期扩建工程</t>
  </si>
  <si>
    <t>项目建设新征用地10800平方米（16.2亩，建设面积约23158平方米。拟建1#教学综合楼1幢，建筑面积10053平方米；2#文体综合楼1幢，建筑面积5833平方米；地下室建筑面积7272平方米。项目总投资估算为6000万元。扩建后办学规模为小学42班，学生数2310人；中学24班，学生数1320人。</t>
  </si>
  <si>
    <t>已竣工并投入使用。</t>
  </si>
  <si>
    <t>莆田城关基督教堂工程</t>
  </si>
  <si>
    <t>文化教育</t>
  </si>
  <si>
    <t>总占地20亩，建筑面积约1.4万平方米，共建1幢教堂，4幢宿舍和附属楼，及周边配套设施。</t>
  </si>
  <si>
    <t>在竣工验收阶段</t>
  </si>
  <si>
    <t>城关基督教教堂</t>
  </si>
  <si>
    <t>周永杏
13599888877</t>
  </si>
  <si>
    <t>肖厝民俗文化活动中心</t>
  </si>
  <si>
    <t>修建6个宫庙，建筑面积3000㎡</t>
  </si>
  <si>
    <t>基本完工。</t>
  </si>
  <si>
    <t>肖厝社区</t>
  </si>
  <si>
    <t>谢金坤
13607521010</t>
  </si>
  <si>
    <t>林窕婧13799693508</t>
  </si>
  <si>
    <t>顶墩学校及幼儿园建设</t>
  </si>
  <si>
    <t>占地63亩，建筑面积51000平方米。</t>
  </si>
  <si>
    <t>顶墩实验学校及幼儿园一期已竣工验收，二期正在前期手续办理</t>
  </si>
  <si>
    <t>王金山13850223868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</si>
  <si>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</si>
  <si>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</si>
  <si>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150000</t>
  </si>
  <si>
    <t>地块一：1#楼4层结构施工，2#楼4层结构施工；
地块二：5#楼负2层结构施工，6#楼负2层结构施工，3#楼负2层结构施工，2#楼砖模砌筑，1#楼土方外运；
地块三：1#楼4层结构施工，2#楼负1层结构施工，3#楼底板垫层施工；
地块四：1#楼负2层结构施工，2#楼负2层结构施工，3#楼地下室顶板砼浇筑，5#负1层结构施工、6#楼负2层结构施工；7#楼4层结构施工，8#楼2层结构施工，9#楼2层结构施工；
地块五：1#楼16层结构施工，2#楼11层结构施工，3#楼9层结构施工；
地块六：1#楼负2层结构施工，2#楼底板防水保护层施工，3#楼砍桩，5#楼1层结构施工，6#楼负1层结构施工，7#楼负2层结构施工，8#楼首层结构施工，9#楼首层结构施工；10#楼防水保护层施工；
地块七：3#楼负2层结构施工、2#楼砍桩。</t>
  </si>
  <si>
    <t>中建国际</t>
  </si>
  <si>
    <t>田真杰
13657496115</t>
  </si>
  <si>
    <t>沟头地块二（观澜郡）</t>
  </si>
  <si>
    <t>占地40亩，建设F2线万达站前广场。</t>
  </si>
  <si>
    <t>80000</t>
  </si>
  <si>
    <t>1号楼：三层墙柱、四层梁板正在浇筑。
2号楼：三层墙柱钢筋绑扎完成。
3号楼：土方开挖。
5号楼：负一层梁板铺设。
6号楼：桩基正在施工。</t>
  </si>
  <si>
    <t>融创集团</t>
  </si>
  <si>
    <t>郑超杰15606066806</t>
  </si>
  <si>
    <t>㈥</t>
  </si>
  <si>
    <t>商贸服务类2个</t>
  </si>
  <si>
    <t>建筑业总部</t>
  </si>
  <si>
    <t>商贸服务</t>
  </si>
  <si>
    <t>楼宇办公用房2万平方米</t>
  </si>
  <si>
    <t>陈元兴13959530533</t>
  </si>
  <si>
    <t>西城国际文创园（下林汽车修理厂）</t>
  </si>
  <si>
    <t>项目已竣工，在走验收程序。</t>
  </si>
  <si>
    <t>定邦（福建）置业有限公司</t>
  </si>
  <si>
    <t>何建雄
13905049090</t>
  </si>
  <si>
    <t>二</t>
  </si>
  <si>
    <t>预备项目22个</t>
  </si>
  <si>
    <t>㈠</t>
  </si>
  <si>
    <t>工业科技类0个</t>
  </si>
  <si>
    <t>㈡</t>
  </si>
  <si>
    <t>农林水利类0个</t>
  </si>
  <si>
    <t>㈢</t>
  </si>
  <si>
    <t>交通路网类0个</t>
  </si>
  <si>
    <t>城建环保类12个</t>
  </si>
  <si>
    <t>万达南安置房</t>
  </si>
  <si>
    <r>
      <rPr>
        <sz val="9"/>
        <rFont val="宋体"/>
        <charset val="134"/>
      </rPr>
      <t>占地115亩，建设25万</t>
    </r>
    <r>
      <rPr>
        <sz val="9"/>
        <rFont val="SimSun"/>
        <charset val="134"/>
      </rPr>
      <t>㎡</t>
    </r>
  </si>
  <si>
    <t>前期手续办理。</t>
  </si>
  <si>
    <t>万达南出让地（珍奥核酸地块）地块三</t>
  </si>
  <si>
    <r>
      <rPr>
        <sz val="9"/>
        <rFont val="宋体"/>
        <charset val="134"/>
      </rPr>
      <t>占地31.82亩，地块面积21215.08</t>
    </r>
    <r>
      <rPr>
        <sz val="9"/>
        <rFont val="SimSun"/>
        <charset val="134"/>
      </rPr>
      <t>㎡。（酒店用地）</t>
    </r>
  </si>
  <si>
    <t>前期方案设计</t>
  </si>
  <si>
    <t>天三置业</t>
  </si>
  <si>
    <t>陈军18039089199</t>
  </si>
  <si>
    <t>万达南出让地二(和鸣兰溪）</t>
  </si>
  <si>
    <t>占地40亩，总建筑面积12.9万平方，地下一层。</t>
  </si>
  <si>
    <t>1#楼屋面拆模。2#楼17层铝膜拆模。3#楼20层墙柱铝膜加固，2层砌体砌筑。5#楼20层墙柱模板安装、7层砌体砌筑。6#楼22层砌体砌筑。  7#楼23层腻子施工。8#楼屋架粉刷，26层砌体砌筑。9#楼18层外墙涂料施工。10#楼14-15层砌体砌筑、屋面砌体砌筑。</t>
  </si>
  <si>
    <t>融创
建发</t>
  </si>
  <si>
    <t>坂头西片区改造-出让地</t>
  </si>
  <si>
    <t>项目东至荔城大道，西至木兰溪，南至木兰溪，北至万达南片区，项目占地360亩，拆迁面积35万㎡，拆迁总户数约600户，经营性土地约20亩</t>
  </si>
  <si>
    <t>前期规划</t>
  </si>
  <si>
    <t>莆田西屿上地块一</t>
  </si>
  <si>
    <t>用地20亩，拆迁面积约4.58万平方米。</t>
  </si>
  <si>
    <t>沈剑芳18905042528</t>
  </si>
  <si>
    <t>木兰大道霞林段铁岭安置区</t>
  </si>
  <si>
    <t>拟建筑2幢，建筑总面积48183平方米，层数28层，项目总投资约1.2亿</t>
  </si>
  <si>
    <t>阮成伟13615990058</t>
  </si>
  <si>
    <t>莆田西屿上棚户区改造</t>
  </si>
  <si>
    <t>地块二、地块三共100亩，拆迁面积约15万㎡，建设安置房约9万㎡。</t>
  </si>
  <si>
    <t>已完成征迁工作。</t>
  </si>
  <si>
    <t>1、安置房建设业主未明确2、片区总体控规因涉及木兰陂文物保护线和木兰陂风景区，规划目前无法论证和审批。3、安置房建设用地涉及三家企业征迁，约需征迁资金2.2亿元，资金缺口较大。</t>
  </si>
  <si>
    <t>区前期办</t>
  </si>
  <si>
    <t>陈昱13850256135</t>
  </si>
  <si>
    <t>霞林地块八</t>
  </si>
  <si>
    <t>用地22亩，拆迁面积3000平方米</t>
  </si>
  <si>
    <t>还余5户未拆除</t>
  </si>
  <si>
    <t>坂头西片区改造-安置房</t>
  </si>
  <si>
    <t>项目东至荔城大道，西至木兰溪，南至木兰溪，北至万达南片区，项目占地360亩，拆迁面积28万平方米，拆迁总户数约770户，安置房建筑面积约26万平方米。</t>
  </si>
  <si>
    <t>余下一幢民房于11月23日已拆除。</t>
  </si>
  <si>
    <t>顶墩小区（港峰公司地块）</t>
  </si>
  <si>
    <t>用地107亩，拆迁面积3.3万平方米，规划建设22幢商住楼、幼儿园及配套设施，总建筑面积43.99万平方米.</t>
  </si>
  <si>
    <t>港峰房地产</t>
  </si>
  <si>
    <t>黄志贤13905041518</t>
  </si>
  <si>
    <t>延寿路西伸</t>
  </si>
  <si>
    <t>市政设施</t>
  </si>
  <si>
    <t>长度约800米，宽幅40米。</t>
  </si>
  <si>
    <t>延寿路K0+040-K0+330段雨水、污水管道完成，K0+040-K0+180段交高压旋喷桩完成，K0+040-K0+300段碎石换填完成。</t>
  </si>
  <si>
    <t>区八达公司</t>
  </si>
  <si>
    <t xml:space="preserve">老旧小区污水管网提升工程 </t>
  </si>
  <si>
    <t>南园西路南侧至北渠老旧小区污水管网提升工程</t>
  </si>
  <si>
    <t>霞林路建设工程</t>
  </si>
  <si>
    <t>项目位于霞林街道，走向由北向南，北起荔华东大道（G324），南至荔园路，总长约486.207米。</t>
  </si>
  <si>
    <t>因征迁问题未开工。</t>
  </si>
  <si>
    <t>区城投公司</t>
  </si>
  <si>
    <t>城厢区第二实验小学坂头东分校建设</t>
  </si>
  <si>
    <t>占地28亩，建筑面积2.1万平方米，设立小学30班、1350人，按海绵城市试点理念进行建设</t>
  </si>
  <si>
    <t>正在办理选址意见书。</t>
  </si>
  <si>
    <t>林明明18850997018</t>
  </si>
  <si>
    <t>坂头中学</t>
  </si>
  <si>
    <r>
      <rPr>
        <sz val="9"/>
        <rFont val="宋体"/>
        <charset val="134"/>
      </rPr>
      <t>总面积39.3亩（26202.81</t>
    </r>
    <r>
      <rPr>
        <sz val="9"/>
        <rFont val="SimSun"/>
        <charset val="134"/>
      </rPr>
      <t>㎡），规划</t>
    </r>
    <r>
      <rPr>
        <sz val="9"/>
        <rFont val="宋体"/>
        <charset val="134"/>
      </rPr>
      <t>30个班，1500人</t>
    </r>
  </si>
  <si>
    <t>暂停推进。</t>
  </si>
  <si>
    <t>城厢区
教育局</t>
  </si>
  <si>
    <t>荔景小学新校区建设</t>
  </si>
  <si>
    <t>项目规划位于荔景小区西北侧，占地20亩，建筑面积16000平方米，规划办学规模为小学18个教学班，学生数810人。</t>
  </si>
  <si>
    <t>已竣工。正在进行消防及环境等第三方检测。</t>
  </si>
  <si>
    <t>顶墩民俗文化活动中心</t>
  </si>
  <si>
    <t>修建6个宫庙</t>
  </si>
  <si>
    <t>已修建完3个宫庙，余下的正在办理手续。</t>
  </si>
  <si>
    <t>顶墩社区</t>
  </si>
  <si>
    <t>徐建华
13959501668</t>
  </si>
  <si>
    <t>下黄民俗文化活动中心</t>
  </si>
  <si>
    <t>修建5个宫庙</t>
  </si>
  <si>
    <t>已完工</t>
  </si>
  <si>
    <t>下黄社区</t>
  </si>
  <si>
    <t>徐国贤
13599555518</t>
  </si>
  <si>
    <t>霞林民俗文化活动中心</t>
  </si>
  <si>
    <r>
      <rPr>
        <sz val="9"/>
        <rFont val="宋体"/>
        <charset val="134"/>
      </rPr>
      <t>修建10个宫庙，建筑面积3000</t>
    </r>
    <r>
      <rPr>
        <sz val="9"/>
        <rFont val="SimSun"/>
        <charset val="134"/>
      </rPr>
      <t>㎡</t>
    </r>
  </si>
  <si>
    <t>正在规划。</t>
  </si>
  <si>
    <t>霞林社区</t>
  </si>
  <si>
    <t>翁炳煌
13808573206</t>
  </si>
  <si>
    <t>钟潭风景区休闲小镇</t>
  </si>
  <si>
    <t>旅游</t>
  </si>
  <si>
    <t>项目位于莆田市中心城区西部，重点开发建设范围约2100亩，计划分两期进行片区综合开发，将片区打造成为集文化创意、时尚休闲、高级禅修于一体的国内一流高端艺术休闲小镇。</t>
  </si>
  <si>
    <t>正在招商阶段</t>
  </si>
  <si>
    <t>钟潭文化旅游投资有限公司</t>
  </si>
  <si>
    <t>杨振宇
13599883777</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</si>
  <si>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</si>
  <si>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</si>
  <si>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已确定总规修编编制单位，编制单位已完成现场踏勘工作。</t>
  </si>
  <si>
    <t>莆田市木兰新城投资开发有限公司</t>
  </si>
  <si>
    <t>蔡明宾
138059841225</t>
  </si>
  <si>
    <t>木兰新城建设</t>
  </si>
  <si>
    <r>
      <rPr>
        <sz val="10"/>
        <rFont val="宋体"/>
        <charset val="134"/>
        <scheme val="minor"/>
      </rPr>
      <t>征迁建筑面积60万</t>
    </r>
    <r>
      <rPr>
        <sz val="10"/>
        <rFont val="SimSun"/>
        <charset val="134"/>
      </rPr>
      <t>㎡</t>
    </r>
    <r>
      <rPr>
        <sz val="10"/>
        <rFont val="宋体"/>
        <charset val="134"/>
        <scheme val="minor"/>
      </rPr>
      <t>，新建安置房65万</t>
    </r>
    <r>
      <rPr>
        <sz val="10"/>
        <rFont val="SimSun"/>
        <charset val="134"/>
      </rPr>
      <t>㎡</t>
    </r>
    <r>
      <rPr>
        <sz val="10"/>
        <rFont val="宋体"/>
        <charset val="134"/>
        <scheme val="minor"/>
      </rPr>
      <t>，配套建设学校、大型商业综合体、五星级酒店等。</t>
    </r>
  </si>
  <si>
    <t>木兰铁岭片区共有1353户，面积72万㎡。完成丈量1353户，面积72.02万㎡，占比100%；签约认定1350户，占比99.8%；拆除房屋面积71.8万㎡，占比99.7%。</t>
  </si>
  <si>
    <t>剩余3户民房，2家企业。3户民房因补偿要求太高未签约，目前正在协商。2家企业要求异地安置，目前正在协商。</t>
  </si>
  <si>
    <t>唐武武
13706096500
阮成伟13615990058</t>
  </si>
  <si>
    <t>中国建材“采购宝科技平台”</t>
  </si>
  <si>
    <t>总投资10亿元，开发建材为主要产品的“采购宝”平台，构建建筑装修等核心企业、一级供应商到N级供应商地材集中采购、交易、结算、金融等生态圈。</t>
  </si>
  <si>
    <t>已入驻72家企业。</t>
  </si>
  <si>
    <t>北京国建中材科技有限公司</t>
  </si>
  <si>
    <t>施福仁
13794990883</t>
  </si>
  <si>
    <t>三</t>
  </si>
  <si>
    <t>前期项目12个</t>
  </si>
  <si>
    <t>城建环保类4个</t>
  </si>
  <si>
    <t>荔城大道-荔园路立交桥地道通道工程</t>
  </si>
  <si>
    <t>在荔园路-学园路节点设置荔园路主线下穿学园路，在荔城大道-荔华东大道节点设置主线地道下穿荔城大道。</t>
  </si>
  <si>
    <t>万达南跨溪大桥</t>
  </si>
  <si>
    <t>从霞林社区至木兰新城片区跨溪大桥</t>
  </si>
  <si>
    <t>霞林片区周边配套设施</t>
  </si>
  <si>
    <t>完善片区周边配套设施</t>
  </si>
  <si>
    <t>棠坡蔡垞片区改造</t>
  </si>
  <si>
    <t>用地15亩，拆迁面积15000平方米。</t>
  </si>
  <si>
    <t>社会事业类3个</t>
  </si>
  <si>
    <t>屿上小学、幼儿园</t>
  </si>
  <si>
    <t>规模为幼儿园12班，小学18班，1170人。按海绵城市试点理念进行建设。</t>
  </si>
  <si>
    <t>霞林养老院</t>
  </si>
  <si>
    <t>用地20亩</t>
  </si>
  <si>
    <t>木兰温泉疗养所</t>
  </si>
  <si>
    <t>建设温泉疗养所及周边休闲娱乐场所</t>
  </si>
  <si>
    <t>唐武武
13706096500</t>
  </si>
  <si>
    <t>(六)</t>
  </si>
  <si>
    <t>商贸服务类5个</t>
  </si>
  <si>
    <t>广告创意产业园</t>
  </si>
  <si>
    <t>楼宇办公用房2万平方米，计划投资5000万</t>
  </si>
  <si>
    <t>屿上（宋城古街）</t>
  </si>
  <si>
    <t>项目东至万达南片区，西至屿上路，南至木兰溪，北至荔园路。建设屿上片区简易绿化、木兰溪临时水利博物馆，屿上北侧至万达南片区商业规划及建设。</t>
  </si>
  <si>
    <t>木兰湖儿童公园</t>
  </si>
  <si>
    <t>用地245亩</t>
  </si>
  <si>
    <t>铁岭加油站</t>
  </si>
  <si>
    <t>用地5亩，建设一座大型加油站。</t>
  </si>
  <si>
    <t>美术馆及九龙山公园周边配套工程建设</t>
  </si>
  <si>
    <t>完善景区硬件设施及周边配套设施</t>
  </si>
  <si>
    <t>钟潭出让地</t>
  </si>
  <si>
    <t>约60亩</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</si>
</sst>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_ "/>
    <numFmt numFmtId="43" formatCode="_ * #,##0.00_ ;_ * \-#,##0.00_ ;_ * &quot;-&quot;??_ ;_ @_ "/>
  </numFmts>
  <fonts count="37">
    <font>
      <sz val="11"/>
      <color theme="1"/>
      <name val="宋体"/>
      <charset val="134"/>
      <scheme val="minor"/>
    </font>
    <font>
      <sz val="11"/>
      <name val="宋体"/>
      <charset val="134"/>
      <scheme val="minor"/>
    </font>
    <font>
      <b/>
      <sz val="20"/>
      <name val="方正小标宋简体"/>
      <charset val="134"/>
    </font>
    <font>
      <sz val="10"/>
      <name val="宋体"/>
      <charset val="134"/>
    </font>
    <font>
      <b/>
      <sz val="10"/>
      <name val="宋体"/>
      <charset val="134"/>
    </font>
    <font>
      <b/>
      <sz val="9"/>
      <name val="宋体"/>
      <charset val="134"/>
    </font>
    <font>
      <sz val="9"/>
      <name val="宋体"/>
      <charset val="134"/>
    </font>
    <font>
      <sz val="9"/>
      <color rgb="FFFF0000"/>
      <name val="宋体"/>
      <charset val="134"/>
    </font>
    <font>
      <sz val="9"/>
      <name val="宋体"/>
      <charset val="134"/>
      <scheme val="minor"/>
    </font>
    <font>
      <b/>
      <sz val="9"/>
      <name val="宋体"/>
      <charset val="134"/>
      <scheme val="minor"/>
    </font>
    <font>
      <sz val="10"/>
      <name val="宋体"/>
      <charset val="134"/>
      <scheme val="minor"/>
    </font>
    <font>
      <b/>
      <sz val="9"/>
      <name val="宋体"/>
      <charset val="134"/>
      <scheme val="major"/>
    </font>
    <font>
      <sz val="9"/>
      <name val="宋体"/>
      <charset val="134"/>
      <scheme val="major"/>
    </font>
    <font>
      <sz val="11"/>
      <color rgb="FF3F3F76"/>
      <name val="宋体"/>
      <charset val="0"/>
      <scheme val="minor"/>
    </font>
    <font>
      <sz val="11"/>
      <color theme="1"/>
      <name val="宋体"/>
      <charset val="0"/>
      <scheme val="minor"/>
    </font>
    <font>
      <i/>
      <sz val="11"/>
      <color rgb="FF7F7F7F"/>
      <name val="宋体"/>
      <charset val="0"/>
      <scheme val="minor"/>
    </font>
    <font>
      <sz val="11"/>
      <color theme="0"/>
      <name val="宋体"/>
      <charset val="0"/>
      <scheme val="minor"/>
    </font>
    <font>
      <sz val="10"/>
      <name val="Helv"/>
      <charset val="134"/>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9"/>
      <name val="SimSun"/>
      <charset val="134"/>
    </font>
    <font>
      <sz val="10"/>
      <name val="SimSun"/>
      <charset val="134"/>
    </font>
    <font>
      <b/>
      <sz val="9"/>
      <name val="宋体"/>
      <charset val="134"/>
    </font>
    <font>
      <sz val="9"/>
      <name val="宋体"/>
      <charset val="134"/>
    </font>
  </fonts>
  <fills count="36">
    <fill>
      <patternFill patternType="none"/>
    </fill>
    <fill>
      <patternFill patternType="gray125"/>
    </fill>
    <fill>
      <patternFill patternType="solid">
        <fgColor theme="2"/>
        <bgColor indexed="64"/>
      </patternFill>
    </fill>
    <fill>
      <patternFill patternType="solid">
        <fgColor theme="9" tint="0.399975585192419"/>
        <bgColor indexed="64"/>
      </patternFill>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6" borderId="8" applyNumberFormat="0" applyFont="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6" fillId="19" borderId="0" applyNumberFormat="0" applyBorder="0" applyAlignment="0" applyProtection="0">
      <alignment vertical="center"/>
    </xf>
    <xf numFmtId="0" fontId="21" fillId="0" borderId="11" applyNumberFormat="0" applyFill="0" applyAlignment="0" applyProtection="0">
      <alignment vertical="center"/>
    </xf>
    <xf numFmtId="0" fontId="16" fillId="10" borderId="0" applyNumberFormat="0" applyBorder="0" applyAlignment="0" applyProtection="0">
      <alignment vertical="center"/>
    </xf>
    <xf numFmtId="0" fontId="28" fillId="21" borderId="13" applyNumberFormat="0" applyAlignment="0" applyProtection="0">
      <alignment vertical="center"/>
    </xf>
    <xf numFmtId="0" fontId="29" fillId="21" borderId="9" applyNumberFormat="0" applyAlignment="0" applyProtection="0">
      <alignment vertical="center"/>
    </xf>
    <xf numFmtId="0" fontId="30" fillId="22" borderId="14" applyNumberFormat="0" applyAlignment="0" applyProtection="0">
      <alignment vertical="center"/>
    </xf>
    <xf numFmtId="0" fontId="14" fillId="25" borderId="0" applyNumberFormat="0" applyBorder="0" applyAlignment="0" applyProtection="0">
      <alignment vertical="center"/>
    </xf>
    <xf numFmtId="0" fontId="16" fillId="27" borderId="0" applyNumberFormat="0" applyBorder="0" applyAlignment="0" applyProtection="0">
      <alignment vertical="center"/>
    </xf>
    <xf numFmtId="0" fontId="27" fillId="0" borderId="12" applyNumberFormat="0" applyFill="0" applyAlignment="0" applyProtection="0">
      <alignment vertical="center"/>
    </xf>
    <xf numFmtId="0" fontId="31" fillId="0" borderId="15" applyNumberFormat="0" applyFill="0" applyAlignment="0" applyProtection="0">
      <alignment vertical="center"/>
    </xf>
    <xf numFmtId="0" fontId="26" fillId="18" borderId="0" applyNumberFormat="0" applyBorder="0" applyAlignment="0" applyProtection="0">
      <alignment vertical="center"/>
    </xf>
    <xf numFmtId="0" fontId="32" fillId="29" borderId="0" applyNumberFormat="0" applyBorder="0" applyAlignment="0" applyProtection="0">
      <alignment vertical="center"/>
    </xf>
    <xf numFmtId="0" fontId="14" fillId="8" borderId="0" applyNumberFormat="0" applyBorder="0" applyAlignment="0" applyProtection="0">
      <alignment vertical="center"/>
    </xf>
    <xf numFmtId="0" fontId="16" fillId="24"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4" fillId="16" borderId="0" applyNumberFormat="0" applyBorder="0" applyAlignment="0" applyProtection="0">
      <alignment vertical="center"/>
    </xf>
    <xf numFmtId="0" fontId="14" fillId="31" borderId="0" applyNumberFormat="0" applyBorder="0" applyAlignment="0" applyProtection="0">
      <alignment vertical="center"/>
    </xf>
    <xf numFmtId="0" fontId="16" fillId="12" borderId="0" applyNumberFormat="0" applyBorder="0" applyAlignment="0" applyProtection="0">
      <alignment vertical="center"/>
    </xf>
    <xf numFmtId="0" fontId="14" fillId="34" borderId="0" applyNumberFormat="0" applyBorder="0" applyAlignment="0" applyProtection="0">
      <alignment vertical="center"/>
    </xf>
    <xf numFmtId="0" fontId="16" fillId="15" borderId="0" applyNumberFormat="0" applyBorder="0" applyAlignment="0" applyProtection="0">
      <alignment vertical="center"/>
    </xf>
    <xf numFmtId="0" fontId="16" fillId="35" borderId="0" applyNumberFormat="0" applyBorder="0" applyAlignment="0" applyProtection="0">
      <alignment vertical="center"/>
    </xf>
    <xf numFmtId="0" fontId="14" fillId="26" borderId="0" applyNumberFormat="0" applyBorder="0" applyAlignment="0" applyProtection="0">
      <alignment vertical="center"/>
    </xf>
    <xf numFmtId="0" fontId="16" fillId="3" borderId="0" applyNumberFormat="0" applyBorder="0" applyAlignment="0" applyProtection="0">
      <alignment vertical="center"/>
    </xf>
    <xf numFmtId="0" fontId="17" fillId="0" borderId="0">
      <alignment vertical="center"/>
    </xf>
  </cellStyleXfs>
  <cellXfs count="90">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49" fontId="8"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4" fillId="3" borderId="1" xfId="0" applyFont="1" applyFill="1" applyBorder="1" applyAlignment="1">
      <alignment horizontal="left" vertical="center"/>
    </xf>
    <xf numFmtId="0" fontId="3" fillId="4" borderId="1" xfId="0" applyFont="1" applyFill="1" applyBorder="1" applyAlignment="1">
      <alignment horizontal="lef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6" fontId="6" fillId="5"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 fillId="4" borderId="1" xfId="0" applyFont="1" applyFill="1" applyBorder="1" applyAlignment="1">
      <alignment vertical="center" wrapText="1"/>
    </xf>
    <xf numFmtId="0" fontId="10" fillId="0" borderId="0" xfId="0" applyFont="1" applyFill="1" applyAlignment="1">
      <alignment vertical="center" wrapText="1"/>
    </xf>
    <xf numFmtId="0" fontId="4" fillId="0" borderId="0" xfId="0" applyFont="1" applyFill="1" applyAlignment="1">
      <alignment horizontal="center" vertical="center" wrapText="1"/>
    </xf>
    <xf numFmtId="49" fontId="10"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1" xfId="50" applyFont="1" applyFill="1" applyBorder="1" applyAlignment="1">
      <alignment horizontal="left" vertical="center" wrapText="1"/>
    </xf>
    <xf numFmtId="49" fontId="12" fillId="5" borderId="1" xfId="0" applyNumberFormat="1"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2" fillId="2"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
  <sheetViews>
    <sheetView tabSelected="1" workbookViewId="0">
      <pane ySplit="4" topLeftCell="A17" activePane="bottomLeft" state="frozen"/>
      <selection/>
      <selection pane="bottomLeft" activeCell="J18" sqref="J18"/>
    </sheetView>
  </sheetViews>
  <sheetFormatPr defaultColWidth="9" defaultRowHeight="13.5"/>
  <cols>
    <col min="1" max="1" width="4.125" style="3" customWidth="1"/>
    <col min="2" max="2" width="9" style="3"/>
    <col min="3" max="3" width="5.125" style="3" customWidth="1"/>
    <col min="4" max="4" width="5.875" style="3" customWidth="1"/>
    <col min="5" max="5" width="26.625" style="3" customWidth="1"/>
    <col min="6" max="6" width="7.875" style="3" customWidth="1"/>
    <col min="7" max="7" width="8.5" style="4" customWidth="1"/>
    <col min="8" max="8" width="7.875" style="4" customWidth="1"/>
    <col min="9" max="9" width="8.375" style="4" customWidth="1"/>
    <col min="10" max="10" width="48.125" style="5" customWidth="1"/>
    <col min="11" max="11" width="20.875" style="3" customWidth="1"/>
    <col min="12" max="12" width="27.375" style="3" customWidth="1"/>
    <col min="13" max="13" width="8.875" style="3" customWidth="1"/>
    <col min="14" max="14" width="9" style="3"/>
    <col min="15" max="15" width="7.25" style="3" customWidth="1"/>
    <col min="16" max="16" width="9.75" style="3" customWidth="1"/>
    <col min="17" max="16384" width="9" style="3"/>
  </cols>
  <sheetData>
    <row r="1" ht="25.5" customHeight="1" spans="1:16">
      <c r="A1" s="6" t="s">
        <v>0</v>
      </c>
      <c r="B1" s="7"/>
      <c r="C1" s="6"/>
      <c r="D1" s="6"/>
      <c r="E1" s="6"/>
      <c r="F1" s="6"/>
      <c r="G1" s="6"/>
      <c r="H1" s="6"/>
      <c r="I1" s="6"/>
      <c r="J1" s="7"/>
      <c r="K1" s="6"/>
      <c r="L1" s="6"/>
      <c r="M1" s="6"/>
      <c r="N1" s="6"/>
      <c r="O1" s="6"/>
      <c r="P1" s="6"/>
    </row>
    <row r="2" spans="1:16">
      <c r="A2" s="8" t="s">
        <v>1</v>
      </c>
      <c r="B2" s="9"/>
      <c r="C2" s="8"/>
      <c r="D2" s="10"/>
      <c r="E2" s="10"/>
      <c r="F2" s="8"/>
      <c r="G2" s="8"/>
      <c r="H2" s="8"/>
      <c r="I2" s="8"/>
      <c r="J2" s="9"/>
      <c r="K2" s="10"/>
      <c r="L2" s="10"/>
      <c r="M2" s="10"/>
      <c r="N2" s="8"/>
      <c r="O2" s="10"/>
      <c r="P2" s="8" t="s">
        <v>2</v>
      </c>
    </row>
    <row r="3" spans="1:16">
      <c r="A3" s="11" t="s">
        <v>3</v>
      </c>
      <c r="B3" s="11" t="s">
        <v>4</v>
      </c>
      <c r="C3" s="12" t="s">
        <v>5</v>
      </c>
      <c r="D3" s="11" t="s">
        <v>6</v>
      </c>
      <c r="E3" s="11" t="s">
        <v>7</v>
      </c>
      <c r="F3" s="11" t="s">
        <v>8</v>
      </c>
      <c r="G3" s="13" t="s">
        <v>9</v>
      </c>
      <c r="H3" s="11" t="s">
        <v>10</v>
      </c>
      <c r="I3" s="11"/>
      <c r="J3" s="13" t="s">
        <v>11</v>
      </c>
      <c r="K3" s="13" t="s">
        <v>12</v>
      </c>
      <c r="L3" s="13" t="s">
        <v>13</v>
      </c>
      <c r="M3" s="17" t="s">
        <v>14</v>
      </c>
      <c r="N3" s="17"/>
      <c r="O3" s="11" t="s">
        <v>15</v>
      </c>
      <c r="P3" s="11"/>
    </row>
    <row r="4" ht="39.75" customHeight="1" spans="1:16">
      <c r="A4" s="11"/>
      <c r="B4" s="11"/>
      <c r="C4" s="14"/>
      <c r="D4" s="11"/>
      <c r="E4" s="11"/>
      <c r="F4" s="11"/>
      <c r="G4" s="15"/>
      <c r="H4" s="11" t="s">
        <v>16</v>
      </c>
      <c r="I4" s="11" t="s">
        <v>17</v>
      </c>
      <c r="J4" s="15"/>
      <c r="K4" s="15"/>
      <c r="L4" s="15"/>
      <c r="M4" s="16" t="s">
        <v>18</v>
      </c>
      <c r="N4" s="11" t="s">
        <v>19</v>
      </c>
      <c r="O4" s="11" t="s">
        <v>18</v>
      </c>
      <c r="P4" s="11" t="s">
        <v>19</v>
      </c>
    </row>
    <row r="5" ht="21" customHeight="1" spans="1:16">
      <c r="A5" s="11"/>
      <c r="B5" s="16" t="s">
        <v>20</v>
      </c>
      <c r="C5" s="11"/>
      <c r="D5" s="17"/>
      <c r="E5" s="17"/>
      <c r="F5" s="11">
        <f>F6+F39+F72</f>
        <v>6068118</v>
      </c>
      <c r="G5" s="11">
        <f>G6+G39+G72</f>
        <v>719650</v>
      </c>
      <c r="H5" s="11"/>
      <c r="I5" s="11"/>
      <c r="J5" s="16"/>
      <c r="K5" s="17"/>
      <c r="L5" s="17"/>
      <c r="M5" s="17"/>
      <c r="N5" s="11"/>
      <c r="O5" s="17"/>
      <c r="P5" s="11"/>
    </row>
    <row r="6" ht="21.95" customHeight="1" spans="1:16">
      <c r="A6" s="18" t="s">
        <v>21</v>
      </c>
      <c r="B6" s="19" t="s">
        <v>22</v>
      </c>
      <c r="C6" s="20"/>
      <c r="D6" s="21"/>
      <c r="E6" s="21"/>
      <c r="F6" s="22">
        <f>SUM(F7+F9+F26+F36)</f>
        <v>978148</v>
      </c>
      <c r="G6" s="22">
        <f>SUM(G7+G9+G26+G36)</f>
        <v>341850</v>
      </c>
      <c r="H6" s="22">
        <f>SUM(H7+H9+H26+H36)</f>
        <v>6530</v>
      </c>
      <c r="I6" s="22">
        <f>SUM(I7+I9+I26+I36)</f>
        <v>88938</v>
      </c>
      <c r="J6" s="54"/>
      <c r="K6" s="22"/>
      <c r="L6" s="22"/>
      <c r="M6" s="21"/>
      <c r="N6" s="21"/>
      <c r="O6" s="21"/>
      <c r="P6" s="21"/>
    </row>
    <row r="7" s="1" customFormat="1" ht="22.5" spans="1:16">
      <c r="A7" s="23" t="s">
        <v>23</v>
      </c>
      <c r="B7" s="24" t="s">
        <v>24</v>
      </c>
      <c r="C7" s="25"/>
      <c r="D7" s="25"/>
      <c r="E7" s="26"/>
      <c r="F7" s="27">
        <v>1000</v>
      </c>
      <c r="G7" s="25">
        <v>1000</v>
      </c>
      <c r="H7" s="25">
        <f>H8</f>
        <v>0</v>
      </c>
      <c r="I7" s="25">
        <f>I8</f>
        <v>10</v>
      </c>
      <c r="J7" s="64"/>
      <c r="K7" s="25"/>
      <c r="L7" s="25"/>
      <c r="M7" s="25"/>
      <c r="N7" s="65"/>
      <c r="O7" s="66"/>
      <c r="P7" s="25"/>
    </row>
    <row r="8" s="2" customFormat="1" ht="106" customHeight="1" spans="1:16">
      <c r="A8" s="28">
        <v>1</v>
      </c>
      <c r="B8" s="29" t="s">
        <v>25</v>
      </c>
      <c r="C8" s="28" t="s">
        <v>26</v>
      </c>
      <c r="D8" s="28" t="s">
        <v>27</v>
      </c>
      <c r="E8" s="29" t="s">
        <v>28</v>
      </c>
      <c r="F8" s="30">
        <v>1000</v>
      </c>
      <c r="G8" s="28">
        <v>1000</v>
      </c>
      <c r="H8" s="28">
        <v>0</v>
      </c>
      <c r="I8" s="28">
        <v>10</v>
      </c>
      <c r="J8" s="29" t="s">
        <v>29</v>
      </c>
      <c r="K8" s="28"/>
      <c r="L8" s="28"/>
      <c r="M8" s="28" t="s">
        <v>30</v>
      </c>
      <c r="N8" s="28" t="s">
        <v>31</v>
      </c>
      <c r="O8" s="28" t="s">
        <v>32</v>
      </c>
      <c r="P8" s="28" t="s">
        <v>33</v>
      </c>
    </row>
    <row r="9" s="2" customFormat="1" ht="18" customHeight="1" spans="1:16">
      <c r="A9" s="31" t="s">
        <v>34</v>
      </c>
      <c r="B9" s="32" t="s">
        <v>35</v>
      </c>
      <c r="C9" s="33"/>
      <c r="D9" s="34"/>
      <c r="E9" s="34"/>
      <c r="F9" s="35">
        <f>SUM(F10:F22)</f>
        <v>917698</v>
      </c>
      <c r="G9" s="35">
        <f>SUM(G10:G22)</f>
        <v>300900</v>
      </c>
      <c r="H9" s="35">
        <f>SUM(H10:H22)</f>
        <v>6530</v>
      </c>
      <c r="I9" s="35">
        <f>SUM(I10:I22)</f>
        <v>86670</v>
      </c>
      <c r="J9" s="67"/>
      <c r="K9" s="34"/>
      <c r="L9" s="34"/>
      <c r="M9" s="34"/>
      <c r="N9" s="35"/>
      <c r="O9" s="34"/>
      <c r="P9" s="35"/>
    </row>
    <row r="10" s="2" customFormat="1" ht="75" customHeight="1" spans="1:17">
      <c r="A10" s="36">
        <v>1</v>
      </c>
      <c r="B10" s="37" t="s">
        <v>36</v>
      </c>
      <c r="C10" s="28" t="s">
        <v>37</v>
      </c>
      <c r="D10" s="28" t="s">
        <v>27</v>
      </c>
      <c r="E10" s="38" t="s">
        <v>38</v>
      </c>
      <c r="F10" s="39">
        <v>30000</v>
      </c>
      <c r="G10" s="28">
        <v>10000</v>
      </c>
      <c r="H10" s="40">
        <v>400</v>
      </c>
      <c r="I10" s="40">
        <f>700+400+300+400+600+500+300+300+400</f>
        <v>3900</v>
      </c>
      <c r="J10" s="68" t="s">
        <v>39</v>
      </c>
      <c r="K10" s="28"/>
      <c r="L10" s="68" t="s">
        <v>40</v>
      </c>
      <c r="M10" s="28" t="s">
        <v>41</v>
      </c>
      <c r="N10" s="28" t="s">
        <v>42</v>
      </c>
      <c r="O10" s="28" t="s">
        <v>43</v>
      </c>
      <c r="P10" s="69" t="s">
        <v>44</v>
      </c>
      <c r="Q10" s="73"/>
    </row>
    <row r="11" s="2" customFormat="1" ht="61" customHeight="1" spans="1:17">
      <c r="A11" s="36">
        <v>2</v>
      </c>
      <c r="B11" s="38" t="s">
        <v>45</v>
      </c>
      <c r="C11" s="28" t="s">
        <v>37</v>
      </c>
      <c r="D11" s="28" t="s">
        <v>27</v>
      </c>
      <c r="E11" s="38" t="s">
        <v>46</v>
      </c>
      <c r="F11" s="39">
        <v>40000</v>
      </c>
      <c r="G11" s="28">
        <v>20000</v>
      </c>
      <c r="H11" s="28">
        <v>0</v>
      </c>
      <c r="I11" s="28">
        <f>2500+1000+1000+700+300</f>
        <v>5500</v>
      </c>
      <c r="J11" s="68" t="s">
        <v>47</v>
      </c>
      <c r="K11" s="28"/>
      <c r="L11" s="29"/>
      <c r="M11" s="28" t="s">
        <v>48</v>
      </c>
      <c r="N11" s="28" t="s">
        <v>49</v>
      </c>
      <c r="O11" s="28" t="s">
        <v>32</v>
      </c>
      <c r="P11" s="69" t="s">
        <v>44</v>
      </c>
      <c r="Q11" s="73"/>
    </row>
    <row r="12" s="2" customFormat="1" ht="53" customHeight="1" spans="1:17">
      <c r="A12" s="36">
        <v>3</v>
      </c>
      <c r="B12" s="37" t="s">
        <v>50</v>
      </c>
      <c r="C12" s="28" t="s">
        <v>37</v>
      </c>
      <c r="D12" s="28" t="s">
        <v>27</v>
      </c>
      <c r="E12" s="38" t="s">
        <v>51</v>
      </c>
      <c r="F12" s="39">
        <v>47300</v>
      </c>
      <c r="G12" s="28">
        <v>10000</v>
      </c>
      <c r="H12" s="28">
        <v>0</v>
      </c>
      <c r="I12" s="28">
        <f>1300+1200+1000+700+800+300+80</f>
        <v>5380</v>
      </c>
      <c r="J12" s="68" t="s">
        <v>52</v>
      </c>
      <c r="K12" s="28"/>
      <c r="L12" s="29"/>
      <c r="M12" s="28" t="s">
        <v>53</v>
      </c>
      <c r="N12" s="28" t="s">
        <v>54</v>
      </c>
      <c r="O12" s="28" t="s">
        <v>43</v>
      </c>
      <c r="P12" s="69" t="s">
        <v>44</v>
      </c>
      <c r="Q12" s="73"/>
    </row>
    <row r="13" s="2" customFormat="1" ht="55.5" customHeight="1" spans="1:17">
      <c r="A13" s="36">
        <v>4</v>
      </c>
      <c r="B13" s="38" t="s">
        <v>55</v>
      </c>
      <c r="C13" s="28" t="s">
        <v>37</v>
      </c>
      <c r="D13" s="28" t="s">
        <v>27</v>
      </c>
      <c r="E13" s="38" t="s">
        <v>56</v>
      </c>
      <c r="F13" s="39">
        <v>60000</v>
      </c>
      <c r="G13" s="28">
        <v>30000</v>
      </c>
      <c r="H13" s="40">
        <v>530</v>
      </c>
      <c r="I13" s="40">
        <f>2000+2500+2500+1900+1800+800+900+680+530</f>
        <v>13610</v>
      </c>
      <c r="J13" s="68" t="s">
        <v>57</v>
      </c>
      <c r="K13" s="29"/>
      <c r="L13" s="29"/>
      <c r="M13" s="28" t="s">
        <v>53</v>
      </c>
      <c r="N13" s="28" t="s">
        <v>58</v>
      </c>
      <c r="O13" s="28" t="s">
        <v>32</v>
      </c>
      <c r="P13" s="69" t="s">
        <v>44</v>
      </c>
      <c r="Q13" s="73"/>
    </row>
    <row r="14" s="2" customFormat="1" ht="69" customHeight="1" spans="1:16">
      <c r="A14" s="36">
        <v>5</v>
      </c>
      <c r="B14" s="37" t="s">
        <v>59</v>
      </c>
      <c r="C14" s="28" t="s">
        <v>60</v>
      </c>
      <c r="D14" s="28" t="s">
        <v>27</v>
      </c>
      <c r="E14" s="38" t="s">
        <v>61</v>
      </c>
      <c r="F14" s="39">
        <v>100000</v>
      </c>
      <c r="G14" s="28">
        <v>55000</v>
      </c>
      <c r="H14" s="28">
        <v>0</v>
      </c>
      <c r="I14" s="28">
        <f>1200+1000+1000+1000+1000+1000+200</f>
        <v>6400</v>
      </c>
      <c r="J14" s="29" t="s">
        <v>62</v>
      </c>
      <c r="K14" s="28"/>
      <c r="L14" s="29"/>
      <c r="M14" s="28" t="s">
        <v>63</v>
      </c>
      <c r="N14" s="28" t="s">
        <v>64</v>
      </c>
      <c r="O14" s="28" t="s">
        <v>43</v>
      </c>
      <c r="P14" s="69" t="s">
        <v>65</v>
      </c>
    </row>
    <row r="15" s="2" customFormat="1" ht="141" customHeight="1" spans="1:16">
      <c r="A15" s="36">
        <v>6</v>
      </c>
      <c r="B15" s="38" t="s">
        <v>66</v>
      </c>
      <c r="C15" s="28" t="s">
        <v>37</v>
      </c>
      <c r="D15" s="28" t="s">
        <v>27</v>
      </c>
      <c r="E15" s="38" t="s">
        <v>67</v>
      </c>
      <c r="F15" s="39">
        <v>150000</v>
      </c>
      <c r="G15" s="28">
        <v>50000</v>
      </c>
      <c r="H15" s="40">
        <v>4000</v>
      </c>
      <c r="I15" s="40">
        <f>6400+4600+4000+2000+2000+3000+3200+4500+4000</f>
        <v>33700</v>
      </c>
      <c r="J15" s="68" t="s">
        <v>68</v>
      </c>
      <c r="K15" s="40" t="s">
        <v>69</v>
      </c>
      <c r="L15" s="68" t="s">
        <v>70</v>
      </c>
      <c r="M15" s="28" t="s">
        <v>41</v>
      </c>
      <c r="N15" s="28" t="s">
        <v>42</v>
      </c>
      <c r="O15" s="28" t="s">
        <v>32</v>
      </c>
      <c r="P15" s="69" t="s">
        <v>71</v>
      </c>
    </row>
    <row r="16" s="2" customFormat="1" ht="40.5" customHeight="1" spans="1:16">
      <c r="A16" s="36">
        <v>7</v>
      </c>
      <c r="B16" s="38" t="s">
        <v>72</v>
      </c>
      <c r="C16" s="28" t="s">
        <v>37</v>
      </c>
      <c r="D16" s="28" t="s">
        <v>27</v>
      </c>
      <c r="E16" s="38" t="s">
        <v>73</v>
      </c>
      <c r="F16" s="39">
        <v>14298</v>
      </c>
      <c r="G16" s="28"/>
      <c r="H16" s="28"/>
      <c r="I16" s="28"/>
      <c r="J16" s="29" t="s">
        <v>74</v>
      </c>
      <c r="K16" s="28"/>
      <c r="L16" s="28"/>
      <c r="M16" s="28" t="s">
        <v>41</v>
      </c>
      <c r="N16" s="28" t="s">
        <v>42</v>
      </c>
      <c r="O16" s="28" t="s">
        <v>32</v>
      </c>
      <c r="P16" s="69" t="s">
        <v>71</v>
      </c>
    </row>
    <row r="17" s="2" customFormat="1" ht="89" customHeight="1" spans="1:16">
      <c r="A17" s="36">
        <v>8</v>
      </c>
      <c r="B17" s="38" t="s">
        <v>75</v>
      </c>
      <c r="C17" s="28" t="s">
        <v>60</v>
      </c>
      <c r="D17" s="28" t="s">
        <v>27</v>
      </c>
      <c r="E17" s="38" t="s">
        <v>76</v>
      </c>
      <c r="F17" s="39">
        <v>15000</v>
      </c>
      <c r="G17" s="28">
        <v>8000</v>
      </c>
      <c r="H17" s="28">
        <v>0</v>
      </c>
      <c r="I17" s="28">
        <f>150+60+0+220+50</f>
        <v>480</v>
      </c>
      <c r="J17" s="68" t="s">
        <v>77</v>
      </c>
      <c r="K17" s="28"/>
      <c r="L17" s="29"/>
      <c r="M17" s="28" t="s">
        <v>41</v>
      </c>
      <c r="N17" s="28" t="s">
        <v>42</v>
      </c>
      <c r="O17" s="28" t="s">
        <v>43</v>
      </c>
      <c r="P17" s="69" t="s">
        <v>78</v>
      </c>
    </row>
    <row r="18" s="2" customFormat="1" ht="122" customHeight="1" spans="1:16">
      <c r="A18" s="36">
        <v>9</v>
      </c>
      <c r="B18" s="38" t="s">
        <v>79</v>
      </c>
      <c r="C18" s="28" t="s">
        <v>60</v>
      </c>
      <c r="D18" s="28" t="s">
        <v>27</v>
      </c>
      <c r="E18" s="38" t="s">
        <v>80</v>
      </c>
      <c r="F18" s="39">
        <v>94200</v>
      </c>
      <c r="G18" s="28">
        <v>3700</v>
      </c>
      <c r="H18" s="40">
        <v>200</v>
      </c>
      <c r="I18" s="40">
        <f>550+700+700+700+550+500+350+300+200</f>
        <v>4550</v>
      </c>
      <c r="J18" s="68" t="s">
        <v>81</v>
      </c>
      <c r="K18" s="28"/>
      <c r="L18" s="68" t="s">
        <v>82</v>
      </c>
      <c r="M18" s="28" t="s">
        <v>83</v>
      </c>
      <c r="N18" s="28" t="s">
        <v>84</v>
      </c>
      <c r="O18" s="28" t="s">
        <v>43</v>
      </c>
      <c r="P18" s="69" t="s">
        <v>44</v>
      </c>
    </row>
    <row r="19" s="2" customFormat="1" ht="129" customHeight="1" spans="1:16">
      <c r="A19" s="36">
        <v>10</v>
      </c>
      <c r="B19" s="38" t="s">
        <v>85</v>
      </c>
      <c r="C19" s="28" t="s">
        <v>60</v>
      </c>
      <c r="D19" s="28" t="s">
        <v>27</v>
      </c>
      <c r="E19" s="38" t="s">
        <v>80</v>
      </c>
      <c r="F19" s="39">
        <v>74900</v>
      </c>
      <c r="G19" s="28">
        <v>4900</v>
      </c>
      <c r="H19" s="40">
        <v>200</v>
      </c>
      <c r="I19" s="40">
        <f>500+650+650+600+500+500+300+200+200</f>
        <v>4100</v>
      </c>
      <c r="J19" s="68" t="s">
        <v>86</v>
      </c>
      <c r="K19" s="28"/>
      <c r="L19" s="68" t="s">
        <v>82</v>
      </c>
      <c r="M19" s="28" t="s">
        <v>83</v>
      </c>
      <c r="N19" s="28" t="s">
        <v>84</v>
      </c>
      <c r="O19" s="28" t="s">
        <v>43</v>
      </c>
      <c r="P19" s="69" t="s">
        <v>44</v>
      </c>
    </row>
    <row r="20" s="2" customFormat="1" ht="85.5" customHeight="1" spans="1:16">
      <c r="A20" s="36">
        <v>11</v>
      </c>
      <c r="B20" s="38" t="s">
        <v>87</v>
      </c>
      <c r="C20" s="28" t="s">
        <v>37</v>
      </c>
      <c r="D20" s="28" t="s">
        <v>27</v>
      </c>
      <c r="E20" s="38" t="s">
        <v>88</v>
      </c>
      <c r="F20" s="39">
        <v>32000</v>
      </c>
      <c r="G20" s="28">
        <v>9300</v>
      </c>
      <c r="H20" s="28"/>
      <c r="I20" s="28"/>
      <c r="J20" s="29" t="s">
        <v>89</v>
      </c>
      <c r="K20" s="28"/>
      <c r="L20" s="29"/>
      <c r="M20" s="28" t="s">
        <v>53</v>
      </c>
      <c r="N20" s="28" t="s">
        <v>58</v>
      </c>
      <c r="O20" s="28" t="s">
        <v>43</v>
      </c>
      <c r="P20" s="69" t="s">
        <v>65</v>
      </c>
    </row>
    <row r="21" s="2" customFormat="1" ht="53.25" customHeight="1" spans="1:16">
      <c r="A21" s="36">
        <v>12</v>
      </c>
      <c r="B21" s="38" t="s">
        <v>90</v>
      </c>
      <c r="C21" s="28" t="s">
        <v>60</v>
      </c>
      <c r="D21" s="28" t="s">
        <v>27</v>
      </c>
      <c r="E21" s="38" t="s">
        <v>91</v>
      </c>
      <c r="F21" s="39">
        <v>150000</v>
      </c>
      <c r="G21" s="28">
        <v>50000</v>
      </c>
      <c r="H21" s="28">
        <v>1000</v>
      </c>
      <c r="I21" s="28">
        <f>500+500+900+800+800+500+500+1000</f>
        <v>5500</v>
      </c>
      <c r="J21" s="29" t="s">
        <v>92</v>
      </c>
      <c r="K21" s="28"/>
      <c r="L21" s="28"/>
      <c r="M21" s="28" t="s">
        <v>63</v>
      </c>
      <c r="N21" s="28" t="s">
        <v>64</v>
      </c>
      <c r="O21" s="28" t="s">
        <v>43</v>
      </c>
      <c r="P21" s="69" t="s">
        <v>65</v>
      </c>
    </row>
    <row r="22" s="2" customFormat="1" ht="99.75" customHeight="1" spans="1:16">
      <c r="A22" s="36">
        <v>13</v>
      </c>
      <c r="B22" s="37" t="s">
        <v>93</v>
      </c>
      <c r="C22" s="28" t="s">
        <v>37</v>
      </c>
      <c r="D22" s="28" t="s">
        <v>27</v>
      </c>
      <c r="E22" s="38" t="s">
        <v>94</v>
      </c>
      <c r="F22" s="39">
        <v>110000</v>
      </c>
      <c r="G22" s="28">
        <v>50000</v>
      </c>
      <c r="H22" s="40">
        <v>200</v>
      </c>
      <c r="I22" s="40">
        <f>500+600+500+550+500+300+200+200+200</f>
        <v>3550</v>
      </c>
      <c r="J22" s="68" t="s">
        <v>95</v>
      </c>
      <c r="K22" s="28"/>
      <c r="L22" s="68" t="s">
        <v>96</v>
      </c>
      <c r="M22" s="28" t="s">
        <v>83</v>
      </c>
      <c r="N22" s="28" t="s">
        <v>84</v>
      </c>
      <c r="O22" s="28" t="s">
        <v>43</v>
      </c>
      <c r="P22" s="69" t="s">
        <v>44</v>
      </c>
    </row>
    <row r="23" s="2" customFormat="1" ht="48" customHeight="1" spans="1:16">
      <c r="A23" s="36">
        <v>14</v>
      </c>
      <c r="B23" s="37" t="s">
        <v>97</v>
      </c>
      <c r="C23" s="28" t="s">
        <v>60</v>
      </c>
      <c r="D23" s="28" t="s">
        <v>27</v>
      </c>
      <c r="E23" s="38" t="s">
        <v>98</v>
      </c>
      <c r="F23" s="39">
        <v>230000</v>
      </c>
      <c r="G23" s="28">
        <v>40000</v>
      </c>
      <c r="H23" s="40">
        <v>2000</v>
      </c>
      <c r="I23" s="40">
        <f>500+500+1000+5000+5000+3000+2000+2500+2000</f>
        <v>21500</v>
      </c>
      <c r="J23" s="68" t="s">
        <v>99</v>
      </c>
      <c r="K23" s="28"/>
      <c r="L23" s="68" t="s">
        <v>100</v>
      </c>
      <c r="M23" s="28" t="s">
        <v>63</v>
      </c>
      <c r="N23" s="28" t="s">
        <v>64</v>
      </c>
      <c r="O23" s="28" t="s">
        <v>101</v>
      </c>
      <c r="P23" s="69" t="s">
        <v>65</v>
      </c>
    </row>
    <row r="24" s="2" customFormat="1" ht="228" customHeight="1" spans="1:16">
      <c r="A24" s="36">
        <v>15</v>
      </c>
      <c r="B24" s="37" t="s">
        <v>102</v>
      </c>
      <c r="C24" s="28" t="s">
        <v>60</v>
      </c>
      <c r="D24" s="28" t="s">
        <v>27</v>
      </c>
      <c r="E24" s="38" t="s">
        <v>103</v>
      </c>
      <c r="F24" s="39">
        <v>40000</v>
      </c>
      <c r="G24" s="28">
        <v>20000</v>
      </c>
      <c r="H24" s="28">
        <v>2000</v>
      </c>
      <c r="I24" s="28">
        <f>2000+3000+3000+3000+3000+3000+3000+2000</f>
        <v>22000</v>
      </c>
      <c r="J24" s="68" t="s">
        <v>104</v>
      </c>
      <c r="K24" s="28"/>
      <c r="L24" s="29"/>
      <c r="M24" s="28" t="s">
        <v>105</v>
      </c>
      <c r="N24" s="28" t="s">
        <v>106</v>
      </c>
      <c r="O24" s="28" t="s">
        <v>101</v>
      </c>
      <c r="P24" s="69" t="s">
        <v>33</v>
      </c>
    </row>
    <row r="25" s="2" customFormat="1" ht="98" customHeight="1" spans="1:16">
      <c r="A25" s="36">
        <v>16</v>
      </c>
      <c r="B25" s="37" t="s">
        <v>107</v>
      </c>
      <c r="C25" s="28"/>
      <c r="D25" s="28"/>
      <c r="E25" s="38" t="s">
        <v>108</v>
      </c>
      <c r="F25" s="39">
        <v>143000</v>
      </c>
      <c r="G25" s="28">
        <v>25000</v>
      </c>
      <c r="H25" s="40">
        <v>1118</v>
      </c>
      <c r="I25" s="40">
        <f>1500+1000+1000+500+500+2600+1000+919+1118</f>
        <v>10137</v>
      </c>
      <c r="J25" s="68" t="s">
        <v>109</v>
      </c>
      <c r="K25" s="28"/>
      <c r="L25" s="29" t="s">
        <v>110</v>
      </c>
      <c r="M25" s="28" t="s">
        <v>111</v>
      </c>
      <c r="N25" s="28" t="s">
        <v>112</v>
      </c>
      <c r="O25" s="28" t="s">
        <v>101</v>
      </c>
      <c r="P25" s="69" t="s">
        <v>113</v>
      </c>
    </row>
    <row r="26" ht="28.5" customHeight="1" spans="1:16">
      <c r="A26" s="41" t="s">
        <v>114</v>
      </c>
      <c r="B26" s="42" t="s">
        <v>115</v>
      </c>
      <c r="C26" s="43"/>
      <c r="D26" s="44"/>
      <c r="E26" s="44"/>
      <c r="F26" s="43">
        <f>SUM(F27:F33)</f>
        <v>43050</v>
      </c>
      <c r="G26" s="43">
        <f>SUM(G27:G33)</f>
        <v>23550</v>
      </c>
      <c r="H26" s="43">
        <f>SUM(H27:H33)</f>
        <v>0</v>
      </c>
      <c r="I26" s="43">
        <f>SUM(I27:I33)</f>
        <v>2108</v>
      </c>
      <c r="J26" s="55"/>
      <c r="K26" s="44"/>
      <c r="L26" s="44"/>
      <c r="M26" s="44"/>
      <c r="N26" s="43"/>
      <c r="O26" s="44"/>
      <c r="P26" s="43"/>
    </row>
    <row r="27" s="2" customFormat="1" ht="50.1" customHeight="1" spans="1:16">
      <c r="A27" s="36">
        <v>1</v>
      </c>
      <c r="B27" s="37" t="s">
        <v>116</v>
      </c>
      <c r="C27" s="28" t="s">
        <v>117</v>
      </c>
      <c r="D27" s="28" t="s">
        <v>27</v>
      </c>
      <c r="E27" s="45" t="s">
        <v>118</v>
      </c>
      <c r="F27" s="39">
        <v>600</v>
      </c>
      <c r="G27" s="28">
        <v>600</v>
      </c>
      <c r="H27" s="28"/>
      <c r="I27" s="28"/>
      <c r="J27" s="29" t="s">
        <v>119</v>
      </c>
      <c r="K27" s="28"/>
      <c r="L27" s="28"/>
      <c r="M27" s="28" t="s">
        <v>120</v>
      </c>
      <c r="N27" s="28" t="s">
        <v>121</v>
      </c>
      <c r="O27" s="28" t="s">
        <v>43</v>
      </c>
      <c r="P27" s="69" t="s">
        <v>44</v>
      </c>
    </row>
    <row r="28" s="2" customFormat="1" ht="71.25" customHeight="1" spans="1:16">
      <c r="A28" s="36">
        <v>2</v>
      </c>
      <c r="B28" s="37" t="s">
        <v>122</v>
      </c>
      <c r="C28" s="28" t="s">
        <v>117</v>
      </c>
      <c r="D28" s="28" t="s">
        <v>27</v>
      </c>
      <c r="E28" s="38" t="s">
        <v>123</v>
      </c>
      <c r="F28" s="39">
        <v>7000</v>
      </c>
      <c r="G28" s="28">
        <v>4000</v>
      </c>
      <c r="H28" s="28"/>
      <c r="I28" s="28"/>
      <c r="J28" s="29" t="s">
        <v>124</v>
      </c>
      <c r="K28" s="28"/>
      <c r="L28" s="28"/>
      <c r="M28" s="28" t="s">
        <v>125</v>
      </c>
      <c r="N28" s="28" t="s">
        <v>126</v>
      </c>
      <c r="O28" s="28" t="s">
        <v>43</v>
      </c>
      <c r="P28" s="69" t="s">
        <v>127</v>
      </c>
    </row>
    <row r="29" s="2" customFormat="1" ht="51" customHeight="1" spans="1:16">
      <c r="A29" s="36">
        <v>3</v>
      </c>
      <c r="B29" s="37" t="s">
        <v>128</v>
      </c>
      <c r="C29" s="28" t="s">
        <v>117</v>
      </c>
      <c r="D29" s="28" t="s">
        <v>27</v>
      </c>
      <c r="E29" s="45" t="s">
        <v>129</v>
      </c>
      <c r="F29" s="39">
        <v>450</v>
      </c>
      <c r="G29" s="28">
        <v>450</v>
      </c>
      <c r="H29" s="28"/>
      <c r="I29" s="28"/>
      <c r="J29" s="29" t="s">
        <v>89</v>
      </c>
      <c r="K29" s="28"/>
      <c r="L29" s="28"/>
      <c r="M29" s="28" t="s">
        <v>125</v>
      </c>
      <c r="N29" s="28" t="s">
        <v>130</v>
      </c>
      <c r="O29" s="28" t="s">
        <v>43</v>
      </c>
      <c r="P29" s="69" t="s">
        <v>65</v>
      </c>
    </row>
    <row r="30" s="2" customFormat="1" ht="103.5" customHeight="1" spans="1:16">
      <c r="A30" s="36">
        <v>4</v>
      </c>
      <c r="B30" s="38" t="s">
        <v>131</v>
      </c>
      <c r="C30" s="28" t="s">
        <v>117</v>
      </c>
      <c r="D30" s="28" t="s">
        <v>27</v>
      </c>
      <c r="E30" s="38" t="s">
        <v>132</v>
      </c>
      <c r="F30" s="39">
        <v>6000</v>
      </c>
      <c r="G30" s="28">
        <v>4000</v>
      </c>
      <c r="H30" s="28">
        <v>0</v>
      </c>
      <c r="I30" s="28">
        <f>518+400+400+400+230+160</f>
        <v>2108</v>
      </c>
      <c r="J30" s="29" t="s">
        <v>133</v>
      </c>
      <c r="K30" s="28"/>
      <c r="L30" s="29"/>
      <c r="M30" s="28" t="s">
        <v>125</v>
      </c>
      <c r="N30" s="28" t="s">
        <v>130</v>
      </c>
      <c r="O30" s="28" t="s">
        <v>43</v>
      </c>
      <c r="P30" s="69" t="s">
        <v>65</v>
      </c>
    </row>
    <row r="31" s="2" customFormat="1" ht="51" customHeight="1" spans="1:16">
      <c r="A31" s="36">
        <v>5</v>
      </c>
      <c r="B31" s="38" t="s">
        <v>134</v>
      </c>
      <c r="C31" s="28" t="s">
        <v>135</v>
      </c>
      <c r="D31" s="28" t="s">
        <v>27</v>
      </c>
      <c r="E31" s="38" t="s">
        <v>136</v>
      </c>
      <c r="F31" s="39">
        <v>6000</v>
      </c>
      <c r="G31" s="28">
        <v>2500</v>
      </c>
      <c r="H31" s="28"/>
      <c r="I31" s="28"/>
      <c r="J31" s="29" t="s">
        <v>137</v>
      </c>
      <c r="K31" s="28"/>
      <c r="L31" s="29"/>
      <c r="M31" s="28" t="s">
        <v>138</v>
      </c>
      <c r="N31" s="28" t="s">
        <v>139</v>
      </c>
      <c r="O31" s="28" t="s">
        <v>43</v>
      </c>
      <c r="P31" s="69" t="s">
        <v>65</v>
      </c>
    </row>
    <row r="32" s="2" customFormat="1" ht="39.95" customHeight="1" spans="1:16">
      <c r="A32" s="36">
        <v>6</v>
      </c>
      <c r="B32" s="38" t="s">
        <v>140</v>
      </c>
      <c r="C32" s="28" t="s">
        <v>135</v>
      </c>
      <c r="D32" s="28" t="s">
        <v>27</v>
      </c>
      <c r="E32" s="38" t="s">
        <v>141</v>
      </c>
      <c r="F32" s="39">
        <v>3000</v>
      </c>
      <c r="G32" s="28">
        <v>2000</v>
      </c>
      <c r="H32" s="28"/>
      <c r="I32" s="28"/>
      <c r="J32" s="29" t="s">
        <v>142</v>
      </c>
      <c r="K32" s="28"/>
      <c r="L32" s="28"/>
      <c r="M32" s="28" t="s">
        <v>143</v>
      </c>
      <c r="N32" s="28" t="s">
        <v>144</v>
      </c>
      <c r="O32" s="28" t="s">
        <v>43</v>
      </c>
      <c r="P32" s="69" t="s">
        <v>145</v>
      </c>
    </row>
    <row r="33" s="2" customFormat="1" ht="42.75" customHeight="1" spans="1:16">
      <c r="A33" s="36">
        <v>7</v>
      </c>
      <c r="B33" s="38" t="s">
        <v>146</v>
      </c>
      <c r="C33" s="28" t="s">
        <v>117</v>
      </c>
      <c r="D33" s="28" t="s">
        <v>27</v>
      </c>
      <c r="E33" s="38" t="s">
        <v>147</v>
      </c>
      <c r="F33" s="39">
        <v>20000</v>
      </c>
      <c r="G33" s="28">
        <v>10000</v>
      </c>
      <c r="H33" s="28"/>
      <c r="I33" s="28"/>
      <c r="J33" s="68" t="s">
        <v>148</v>
      </c>
      <c r="K33" s="29"/>
      <c r="L33" s="70"/>
      <c r="M33" s="28" t="s">
        <v>125</v>
      </c>
      <c r="N33" s="28" t="s">
        <v>149</v>
      </c>
      <c r="O33" s="28" t="s">
        <v>43</v>
      </c>
      <c r="P33" s="69" t="s">
        <v>71</v>
      </c>
    </row>
    <row r="34" s="2" customFormat="1" ht="155" customHeight="1" spans="1:16">
      <c r="A34" s="36">
        <v>8</v>
      </c>
      <c r="B34" s="37" t="s">
        <v>150</v>
      </c>
      <c r="C34" s="28"/>
      <c r="D34" s="28"/>
      <c r="E34" s="38" t="s">
        <v>151</v>
      </c>
      <c r="F34" s="39">
        <v>20000</v>
      </c>
      <c r="G34" s="46" t="s">
        <v>152</v>
      </c>
      <c r="H34" s="40">
        <v>13550</v>
      </c>
      <c r="I34" s="40">
        <f>4000+16000+14000+9500+7500+7350+0+8150+13550</f>
        <v>80050</v>
      </c>
      <c r="J34" s="68" t="s">
        <v>153</v>
      </c>
      <c r="K34" s="29"/>
      <c r="L34" s="29"/>
      <c r="M34" s="28" t="s">
        <v>154</v>
      </c>
      <c r="N34" s="28" t="s">
        <v>155</v>
      </c>
      <c r="O34" s="28" t="s">
        <v>43</v>
      </c>
      <c r="P34" s="69" t="s">
        <v>33</v>
      </c>
    </row>
    <row r="35" s="2" customFormat="1" ht="115" customHeight="1" spans="1:16">
      <c r="A35" s="36">
        <v>9</v>
      </c>
      <c r="B35" s="37" t="s">
        <v>156</v>
      </c>
      <c r="C35" s="28"/>
      <c r="D35" s="28" t="s">
        <v>27</v>
      </c>
      <c r="E35" s="38" t="s">
        <v>157</v>
      </c>
      <c r="F35" s="39">
        <v>250000</v>
      </c>
      <c r="G35" s="46" t="s">
        <v>158</v>
      </c>
      <c r="H35" s="40">
        <v>3000</v>
      </c>
      <c r="I35" s="40">
        <f>5000+3000</f>
        <v>8000</v>
      </c>
      <c r="J35" s="68" t="s">
        <v>159</v>
      </c>
      <c r="K35" s="28"/>
      <c r="L35" s="29"/>
      <c r="M35" s="28" t="s">
        <v>160</v>
      </c>
      <c r="N35" s="28" t="s">
        <v>161</v>
      </c>
      <c r="O35" s="28" t="s">
        <v>32</v>
      </c>
      <c r="P35" s="69" t="s">
        <v>33</v>
      </c>
    </row>
    <row r="36" spans="1:16">
      <c r="A36" s="41" t="s">
        <v>162</v>
      </c>
      <c r="B36" s="47" t="s">
        <v>163</v>
      </c>
      <c r="C36" s="48"/>
      <c r="D36" s="44"/>
      <c r="E36" s="44"/>
      <c r="F36" s="43">
        <f>SUM(F37:F38)</f>
        <v>16400</v>
      </c>
      <c r="G36" s="43">
        <f>SUM(G37:G38)</f>
        <v>16400</v>
      </c>
      <c r="H36" s="43">
        <f>SUM(H37:H38)</f>
        <v>0</v>
      </c>
      <c r="I36" s="43">
        <f>SUM(I37:I38)</f>
        <v>150</v>
      </c>
      <c r="J36" s="55"/>
      <c r="K36" s="44"/>
      <c r="L36" s="44"/>
      <c r="M36" s="44"/>
      <c r="N36" s="43"/>
      <c r="O36" s="44"/>
      <c r="P36" s="43"/>
    </row>
    <row r="37" s="2" customFormat="1" ht="62.25" customHeight="1" spans="1:16">
      <c r="A37" s="28">
        <v>1</v>
      </c>
      <c r="B37" s="49" t="s">
        <v>164</v>
      </c>
      <c r="C37" s="28" t="s">
        <v>165</v>
      </c>
      <c r="D37" s="28" t="s">
        <v>27</v>
      </c>
      <c r="E37" s="50" t="s">
        <v>166</v>
      </c>
      <c r="F37" s="51">
        <v>10000</v>
      </c>
      <c r="G37" s="28">
        <v>10000</v>
      </c>
      <c r="H37" s="28"/>
      <c r="I37" s="28"/>
      <c r="J37" s="29" t="s">
        <v>119</v>
      </c>
      <c r="K37" s="28"/>
      <c r="L37" s="29"/>
      <c r="M37" s="71" t="s">
        <v>43</v>
      </c>
      <c r="N37" s="28" t="s">
        <v>167</v>
      </c>
      <c r="O37" s="71" t="s">
        <v>43</v>
      </c>
      <c r="P37" s="69" t="s">
        <v>145</v>
      </c>
    </row>
    <row r="38" s="2" customFormat="1" ht="45.95" customHeight="1" spans="1:16">
      <c r="A38" s="28">
        <v>2</v>
      </c>
      <c r="B38" s="52" t="s">
        <v>168</v>
      </c>
      <c r="C38" s="28" t="s">
        <v>165</v>
      </c>
      <c r="D38" s="28" t="s">
        <v>27</v>
      </c>
      <c r="E38" s="53" t="s">
        <v>166</v>
      </c>
      <c r="F38" s="51">
        <v>6400</v>
      </c>
      <c r="G38" s="28">
        <v>6400</v>
      </c>
      <c r="H38" s="28">
        <v>0</v>
      </c>
      <c r="I38" s="28">
        <f>80+50+20</f>
        <v>150</v>
      </c>
      <c r="J38" s="68" t="s">
        <v>169</v>
      </c>
      <c r="K38" s="28"/>
      <c r="L38" s="28"/>
      <c r="M38" s="71" t="s">
        <v>170</v>
      </c>
      <c r="N38" s="28" t="s">
        <v>171</v>
      </c>
      <c r="O38" s="71" t="s">
        <v>43</v>
      </c>
      <c r="P38" s="69" t="s">
        <v>65</v>
      </c>
    </row>
    <row r="39" spans="1:16">
      <c r="A39" s="18" t="s">
        <v>172</v>
      </c>
      <c r="B39" s="54" t="s">
        <v>173</v>
      </c>
      <c r="C39" s="22"/>
      <c r="D39" s="21"/>
      <c r="E39" s="21"/>
      <c r="F39" s="22">
        <f>SUM(F46+F60+F69)</f>
        <v>3998970</v>
      </c>
      <c r="G39" s="22">
        <f>SUM(G40,G42,G44,G46,G60,G69)</f>
        <v>377800</v>
      </c>
      <c r="H39" s="22">
        <f>SUM(H46+H60+H69)</f>
        <v>2160</v>
      </c>
      <c r="I39" s="22">
        <f>SUM(I46+I60+I69)</f>
        <v>27065</v>
      </c>
      <c r="J39" s="54"/>
      <c r="K39" s="22"/>
      <c r="L39" s="22"/>
      <c r="M39" s="21"/>
      <c r="N39" s="21"/>
      <c r="O39" s="21"/>
      <c r="P39" s="21"/>
    </row>
    <row r="40" spans="1:16">
      <c r="A40" s="43" t="s">
        <v>174</v>
      </c>
      <c r="B40" s="55" t="s">
        <v>175</v>
      </c>
      <c r="C40" s="43"/>
      <c r="D40" s="44"/>
      <c r="E40" s="44"/>
      <c r="F40" s="43">
        <f t="shared" ref="F40:F44" si="0">SUM(F41:F41)</f>
        <v>0</v>
      </c>
      <c r="G40" s="43">
        <f t="shared" ref="G40:G44" si="1">SUM(G41:G41)</f>
        <v>0</v>
      </c>
      <c r="H40" s="43"/>
      <c r="I40" s="43"/>
      <c r="J40" s="55"/>
      <c r="K40" s="44"/>
      <c r="L40" s="44"/>
      <c r="M40" s="44"/>
      <c r="N40" s="43"/>
      <c r="O40" s="44"/>
      <c r="P40" s="43"/>
    </row>
    <row r="41" spans="1:16">
      <c r="A41" s="28"/>
      <c r="B41" s="29"/>
      <c r="C41" s="28"/>
      <c r="D41" s="28"/>
      <c r="E41" s="29"/>
      <c r="F41" s="30"/>
      <c r="G41" s="28"/>
      <c r="H41" s="28"/>
      <c r="I41" s="28"/>
      <c r="J41" s="29"/>
      <c r="K41" s="28"/>
      <c r="L41" s="28"/>
      <c r="M41" s="28"/>
      <c r="N41" s="28"/>
      <c r="O41" s="28"/>
      <c r="P41" s="28"/>
    </row>
    <row r="42" spans="1:16">
      <c r="A42" s="43" t="s">
        <v>176</v>
      </c>
      <c r="B42" s="55" t="s">
        <v>177</v>
      </c>
      <c r="C42" s="43"/>
      <c r="D42" s="44"/>
      <c r="E42" s="44"/>
      <c r="F42" s="43">
        <f t="shared" si="0"/>
        <v>0</v>
      </c>
      <c r="G42" s="43">
        <f t="shared" si="1"/>
        <v>0</v>
      </c>
      <c r="H42" s="43"/>
      <c r="I42" s="43"/>
      <c r="J42" s="55"/>
      <c r="K42" s="44"/>
      <c r="L42" s="44"/>
      <c r="M42" s="44"/>
      <c r="N42" s="43"/>
      <c r="O42" s="44"/>
      <c r="P42" s="43"/>
    </row>
    <row r="43" spans="1:16">
      <c r="A43" s="28"/>
      <c r="B43" s="29"/>
      <c r="C43" s="28"/>
      <c r="D43" s="28"/>
      <c r="E43" s="29"/>
      <c r="F43" s="30"/>
      <c r="G43" s="28"/>
      <c r="H43" s="28"/>
      <c r="I43" s="28"/>
      <c r="J43" s="29"/>
      <c r="K43" s="28"/>
      <c r="L43" s="28"/>
      <c r="M43" s="28"/>
      <c r="N43" s="28"/>
      <c r="O43" s="28"/>
      <c r="P43" s="28"/>
    </row>
    <row r="44" spans="1:16">
      <c r="A44" s="43" t="s">
        <v>178</v>
      </c>
      <c r="B44" s="55" t="s">
        <v>179</v>
      </c>
      <c r="C44" s="43"/>
      <c r="D44" s="44"/>
      <c r="E44" s="44"/>
      <c r="F44" s="43">
        <f t="shared" si="0"/>
        <v>0</v>
      </c>
      <c r="G44" s="43">
        <f t="shared" si="1"/>
        <v>0</v>
      </c>
      <c r="H44" s="43"/>
      <c r="I44" s="43"/>
      <c r="J44" s="55"/>
      <c r="K44" s="44"/>
      <c r="L44" s="44"/>
      <c r="M44" s="44"/>
      <c r="N44" s="43"/>
      <c r="O44" s="44"/>
      <c r="P44" s="43"/>
    </row>
    <row r="45" spans="1:16">
      <c r="A45" s="28"/>
      <c r="B45" s="29"/>
      <c r="C45" s="28"/>
      <c r="D45" s="28"/>
      <c r="E45" s="29"/>
      <c r="F45" s="30"/>
      <c r="G45" s="28"/>
      <c r="H45" s="28"/>
      <c r="I45" s="28"/>
      <c r="J45" s="29"/>
      <c r="K45" s="28"/>
      <c r="L45" s="28"/>
      <c r="M45" s="28"/>
      <c r="N45" s="28"/>
      <c r="O45" s="28"/>
      <c r="P45" s="28"/>
    </row>
    <row r="46" spans="1:16">
      <c r="A46" s="41" t="s">
        <v>34</v>
      </c>
      <c r="B46" s="42" t="s">
        <v>180</v>
      </c>
      <c r="C46" s="43"/>
      <c r="D46" s="44"/>
      <c r="E46" s="44"/>
      <c r="F46" s="41">
        <f>SUM(F47:F58)</f>
        <v>1048970</v>
      </c>
      <c r="G46" s="41">
        <f>SUM(G47:G58)</f>
        <v>301000</v>
      </c>
      <c r="H46" s="43">
        <f>SUM(H47:H58)</f>
        <v>2160</v>
      </c>
      <c r="I46" s="43">
        <f>SUM(I47:I58)</f>
        <v>21610</v>
      </c>
      <c r="J46" s="55"/>
      <c r="K46" s="44"/>
      <c r="L46" s="44"/>
      <c r="M46" s="44"/>
      <c r="N46" s="43"/>
      <c r="O46" s="44"/>
      <c r="P46" s="43"/>
    </row>
    <row r="47" ht="38.25" customHeight="1" spans="1:16">
      <c r="A47" s="36">
        <v>1</v>
      </c>
      <c r="B47" s="37" t="s">
        <v>181</v>
      </c>
      <c r="C47" s="28" t="s">
        <v>37</v>
      </c>
      <c r="D47" s="28" t="s">
        <v>27</v>
      </c>
      <c r="E47" s="38" t="s">
        <v>182</v>
      </c>
      <c r="F47" s="39">
        <v>200000</v>
      </c>
      <c r="G47" s="28">
        <v>60000</v>
      </c>
      <c r="H47" s="28"/>
      <c r="I47" s="28"/>
      <c r="J47" s="29" t="s">
        <v>183</v>
      </c>
      <c r="K47" s="28"/>
      <c r="L47" s="28"/>
      <c r="M47" s="28" t="s">
        <v>41</v>
      </c>
      <c r="N47" s="28" t="s">
        <v>42</v>
      </c>
      <c r="O47" s="28" t="s">
        <v>32</v>
      </c>
      <c r="P47" s="69" t="s">
        <v>65</v>
      </c>
    </row>
    <row r="48" ht="62" customHeight="1" spans="1:16">
      <c r="A48" s="36">
        <v>2</v>
      </c>
      <c r="B48" s="37" t="s">
        <v>184</v>
      </c>
      <c r="C48" s="28" t="s">
        <v>60</v>
      </c>
      <c r="D48" s="28" t="s">
        <v>27</v>
      </c>
      <c r="E48" s="38" t="s">
        <v>185</v>
      </c>
      <c r="F48" s="39">
        <v>35000</v>
      </c>
      <c r="G48" s="28">
        <v>15000</v>
      </c>
      <c r="H48" s="28"/>
      <c r="I48" s="28"/>
      <c r="J48" s="29" t="s">
        <v>186</v>
      </c>
      <c r="K48" s="28"/>
      <c r="L48" s="28"/>
      <c r="M48" s="58" t="s">
        <v>187</v>
      </c>
      <c r="N48" s="58" t="s">
        <v>188</v>
      </c>
      <c r="O48" s="28" t="s">
        <v>32</v>
      </c>
      <c r="P48" s="69" t="s">
        <v>65</v>
      </c>
    </row>
    <row r="49" ht="78" customHeight="1" spans="1:16">
      <c r="A49" s="36">
        <v>3</v>
      </c>
      <c r="B49" s="56" t="s">
        <v>189</v>
      </c>
      <c r="C49" s="28" t="s">
        <v>60</v>
      </c>
      <c r="D49" s="28" t="s">
        <v>27</v>
      </c>
      <c r="E49" s="57" t="s">
        <v>190</v>
      </c>
      <c r="F49" s="58">
        <v>202000</v>
      </c>
      <c r="G49" s="58">
        <v>50000</v>
      </c>
      <c r="H49" s="40">
        <v>2000</v>
      </c>
      <c r="I49" s="40">
        <f>3000+3200+6200+3200+3000+2000</f>
        <v>20600</v>
      </c>
      <c r="J49" s="68" t="s">
        <v>191</v>
      </c>
      <c r="K49" s="28"/>
      <c r="L49" s="29"/>
      <c r="M49" s="58" t="s">
        <v>192</v>
      </c>
      <c r="N49" s="58" t="s">
        <v>161</v>
      </c>
      <c r="O49" s="28" t="s">
        <v>32</v>
      </c>
      <c r="P49" s="69" t="s">
        <v>65</v>
      </c>
    </row>
    <row r="50" ht="62.25" customHeight="1" spans="1:16">
      <c r="A50" s="36">
        <v>4</v>
      </c>
      <c r="B50" s="59" t="s">
        <v>193</v>
      </c>
      <c r="C50" s="28" t="s">
        <v>60</v>
      </c>
      <c r="D50" s="28" t="s">
        <v>27</v>
      </c>
      <c r="E50" s="57" t="s">
        <v>194</v>
      </c>
      <c r="F50" s="58">
        <v>90000</v>
      </c>
      <c r="G50" s="28">
        <v>0</v>
      </c>
      <c r="H50" s="28"/>
      <c r="I50" s="28"/>
      <c r="J50" s="29" t="s">
        <v>195</v>
      </c>
      <c r="K50" s="28"/>
      <c r="L50" s="28"/>
      <c r="M50" s="28" t="s">
        <v>43</v>
      </c>
      <c r="N50" s="28" t="s">
        <v>167</v>
      </c>
      <c r="O50" s="58" t="s">
        <v>32</v>
      </c>
      <c r="P50" s="69" t="s">
        <v>44</v>
      </c>
    </row>
    <row r="51" ht="22.5" spans="1:16">
      <c r="A51" s="36">
        <v>5</v>
      </c>
      <c r="B51" s="38" t="s">
        <v>196</v>
      </c>
      <c r="C51" s="28" t="s">
        <v>37</v>
      </c>
      <c r="D51" s="28" t="s">
        <v>27</v>
      </c>
      <c r="E51" s="38" t="s">
        <v>197</v>
      </c>
      <c r="F51" s="39">
        <v>50000</v>
      </c>
      <c r="G51" s="28">
        <v>30000</v>
      </c>
      <c r="H51" s="28"/>
      <c r="I51" s="28"/>
      <c r="J51" s="29" t="s">
        <v>195</v>
      </c>
      <c r="K51" s="28"/>
      <c r="L51" s="28"/>
      <c r="M51" s="28" t="s">
        <v>41</v>
      </c>
      <c r="N51" s="28" t="s">
        <v>42</v>
      </c>
      <c r="O51" s="28" t="s">
        <v>32</v>
      </c>
      <c r="P51" s="69" t="s">
        <v>198</v>
      </c>
    </row>
    <row r="52" ht="49.5" customHeight="1" spans="1:16">
      <c r="A52" s="36">
        <v>6</v>
      </c>
      <c r="B52" s="38" t="s">
        <v>199</v>
      </c>
      <c r="C52" s="28" t="s">
        <v>37</v>
      </c>
      <c r="D52" s="28" t="s">
        <v>27</v>
      </c>
      <c r="E52" s="38" t="s">
        <v>200</v>
      </c>
      <c r="F52" s="39">
        <v>12000</v>
      </c>
      <c r="G52" s="28">
        <v>20000</v>
      </c>
      <c r="H52" s="28"/>
      <c r="I52" s="28"/>
      <c r="J52" s="29" t="s">
        <v>195</v>
      </c>
      <c r="K52" s="28"/>
      <c r="L52" s="28"/>
      <c r="M52" s="28" t="s">
        <v>41</v>
      </c>
      <c r="N52" s="28" t="s">
        <v>42</v>
      </c>
      <c r="O52" s="28" t="s">
        <v>32</v>
      </c>
      <c r="P52" s="69" t="s">
        <v>201</v>
      </c>
    </row>
    <row r="53" ht="79" customHeight="1" spans="1:16">
      <c r="A53" s="36">
        <v>7</v>
      </c>
      <c r="B53" s="38" t="s">
        <v>202</v>
      </c>
      <c r="C53" s="28" t="s">
        <v>37</v>
      </c>
      <c r="D53" s="28" t="s">
        <v>27</v>
      </c>
      <c r="E53" s="38" t="s">
        <v>203</v>
      </c>
      <c r="F53" s="39">
        <v>100000</v>
      </c>
      <c r="G53" s="28">
        <v>60000</v>
      </c>
      <c r="H53" s="28"/>
      <c r="I53" s="28"/>
      <c r="J53" s="29" t="s">
        <v>204</v>
      </c>
      <c r="K53" s="28" t="s">
        <v>205</v>
      </c>
      <c r="L53" s="28"/>
      <c r="M53" s="28" t="s">
        <v>206</v>
      </c>
      <c r="N53" s="28" t="s">
        <v>207</v>
      </c>
      <c r="O53" s="28" t="s">
        <v>32</v>
      </c>
      <c r="P53" s="69" t="s">
        <v>198</v>
      </c>
    </row>
    <row r="54" ht="41.25" customHeight="1" spans="1:16">
      <c r="A54" s="36">
        <v>8</v>
      </c>
      <c r="B54" s="38" t="s">
        <v>208</v>
      </c>
      <c r="C54" s="28" t="s">
        <v>37</v>
      </c>
      <c r="D54" s="28" t="s">
        <v>27</v>
      </c>
      <c r="E54" s="38" t="s">
        <v>209</v>
      </c>
      <c r="F54" s="39">
        <v>20000</v>
      </c>
      <c r="G54" s="28">
        <v>10000</v>
      </c>
      <c r="H54" s="28"/>
      <c r="I54" s="28"/>
      <c r="J54" s="29" t="s">
        <v>210</v>
      </c>
      <c r="K54" s="28"/>
      <c r="L54" s="28"/>
      <c r="M54" s="28" t="s">
        <v>206</v>
      </c>
      <c r="N54" s="28" t="s">
        <v>207</v>
      </c>
      <c r="O54" s="28" t="s">
        <v>32</v>
      </c>
      <c r="P54" s="69" t="s">
        <v>65</v>
      </c>
    </row>
    <row r="55" ht="74.25" customHeight="1" spans="1:16">
      <c r="A55" s="36">
        <v>9</v>
      </c>
      <c r="B55" s="60" t="s">
        <v>211</v>
      </c>
      <c r="C55" s="28" t="s">
        <v>37</v>
      </c>
      <c r="D55" s="28" t="s">
        <v>27</v>
      </c>
      <c r="E55" s="57" t="s">
        <v>212</v>
      </c>
      <c r="F55" s="58">
        <v>200000</v>
      </c>
      <c r="G55" s="28">
        <v>0</v>
      </c>
      <c r="H55" s="28"/>
      <c r="I55" s="28"/>
      <c r="J55" s="68" t="s">
        <v>213</v>
      </c>
      <c r="K55" s="28"/>
      <c r="L55" s="28"/>
      <c r="M55" s="28" t="s">
        <v>43</v>
      </c>
      <c r="N55" s="28" t="s">
        <v>167</v>
      </c>
      <c r="O55" s="58" t="s">
        <v>32</v>
      </c>
      <c r="P55" s="69" t="s">
        <v>44</v>
      </c>
    </row>
    <row r="56" ht="48" customHeight="1" spans="1:16">
      <c r="A56" s="36">
        <v>10</v>
      </c>
      <c r="B56" s="38" t="s">
        <v>214</v>
      </c>
      <c r="C56" s="28" t="s">
        <v>37</v>
      </c>
      <c r="D56" s="28" t="s">
        <v>27</v>
      </c>
      <c r="E56" s="38" t="s">
        <v>215</v>
      </c>
      <c r="F56" s="39">
        <v>131970</v>
      </c>
      <c r="G56" s="28">
        <v>50000</v>
      </c>
      <c r="H56" s="28"/>
      <c r="I56" s="28"/>
      <c r="J56" s="29" t="s">
        <v>183</v>
      </c>
      <c r="K56" s="28"/>
      <c r="L56" s="28"/>
      <c r="M56" s="28" t="s">
        <v>216</v>
      </c>
      <c r="N56" s="28" t="s">
        <v>217</v>
      </c>
      <c r="O56" s="28" t="s">
        <v>32</v>
      </c>
      <c r="P56" s="69" t="s">
        <v>71</v>
      </c>
    </row>
    <row r="57" ht="117" customHeight="1" spans="1:16">
      <c r="A57" s="36">
        <v>11</v>
      </c>
      <c r="B57" s="38" t="s">
        <v>218</v>
      </c>
      <c r="C57" s="28" t="s">
        <v>219</v>
      </c>
      <c r="D57" s="28" t="s">
        <v>27</v>
      </c>
      <c r="E57" s="38" t="s">
        <v>220</v>
      </c>
      <c r="F57" s="39">
        <v>5000</v>
      </c>
      <c r="G57" s="28">
        <v>3000</v>
      </c>
      <c r="H57" s="28">
        <v>160</v>
      </c>
      <c r="I57" s="28">
        <f>850+160</f>
        <v>1010</v>
      </c>
      <c r="J57" s="68" t="s">
        <v>221</v>
      </c>
      <c r="K57" s="28"/>
      <c r="L57" s="29"/>
      <c r="M57" s="28" t="s">
        <v>222</v>
      </c>
      <c r="N57" s="58"/>
      <c r="O57" s="28" t="s">
        <v>32</v>
      </c>
      <c r="P57" s="69" t="s">
        <v>33</v>
      </c>
    </row>
    <row r="58" ht="42.95" customHeight="1" spans="1:16">
      <c r="A58" s="36">
        <v>12</v>
      </c>
      <c r="B58" s="37" t="s">
        <v>223</v>
      </c>
      <c r="C58" s="28" t="s">
        <v>219</v>
      </c>
      <c r="D58" s="28" t="s">
        <v>27</v>
      </c>
      <c r="E58" s="38" t="s">
        <v>224</v>
      </c>
      <c r="F58" s="39">
        <v>3000</v>
      </c>
      <c r="G58" s="28">
        <v>3000</v>
      </c>
      <c r="H58" s="28"/>
      <c r="I58" s="28"/>
      <c r="J58" s="29"/>
      <c r="K58" s="28"/>
      <c r="L58" s="28"/>
      <c r="M58" s="28" t="s">
        <v>222</v>
      </c>
      <c r="N58" s="58"/>
      <c r="O58" s="28" t="s">
        <v>32</v>
      </c>
      <c r="P58" s="69" t="s">
        <v>33</v>
      </c>
    </row>
    <row r="59" ht="33" customHeight="1" spans="1:16">
      <c r="A59" s="36">
        <v>13</v>
      </c>
      <c r="B59" s="38" t="s">
        <v>225</v>
      </c>
      <c r="C59" s="28" t="s">
        <v>219</v>
      </c>
      <c r="D59" s="28" t="s">
        <v>27</v>
      </c>
      <c r="E59" s="38" t="s">
        <v>226</v>
      </c>
      <c r="F59" s="39">
        <v>2000</v>
      </c>
      <c r="G59" s="28">
        <v>1400</v>
      </c>
      <c r="H59" s="28"/>
      <c r="I59" s="28"/>
      <c r="J59" s="29" t="s">
        <v>227</v>
      </c>
      <c r="K59" s="28"/>
      <c r="L59" s="28"/>
      <c r="M59" s="28" t="s">
        <v>228</v>
      </c>
      <c r="N59" s="58"/>
      <c r="O59" s="28" t="s">
        <v>32</v>
      </c>
      <c r="P59" s="69" t="s">
        <v>33</v>
      </c>
    </row>
    <row r="60" spans="1:16">
      <c r="A60" s="41" t="s">
        <v>114</v>
      </c>
      <c r="B60" s="42" t="s">
        <v>115</v>
      </c>
      <c r="C60" s="43"/>
      <c r="D60" s="43"/>
      <c r="E60" s="44"/>
      <c r="F60" s="43">
        <f>SUM(F61:F68)</f>
        <v>2050000</v>
      </c>
      <c r="G60" s="43">
        <f>SUM(G61:G68)</f>
        <v>18800</v>
      </c>
      <c r="H60" s="43">
        <f>SUM(H61:H72)</f>
        <v>0</v>
      </c>
      <c r="I60" s="43">
        <f>SUM(I61:I72)</f>
        <v>5455</v>
      </c>
      <c r="J60" s="55"/>
      <c r="K60" s="44"/>
      <c r="L60" s="44"/>
      <c r="M60" s="44"/>
      <c r="N60" s="43"/>
      <c r="O60" s="72"/>
      <c r="P60" s="43"/>
    </row>
    <row r="61" s="2" customFormat="1" ht="63" customHeight="1" spans="1:16">
      <c r="A61" s="36">
        <v>1</v>
      </c>
      <c r="B61" s="37" t="s">
        <v>229</v>
      </c>
      <c r="C61" s="28" t="s">
        <v>117</v>
      </c>
      <c r="D61" s="28" t="s">
        <v>27</v>
      </c>
      <c r="E61" s="38" t="s">
        <v>230</v>
      </c>
      <c r="F61" s="39">
        <v>7000</v>
      </c>
      <c r="G61" s="28">
        <v>2000</v>
      </c>
      <c r="H61" s="28"/>
      <c r="I61" s="28"/>
      <c r="J61" s="68" t="s">
        <v>231</v>
      </c>
      <c r="K61" s="28"/>
      <c r="L61" s="28"/>
      <c r="M61" s="40" t="s">
        <v>228</v>
      </c>
      <c r="N61" s="40" t="s">
        <v>232</v>
      </c>
      <c r="O61" s="28" t="s">
        <v>32</v>
      </c>
      <c r="P61" s="69" t="s">
        <v>44</v>
      </c>
    </row>
    <row r="62" s="2" customFormat="1" ht="45" customHeight="1" spans="1:16">
      <c r="A62" s="36">
        <v>2</v>
      </c>
      <c r="B62" s="37" t="s">
        <v>233</v>
      </c>
      <c r="C62" s="28" t="s">
        <v>117</v>
      </c>
      <c r="D62" s="28" t="s">
        <v>27</v>
      </c>
      <c r="E62" s="38" t="s">
        <v>234</v>
      </c>
      <c r="F62" s="39">
        <v>6000</v>
      </c>
      <c r="G62" s="28">
        <v>2000</v>
      </c>
      <c r="H62" s="28"/>
      <c r="I62" s="28"/>
      <c r="J62" s="29" t="s">
        <v>235</v>
      </c>
      <c r="K62" s="28"/>
      <c r="L62" s="28"/>
      <c r="M62" s="28" t="s">
        <v>236</v>
      </c>
      <c r="N62" s="28" t="s">
        <v>130</v>
      </c>
      <c r="O62" s="28" t="s">
        <v>32</v>
      </c>
      <c r="P62" s="69" t="s">
        <v>44</v>
      </c>
    </row>
    <row r="63" s="2" customFormat="1" ht="59.25" customHeight="1" spans="1:16">
      <c r="A63" s="36">
        <v>3</v>
      </c>
      <c r="B63" s="37" t="s">
        <v>237</v>
      </c>
      <c r="C63" s="28" t="s">
        <v>117</v>
      </c>
      <c r="D63" s="28" t="s">
        <v>27</v>
      </c>
      <c r="E63" s="38" t="s">
        <v>238</v>
      </c>
      <c r="F63" s="39">
        <v>7000</v>
      </c>
      <c r="G63" s="28">
        <v>5000</v>
      </c>
      <c r="H63" s="28">
        <v>0</v>
      </c>
      <c r="I63" s="40">
        <v>5455</v>
      </c>
      <c r="J63" s="68" t="s">
        <v>239</v>
      </c>
      <c r="K63" s="28"/>
      <c r="L63" s="28"/>
      <c r="M63" s="28" t="s">
        <v>236</v>
      </c>
      <c r="N63" s="28" t="s">
        <v>130</v>
      </c>
      <c r="O63" s="28" t="s">
        <v>32</v>
      </c>
      <c r="P63" s="69" t="s">
        <v>33</v>
      </c>
    </row>
    <row r="64" ht="36.95" customHeight="1" spans="1:16">
      <c r="A64" s="36">
        <v>4</v>
      </c>
      <c r="B64" s="61" t="s">
        <v>240</v>
      </c>
      <c r="C64" s="58" t="s">
        <v>117</v>
      </c>
      <c r="D64" s="58" t="s">
        <v>27</v>
      </c>
      <c r="E64" s="62" t="s">
        <v>241</v>
      </c>
      <c r="F64" s="63">
        <v>3000</v>
      </c>
      <c r="G64" s="58">
        <v>500</v>
      </c>
      <c r="H64" s="58"/>
      <c r="I64" s="58"/>
      <c r="J64" s="57" t="s">
        <v>242</v>
      </c>
      <c r="K64" s="58"/>
      <c r="L64" s="58"/>
      <c r="M64" s="28" t="s">
        <v>243</v>
      </c>
      <c r="N64" s="58" t="s">
        <v>244</v>
      </c>
      <c r="O64" s="28" t="s">
        <v>32</v>
      </c>
      <c r="P64" s="69" t="s">
        <v>65</v>
      </c>
    </row>
    <row r="65" s="2" customFormat="1" ht="52.5" customHeight="1" spans="1:16">
      <c r="A65" s="36">
        <v>5</v>
      </c>
      <c r="B65" s="37" t="s">
        <v>245</v>
      </c>
      <c r="C65" s="28" t="s">
        <v>117</v>
      </c>
      <c r="D65" s="28" t="s">
        <v>27</v>
      </c>
      <c r="E65" s="38" t="s">
        <v>246</v>
      </c>
      <c r="F65" s="39">
        <v>3000</v>
      </c>
      <c r="G65" s="28">
        <v>500</v>
      </c>
      <c r="H65" s="28"/>
      <c r="I65" s="28"/>
      <c r="J65" s="29" t="s">
        <v>247</v>
      </c>
      <c r="K65" s="28"/>
      <c r="L65" s="28"/>
      <c r="M65" s="28" t="s">
        <v>248</v>
      </c>
      <c r="N65" s="28" t="s">
        <v>249</v>
      </c>
      <c r="O65" s="28" t="s">
        <v>32</v>
      </c>
      <c r="P65" s="87" t="s">
        <v>127</v>
      </c>
    </row>
    <row r="66" ht="33.95" customHeight="1" spans="1:16">
      <c r="A66" s="36">
        <v>6</v>
      </c>
      <c r="B66" s="37" t="s">
        <v>250</v>
      </c>
      <c r="C66" s="28" t="s">
        <v>117</v>
      </c>
      <c r="D66" s="28" t="s">
        <v>27</v>
      </c>
      <c r="E66" s="38" t="s">
        <v>251</v>
      </c>
      <c r="F66" s="39">
        <v>4000</v>
      </c>
      <c r="G66" s="28">
        <v>3000</v>
      </c>
      <c r="H66" s="28"/>
      <c r="I66" s="28"/>
      <c r="J66" s="29" t="s">
        <v>252</v>
      </c>
      <c r="K66" s="28"/>
      <c r="L66" s="28"/>
      <c r="M66" s="28" t="s">
        <v>253</v>
      </c>
      <c r="N66" s="58" t="s">
        <v>254</v>
      </c>
      <c r="O66" s="28" t="s">
        <v>32</v>
      </c>
      <c r="P66" s="69" t="s">
        <v>65</v>
      </c>
    </row>
    <row r="67" ht="75" customHeight="1" spans="1:16">
      <c r="A67" s="36">
        <v>7</v>
      </c>
      <c r="B67" s="37" t="s">
        <v>255</v>
      </c>
      <c r="C67" s="28" t="s">
        <v>256</v>
      </c>
      <c r="D67" s="28" t="s">
        <v>27</v>
      </c>
      <c r="E67" s="38" t="s">
        <v>257</v>
      </c>
      <c r="F67" s="39">
        <v>2000000</v>
      </c>
      <c r="G67" s="28">
        <v>5000</v>
      </c>
      <c r="H67" s="28"/>
      <c r="I67" s="28"/>
      <c r="J67" s="29" t="s">
        <v>258</v>
      </c>
      <c r="K67" s="28"/>
      <c r="L67" s="28"/>
      <c r="M67" s="28" t="s">
        <v>259</v>
      </c>
      <c r="N67" s="58" t="s">
        <v>260</v>
      </c>
      <c r="O67" s="28" t="s">
        <v>32</v>
      </c>
      <c r="P67" s="69" t="s">
        <v>65</v>
      </c>
    </row>
    <row r="68" ht="119.25" customHeight="1" spans="1:16">
      <c r="A68" s="36">
        <v>8</v>
      </c>
      <c r="B68" s="74" t="s">
        <v>261</v>
      </c>
      <c r="C68" s="28" t="s">
        <v>256</v>
      </c>
      <c r="D68" s="28" t="s">
        <v>27</v>
      </c>
      <c r="E68" s="38" t="s">
        <v>262</v>
      </c>
      <c r="F68" s="39">
        <v>20000</v>
      </c>
      <c r="G68" s="28">
        <v>800</v>
      </c>
      <c r="H68" s="28"/>
      <c r="I68" s="28"/>
      <c r="J68" s="29" t="s">
        <v>263</v>
      </c>
      <c r="K68" s="28"/>
      <c r="L68" s="28"/>
      <c r="M68" s="28" t="s">
        <v>264</v>
      </c>
      <c r="N68" s="88" t="s">
        <v>265</v>
      </c>
      <c r="O68" s="28" t="s">
        <v>101</v>
      </c>
      <c r="P68" s="69" t="s">
        <v>198</v>
      </c>
    </row>
    <row r="69" spans="1:16">
      <c r="A69" s="41" t="s">
        <v>162</v>
      </c>
      <c r="B69" s="42" t="s">
        <v>163</v>
      </c>
      <c r="C69" s="43"/>
      <c r="D69" s="43"/>
      <c r="E69" s="44"/>
      <c r="F69" s="43">
        <f>SUM(F70:F71)</f>
        <v>900000</v>
      </c>
      <c r="G69" s="43">
        <v>58000</v>
      </c>
      <c r="H69" s="43"/>
      <c r="I69" s="43"/>
      <c r="J69" s="55"/>
      <c r="K69" s="44"/>
      <c r="L69" s="44"/>
      <c r="M69" s="44"/>
      <c r="N69" s="43"/>
      <c r="O69" s="72"/>
      <c r="P69" s="43"/>
    </row>
    <row r="70" ht="102" customHeight="1" spans="1:16">
      <c r="A70" s="36">
        <v>1</v>
      </c>
      <c r="B70" s="38" t="s">
        <v>266</v>
      </c>
      <c r="C70" s="28" t="s">
        <v>165</v>
      </c>
      <c r="D70" s="28" t="s">
        <v>27</v>
      </c>
      <c r="E70" s="75" t="s">
        <v>267</v>
      </c>
      <c r="F70" s="39">
        <v>800000</v>
      </c>
      <c r="G70" s="28">
        <v>50000</v>
      </c>
      <c r="H70" s="28"/>
      <c r="I70" s="28"/>
      <c r="J70" s="29" t="s">
        <v>268</v>
      </c>
      <c r="K70" s="28" t="s">
        <v>269</v>
      </c>
      <c r="L70" s="28"/>
      <c r="M70" s="58"/>
      <c r="N70" s="58"/>
      <c r="O70" s="28" t="s">
        <v>101</v>
      </c>
      <c r="P70" s="69" t="s">
        <v>270</v>
      </c>
    </row>
    <row r="71" ht="60.95" customHeight="1" spans="1:16">
      <c r="A71" s="36">
        <v>2</v>
      </c>
      <c r="B71" s="76" t="s">
        <v>271</v>
      </c>
      <c r="C71" s="77" t="s">
        <v>165</v>
      </c>
      <c r="D71" s="77" t="s">
        <v>27</v>
      </c>
      <c r="E71" s="78" t="s">
        <v>272</v>
      </c>
      <c r="F71" s="77">
        <v>100000</v>
      </c>
      <c r="G71" s="77">
        <v>3000</v>
      </c>
      <c r="H71" s="77"/>
      <c r="I71" s="77"/>
      <c r="J71" s="78" t="s">
        <v>273</v>
      </c>
      <c r="K71" s="77"/>
      <c r="L71" s="77"/>
      <c r="M71" s="77" t="s">
        <v>274</v>
      </c>
      <c r="N71" s="77" t="s">
        <v>275</v>
      </c>
      <c r="O71" s="77" t="s">
        <v>101</v>
      </c>
      <c r="P71" s="69" t="s">
        <v>33</v>
      </c>
    </row>
    <row r="72" spans="1:16">
      <c r="A72" s="18" t="s">
        <v>276</v>
      </c>
      <c r="B72" s="54" t="s">
        <v>277</v>
      </c>
      <c r="C72" s="22"/>
      <c r="D72" s="21"/>
      <c r="E72" s="21"/>
      <c r="F72" s="22">
        <f>SUM(F79+F84)</f>
        <v>1091000</v>
      </c>
      <c r="G72" s="22"/>
      <c r="H72" s="22"/>
      <c r="I72" s="22"/>
      <c r="J72" s="54"/>
      <c r="K72" s="22"/>
      <c r="L72" s="22"/>
      <c r="M72" s="21"/>
      <c r="N72" s="21"/>
      <c r="O72" s="21"/>
      <c r="P72" s="21"/>
    </row>
    <row r="73" spans="1:16">
      <c r="A73" s="43" t="s">
        <v>174</v>
      </c>
      <c r="B73" s="55" t="s">
        <v>175</v>
      </c>
      <c r="C73" s="43"/>
      <c r="D73" s="44"/>
      <c r="E73" s="44"/>
      <c r="F73" s="43">
        <f t="shared" ref="F73:F77" si="2">SUM(F74:F74)</f>
        <v>0</v>
      </c>
      <c r="G73" s="43"/>
      <c r="H73" s="43"/>
      <c r="I73" s="43"/>
      <c r="J73" s="55"/>
      <c r="K73" s="44"/>
      <c r="L73" s="44"/>
      <c r="M73" s="44"/>
      <c r="N73" s="43"/>
      <c r="O73" s="44"/>
      <c r="P73" s="43"/>
    </row>
    <row r="74" spans="1:16">
      <c r="A74" s="28"/>
      <c r="B74" s="29"/>
      <c r="C74" s="28"/>
      <c r="D74" s="28"/>
      <c r="E74" s="29"/>
      <c r="F74" s="30"/>
      <c r="G74" s="28"/>
      <c r="H74" s="28"/>
      <c r="I74" s="28"/>
      <c r="J74" s="29"/>
      <c r="K74" s="28"/>
      <c r="L74" s="28"/>
      <c r="M74" s="28"/>
      <c r="N74" s="28"/>
      <c r="O74" s="28"/>
      <c r="P74" s="28"/>
    </row>
    <row r="75" spans="1:16">
      <c r="A75" s="43" t="s">
        <v>176</v>
      </c>
      <c r="B75" s="55" t="s">
        <v>177</v>
      </c>
      <c r="C75" s="43"/>
      <c r="D75" s="44"/>
      <c r="E75" s="44"/>
      <c r="F75" s="43">
        <f t="shared" si="2"/>
        <v>0</v>
      </c>
      <c r="G75" s="43"/>
      <c r="H75" s="43"/>
      <c r="I75" s="43"/>
      <c r="J75" s="55"/>
      <c r="K75" s="44"/>
      <c r="L75" s="44"/>
      <c r="M75" s="44"/>
      <c r="N75" s="43"/>
      <c r="O75" s="44"/>
      <c r="P75" s="43"/>
    </row>
    <row r="76" spans="1:16">
      <c r="A76" s="28"/>
      <c r="B76" s="29"/>
      <c r="C76" s="28"/>
      <c r="D76" s="28"/>
      <c r="E76" s="29"/>
      <c r="F76" s="30"/>
      <c r="G76" s="28"/>
      <c r="H76" s="28"/>
      <c r="I76" s="28"/>
      <c r="J76" s="29"/>
      <c r="K76" s="28"/>
      <c r="L76" s="28"/>
      <c r="M76" s="28"/>
      <c r="N76" s="28"/>
      <c r="O76" s="28"/>
      <c r="P76" s="28"/>
    </row>
    <row r="77" spans="1:16">
      <c r="A77" s="43" t="s">
        <v>178</v>
      </c>
      <c r="B77" s="55" t="s">
        <v>179</v>
      </c>
      <c r="C77" s="43"/>
      <c r="D77" s="44"/>
      <c r="E77" s="44"/>
      <c r="F77" s="43">
        <f t="shared" si="2"/>
        <v>0</v>
      </c>
      <c r="G77" s="43"/>
      <c r="H77" s="43"/>
      <c r="I77" s="43"/>
      <c r="J77" s="55"/>
      <c r="K77" s="44"/>
      <c r="L77" s="44"/>
      <c r="M77" s="44"/>
      <c r="N77" s="43"/>
      <c r="O77" s="44"/>
      <c r="P77" s="43"/>
    </row>
    <row r="78" spans="1:16">
      <c r="A78" s="28"/>
      <c r="B78" s="29"/>
      <c r="C78" s="28"/>
      <c r="D78" s="28"/>
      <c r="E78" s="29"/>
      <c r="F78" s="30"/>
      <c r="G78" s="28"/>
      <c r="H78" s="28"/>
      <c r="I78" s="28"/>
      <c r="J78" s="29"/>
      <c r="K78" s="28"/>
      <c r="L78" s="28"/>
      <c r="M78" s="28"/>
      <c r="N78" s="28"/>
      <c r="O78" s="28"/>
      <c r="P78" s="28"/>
    </row>
    <row r="79" spans="1:16">
      <c r="A79" s="41" t="s">
        <v>34</v>
      </c>
      <c r="B79" s="42" t="s">
        <v>278</v>
      </c>
      <c r="C79" s="43"/>
      <c r="D79" s="44"/>
      <c r="E79" s="44"/>
      <c r="F79" s="43">
        <f>SUM(F80:F83)</f>
        <v>80000</v>
      </c>
      <c r="G79" s="43"/>
      <c r="H79" s="43">
        <f>SUM(H80:H83)</f>
        <v>0</v>
      </c>
      <c r="I79" s="43">
        <f>SUM(I80:I83)</f>
        <v>0</v>
      </c>
      <c r="J79" s="55"/>
      <c r="K79" s="44"/>
      <c r="L79" s="44"/>
      <c r="M79" s="44"/>
      <c r="N79" s="43"/>
      <c r="O79" s="44"/>
      <c r="P79" s="43"/>
    </row>
    <row r="80" ht="84.95" customHeight="1" spans="1:16">
      <c r="A80" s="36">
        <v>1</v>
      </c>
      <c r="B80" s="37" t="s">
        <v>279</v>
      </c>
      <c r="C80" s="28" t="s">
        <v>219</v>
      </c>
      <c r="D80" s="28" t="s">
        <v>27</v>
      </c>
      <c r="E80" s="38" t="s">
        <v>280</v>
      </c>
      <c r="F80" s="39">
        <v>35000</v>
      </c>
      <c r="G80" s="28"/>
      <c r="H80" s="28"/>
      <c r="I80" s="28"/>
      <c r="J80" s="29" t="s">
        <v>195</v>
      </c>
      <c r="K80" s="28"/>
      <c r="L80" s="28"/>
      <c r="M80" s="28" t="s">
        <v>43</v>
      </c>
      <c r="N80" s="28" t="s">
        <v>167</v>
      </c>
      <c r="O80" s="28" t="s">
        <v>32</v>
      </c>
      <c r="P80" s="69" t="s">
        <v>44</v>
      </c>
    </row>
    <row r="81" ht="35.1" customHeight="1" spans="1:16">
      <c r="A81" s="36">
        <v>2</v>
      </c>
      <c r="B81" s="37" t="s">
        <v>281</v>
      </c>
      <c r="C81" s="28" t="s">
        <v>219</v>
      </c>
      <c r="D81" s="28" t="s">
        <v>27</v>
      </c>
      <c r="E81" s="38" t="s">
        <v>282</v>
      </c>
      <c r="F81" s="39">
        <v>20000</v>
      </c>
      <c r="G81" s="28"/>
      <c r="H81" s="28"/>
      <c r="I81" s="28"/>
      <c r="J81" s="29" t="s">
        <v>195</v>
      </c>
      <c r="K81" s="28"/>
      <c r="L81" s="28"/>
      <c r="M81" s="28" t="s">
        <v>43</v>
      </c>
      <c r="N81" s="28" t="s">
        <v>167</v>
      </c>
      <c r="O81" s="28" t="s">
        <v>32</v>
      </c>
      <c r="P81" s="69" t="s">
        <v>65</v>
      </c>
    </row>
    <row r="82" ht="29.1" customHeight="1" spans="1:16">
      <c r="A82" s="36">
        <v>3</v>
      </c>
      <c r="B82" s="38" t="s">
        <v>283</v>
      </c>
      <c r="C82" s="28" t="s">
        <v>219</v>
      </c>
      <c r="D82" s="28" t="s">
        <v>27</v>
      </c>
      <c r="E82" s="38" t="s">
        <v>284</v>
      </c>
      <c r="F82" s="39">
        <v>5000</v>
      </c>
      <c r="G82" s="28"/>
      <c r="H82" s="28"/>
      <c r="I82" s="28"/>
      <c r="J82" s="29" t="s">
        <v>195</v>
      </c>
      <c r="K82" s="28"/>
      <c r="L82" s="28"/>
      <c r="M82" s="28" t="s">
        <v>43</v>
      </c>
      <c r="N82" s="28" t="s">
        <v>167</v>
      </c>
      <c r="O82" s="28" t="s">
        <v>32</v>
      </c>
      <c r="P82" s="69" t="s">
        <v>65</v>
      </c>
    </row>
    <row r="83" ht="32.1" customHeight="1" spans="1:16">
      <c r="A83" s="36">
        <v>4</v>
      </c>
      <c r="B83" s="38" t="s">
        <v>285</v>
      </c>
      <c r="C83" s="28" t="s">
        <v>60</v>
      </c>
      <c r="D83" s="28" t="s">
        <v>27</v>
      </c>
      <c r="E83" s="38" t="s">
        <v>286</v>
      </c>
      <c r="F83" s="39">
        <v>20000</v>
      </c>
      <c r="G83" s="28"/>
      <c r="H83" s="28"/>
      <c r="I83" s="28"/>
      <c r="J83" s="29" t="s">
        <v>195</v>
      </c>
      <c r="K83" s="28"/>
      <c r="L83" s="28"/>
      <c r="M83" s="28" t="s">
        <v>206</v>
      </c>
      <c r="N83" s="28" t="s">
        <v>207</v>
      </c>
      <c r="O83" s="28" t="s">
        <v>32</v>
      </c>
      <c r="P83" s="69" t="s">
        <v>78</v>
      </c>
    </row>
    <row r="84" spans="1:16">
      <c r="A84" s="41" t="s">
        <v>114</v>
      </c>
      <c r="B84" s="42" t="s">
        <v>287</v>
      </c>
      <c r="C84" s="43"/>
      <c r="D84" s="44"/>
      <c r="E84" s="44"/>
      <c r="F84" s="43">
        <f>SUM(F85:F93)</f>
        <v>1011000</v>
      </c>
      <c r="G84" s="43"/>
      <c r="H84" s="43">
        <f>SUM(H85:H87)</f>
        <v>0</v>
      </c>
      <c r="I84" s="43">
        <f>SUM(I85:I87)</f>
        <v>0</v>
      </c>
      <c r="J84" s="55"/>
      <c r="K84" s="43"/>
      <c r="L84" s="43"/>
      <c r="M84" s="43"/>
      <c r="N84" s="43"/>
      <c r="O84" s="43"/>
      <c r="P84" s="43"/>
    </row>
    <row r="85" ht="60" customHeight="1" spans="1:16">
      <c r="A85" s="28">
        <v>1</v>
      </c>
      <c r="B85" s="56" t="s">
        <v>288</v>
      </c>
      <c r="C85" s="28" t="s">
        <v>117</v>
      </c>
      <c r="D85" s="28" t="s">
        <v>27</v>
      </c>
      <c r="E85" s="79" t="s">
        <v>289</v>
      </c>
      <c r="F85" s="28">
        <v>8000</v>
      </c>
      <c r="G85" s="28"/>
      <c r="H85" s="28"/>
      <c r="I85" s="28"/>
      <c r="J85" s="29" t="s">
        <v>195</v>
      </c>
      <c r="K85" s="28"/>
      <c r="L85" s="28"/>
      <c r="M85" s="28" t="s">
        <v>125</v>
      </c>
      <c r="N85" s="58" t="s">
        <v>130</v>
      </c>
      <c r="O85" s="28" t="s">
        <v>32</v>
      </c>
      <c r="P85" s="28" t="s">
        <v>198</v>
      </c>
    </row>
    <row r="86" ht="22.5" spans="1:16">
      <c r="A86" s="28">
        <v>2</v>
      </c>
      <c r="B86" s="80" t="s">
        <v>290</v>
      </c>
      <c r="C86" s="77" t="s">
        <v>27</v>
      </c>
      <c r="D86" s="28" t="s">
        <v>27</v>
      </c>
      <c r="E86" s="78" t="s">
        <v>291</v>
      </c>
      <c r="F86" s="77">
        <v>15000</v>
      </c>
      <c r="G86" s="77"/>
      <c r="H86" s="77"/>
      <c r="I86" s="77"/>
      <c r="J86" s="29" t="s">
        <v>195</v>
      </c>
      <c r="K86" s="77"/>
      <c r="L86" s="77"/>
      <c r="M86" s="77" t="s">
        <v>43</v>
      </c>
      <c r="N86" s="77" t="s">
        <v>167</v>
      </c>
      <c r="O86" s="77" t="s">
        <v>32</v>
      </c>
      <c r="P86" s="69" t="s">
        <v>65</v>
      </c>
    </row>
    <row r="87" ht="22.5" spans="1:16">
      <c r="A87" s="28">
        <v>3</v>
      </c>
      <c r="B87" s="81" t="s">
        <v>292</v>
      </c>
      <c r="C87" s="77" t="s">
        <v>27</v>
      </c>
      <c r="D87" s="28" t="s">
        <v>27</v>
      </c>
      <c r="E87" s="78" t="s">
        <v>293</v>
      </c>
      <c r="F87" s="77">
        <v>8000</v>
      </c>
      <c r="G87" s="77"/>
      <c r="H87" s="77"/>
      <c r="I87" s="77"/>
      <c r="J87" s="29" t="s">
        <v>195</v>
      </c>
      <c r="K87" s="77"/>
      <c r="L87" s="77"/>
      <c r="M87" s="77" t="s">
        <v>206</v>
      </c>
      <c r="N87" s="77" t="s">
        <v>207</v>
      </c>
      <c r="O87" s="77" t="s">
        <v>32</v>
      </c>
      <c r="P87" s="77" t="s">
        <v>294</v>
      </c>
    </row>
    <row r="88" s="1" customFormat="1" ht="23.1" customHeight="1" spans="1:16">
      <c r="A88" s="23" t="s">
        <v>295</v>
      </c>
      <c r="B88" s="82" t="s">
        <v>296</v>
      </c>
      <c r="C88" s="83"/>
      <c r="D88" s="83"/>
      <c r="E88" s="83"/>
      <c r="F88" s="83">
        <f>SUM(F89:F93)</f>
        <v>490000</v>
      </c>
      <c r="G88" s="83"/>
      <c r="H88" s="43">
        <f>SUM(H89:H93)</f>
        <v>0</v>
      </c>
      <c r="I88" s="43">
        <f>SUM(I89:I93)</f>
        <v>0</v>
      </c>
      <c r="J88" s="89"/>
      <c r="K88" s="83"/>
      <c r="L88" s="83"/>
      <c r="M88" s="83"/>
      <c r="N88" s="83"/>
      <c r="O88" s="25"/>
      <c r="P88" s="25"/>
    </row>
    <row r="89" ht="33" customHeight="1" spans="1:16">
      <c r="A89" s="84">
        <v>1</v>
      </c>
      <c r="B89" s="78" t="s">
        <v>297</v>
      </c>
      <c r="C89" s="77" t="s">
        <v>165</v>
      </c>
      <c r="D89" s="77" t="s">
        <v>27</v>
      </c>
      <c r="E89" s="78" t="s">
        <v>298</v>
      </c>
      <c r="F89" s="84">
        <v>5000</v>
      </c>
      <c r="G89" s="77"/>
      <c r="H89" s="77"/>
      <c r="I89" s="77"/>
      <c r="J89" s="78" t="s">
        <v>195</v>
      </c>
      <c r="K89" s="77"/>
      <c r="L89" s="77"/>
      <c r="M89" s="77" t="s">
        <v>43</v>
      </c>
      <c r="N89" s="77" t="s">
        <v>167</v>
      </c>
      <c r="O89" s="77" t="s">
        <v>32</v>
      </c>
      <c r="P89" s="69" t="s">
        <v>65</v>
      </c>
    </row>
    <row r="90" ht="86.25" customHeight="1" spans="1:16">
      <c r="A90" s="84">
        <v>2</v>
      </c>
      <c r="B90" s="57" t="s">
        <v>299</v>
      </c>
      <c r="C90" s="71" t="s">
        <v>256</v>
      </c>
      <c r="D90" s="28" t="s">
        <v>27</v>
      </c>
      <c r="E90" s="50" t="s">
        <v>300</v>
      </c>
      <c r="F90" s="51">
        <v>30000</v>
      </c>
      <c r="G90" s="28"/>
      <c r="H90" s="28"/>
      <c r="I90" s="28"/>
      <c r="J90" s="78" t="s">
        <v>195</v>
      </c>
      <c r="K90" s="28"/>
      <c r="L90" s="28"/>
      <c r="M90" s="58" t="s">
        <v>206</v>
      </c>
      <c r="N90" s="28" t="s">
        <v>207</v>
      </c>
      <c r="O90" s="28" t="s">
        <v>32</v>
      </c>
      <c r="P90" s="58" t="s">
        <v>198</v>
      </c>
    </row>
    <row r="91" ht="32.1" customHeight="1" spans="1:16">
      <c r="A91" s="84">
        <v>3</v>
      </c>
      <c r="B91" s="57" t="s">
        <v>301</v>
      </c>
      <c r="C91" s="71" t="s">
        <v>256</v>
      </c>
      <c r="D91" s="28" t="s">
        <v>27</v>
      </c>
      <c r="E91" s="57" t="s">
        <v>302</v>
      </c>
      <c r="F91" s="85">
        <v>200000</v>
      </c>
      <c r="G91" s="28"/>
      <c r="H91" s="28"/>
      <c r="I91" s="28"/>
      <c r="J91" s="78" t="s">
        <v>195</v>
      </c>
      <c r="K91" s="28"/>
      <c r="L91" s="28"/>
      <c r="M91" s="58" t="s">
        <v>206</v>
      </c>
      <c r="N91" s="28" t="s">
        <v>207</v>
      </c>
      <c r="O91" s="28" t="s">
        <v>32</v>
      </c>
      <c r="P91" s="69" t="s">
        <v>127</v>
      </c>
    </row>
    <row r="92" ht="36" customHeight="1" spans="1:16">
      <c r="A92" s="84">
        <v>4</v>
      </c>
      <c r="B92" s="86" t="s">
        <v>303</v>
      </c>
      <c r="C92" s="28" t="s">
        <v>165</v>
      </c>
      <c r="D92" s="28" t="s">
        <v>27</v>
      </c>
      <c r="E92" s="62" t="s">
        <v>304</v>
      </c>
      <c r="F92" s="85">
        <v>5000</v>
      </c>
      <c r="G92" s="28"/>
      <c r="H92" s="28"/>
      <c r="I92" s="28"/>
      <c r="J92" s="78" t="s">
        <v>195</v>
      </c>
      <c r="K92" s="28"/>
      <c r="L92" s="28"/>
      <c r="M92" s="71" t="s">
        <v>43</v>
      </c>
      <c r="N92" s="28" t="s">
        <v>167</v>
      </c>
      <c r="O92" s="28" t="s">
        <v>32</v>
      </c>
      <c r="P92" s="58" t="s">
        <v>201</v>
      </c>
    </row>
    <row r="93" ht="45" spans="1:16">
      <c r="A93" s="84">
        <v>5</v>
      </c>
      <c r="B93" s="50" t="s">
        <v>305</v>
      </c>
      <c r="C93" s="71" t="s">
        <v>256</v>
      </c>
      <c r="D93" s="28" t="s">
        <v>27</v>
      </c>
      <c r="E93" s="57" t="s">
        <v>306</v>
      </c>
      <c r="F93" s="30">
        <v>250000</v>
      </c>
      <c r="G93" s="28"/>
      <c r="H93" s="28"/>
      <c r="I93" s="28"/>
      <c r="J93" s="78" t="s">
        <v>195</v>
      </c>
      <c r="K93" s="28"/>
      <c r="L93" s="28"/>
      <c r="M93" s="58" t="s">
        <v>206</v>
      </c>
      <c r="N93" s="28" t="s">
        <v>207</v>
      </c>
      <c r="O93" s="28" t="s">
        <v>32</v>
      </c>
      <c r="P93" s="69" t="s">
        <v>65</v>
      </c>
    </row>
    <row r="94" s="2" customFormat="1" ht="29" customHeight="1" spans="1:16">
      <c r="A94" s="84">
        <v>6</v>
      </c>
      <c r="B94" s="50" t="s">
        <v>307</v>
      </c>
      <c r="C94" s="71"/>
      <c r="D94" s="28" t="s">
        <v>27</v>
      </c>
      <c r="E94" s="29" t="s">
        <v>308</v>
      </c>
      <c r="F94" s="30">
        <v>180000</v>
      </c>
      <c r="G94" s="28"/>
      <c r="H94" s="28"/>
      <c r="I94" s="28"/>
      <c r="J94" s="78" t="s">
        <v>195</v>
      </c>
      <c r="K94" s="28"/>
      <c r="L94" s="28"/>
      <c r="M94" s="71" t="s">
        <v>43</v>
      </c>
      <c r="N94" s="28" t="s">
        <v>167</v>
      </c>
      <c r="O94" s="28" t="s">
        <v>32</v>
      </c>
      <c r="P94" s="69" t="s">
        <v>65</v>
      </c>
    </row>
  </sheetData>
  <mergeCells count="17">
    <mergeCell ref="A1:P1"/>
    <mergeCell ref="H3:I3"/>
    <mergeCell ref="M3:N3"/>
    <mergeCell ref="O3:P3"/>
    <mergeCell ref="B6:C6"/>
    <mergeCell ref="B9:C9"/>
    <mergeCell ref="B36:C36"/>
    <mergeCell ref="A3:A4"/>
    <mergeCell ref="B3:B4"/>
    <mergeCell ref="C3:C4"/>
    <mergeCell ref="D3:D4"/>
    <mergeCell ref="E3:E4"/>
    <mergeCell ref="F3:F4"/>
    <mergeCell ref="G3:G4"/>
    <mergeCell ref="J3:J4"/>
    <mergeCell ref="K3:K4"/>
    <mergeCell ref="L3:L4"/>
  </mergeCells>
  <dataValidations count="1">
    <dataValidation allowBlank="1" showErrorMessage="1" sqref="B83"/>
  </dataValidations>
  <pageMargins left="0.393055555555556" right="0" top="0.2125" bottom="0.2125" header="0" footer="0"/>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2020-01-07T01:26:00Z</dcterms:created>
  <dcterms:modified xsi:type="dcterms:W3CDTF">2021-11-30T03:57:29Z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BE5A64D62125436EA72E582583650872</vt:lpwstr>
  </property>
</Properties>
</file>