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310" firstSheet="4" activeTab="4"/>
  </bookViews>
  <sheets>
    <sheet name="区委常委会封面" sheetId="1" state="hidden" r:id="rId1"/>
    <sheet name="龙办" sheetId="2" state="hidden" r:id="rId2"/>
    <sheet name="汇总表" sheetId="3" state="hidden" r:id="rId3"/>
    <sheet name="汇总" sheetId="4" state="hidden" r:id="rId4"/>
    <sheet name="汇总稿" sheetId="5" r:id="rId5"/>
    <sheet name="龙桥" sheetId="6" state="hidden" r:id="rId6"/>
    <sheet name="霞林" sheetId="7" state="hidden" r:id="rId7"/>
    <sheet name="凤凰山" sheetId="8" state="hidden" r:id="rId8"/>
    <sheet name="华亭" sheetId="9" state="hidden" r:id="rId9"/>
    <sheet name="常太" sheetId="10" state="hidden" r:id="rId10"/>
    <sheet name="灵川" sheetId="11" state="hidden" r:id="rId11"/>
    <sheet name="东海" sheetId="12" state="hidden" r:id="rId12"/>
    <sheet name="华林园区" sheetId="13" state="hidden" r:id="rId13"/>
    <sheet name="太湖园区" sheetId="14" state="hidden" r:id="rId14"/>
    <sheet name="霞办" sheetId="15" state="hidden" r:id="rId15"/>
    <sheet name="凤办" sheetId="16" state="hidden" r:id="rId16"/>
    <sheet name="华亭镇" sheetId="17" state="hidden" r:id="rId17"/>
    <sheet name="常太镇" sheetId="18" state="hidden" r:id="rId18"/>
    <sheet name="灵川镇" sheetId="19" state="hidden" r:id="rId19"/>
    <sheet name="东海镇" sheetId="20" state="hidden" r:id="rId20"/>
    <sheet name="华林" sheetId="21" state="hidden" r:id="rId21"/>
    <sheet name="太湖" sheetId="22" state="hidden" r:id="rId22"/>
    <sheet name="跨镇街" sheetId="23" state="hidden" r:id="rId23"/>
  </sheets>
  <definedNames>
    <definedName name="_xlnm._FilterDatabase" localSheetId="1" hidden="1">龙办!$A$4:$N$64</definedName>
    <definedName name="_xlnm._FilterDatabase" localSheetId="3" hidden="1">汇总!$A$3:$S$126</definedName>
    <definedName name="_xlnm._FilterDatabase" localSheetId="5" hidden="1">龙桥!$A$4:$W$68</definedName>
    <definedName name="_xlnm._FilterDatabase" localSheetId="6" hidden="1">霞林!$A$4:$W$80</definedName>
    <definedName name="_xlnm._FilterDatabase" localSheetId="7" hidden="1">凤凰山!$A$4:$T$54</definedName>
    <definedName name="_xlnm._FilterDatabase" localSheetId="8" hidden="1">华亭!$A$4:$W$87</definedName>
    <definedName name="_xlnm._FilterDatabase" localSheetId="9" hidden="1">常太!$A$4:$W$24</definedName>
    <definedName name="_xlnm._FilterDatabase" localSheetId="10" hidden="1">灵川!$A$4:$U$116</definedName>
    <definedName name="_xlnm._FilterDatabase" localSheetId="11" hidden="1">东海!$A$4:$W$74</definedName>
    <definedName name="_xlnm._FilterDatabase" localSheetId="12" hidden="1">华林园区!$A$4:$W$25</definedName>
    <definedName name="_xlnm._FilterDatabase" localSheetId="13" hidden="1">太湖园区!$A$4:$W$66</definedName>
    <definedName name="_xlnm._FilterDatabase" localSheetId="14" hidden="1">霞办!$A$4:$L$58</definedName>
    <definedName name="_xlnm._FilterDatabase" localSheetId="15" hidden="1">凤办!$A$4:$L$41</definedName>
    <definedName name="_xlnm._FilterDatabase" localSheetId="16" hidden="1">华亭镇!$A$4:$L$64</definedName>
    <definedName name="_xlnm._FilterDatabase" localSheetId="17" hidden="1">常太镇!$A$4:$L$36</definedName>
    <definedName name="_xlnm._FilterDatabase" localSheetId="18" hidden="1">灵川镇!$A$4:$L$78</definedName>
    <definedName name="_xlnm._FilterDatabase" localSheetId="19" hidden="1">东海镇!$A$4:$L$66</definedName>
    <definedName name="_xlnm._FilterDatabase" localSheetId="20" hidden="1">华林!$A$4:$L$32</definedName>
    <definedName name="_xlnm._FilterDatabase" localSheetId="21" hidden="1">太湖!$A$4:$L$40</definedName>
    <definedName name="_xlnm._FilterDatabase" localSheetId="22" hidden="1">跨镇街!$A$4:$L$33</definedName>
    <definedName name="_xlnm._FilterDatabase" localSheetId="4" hidden="1">汇总稿!$A$3:$Q$25</definedName>
    <definedName name="_xlnm.Print_Area" localSheetId="0">区委常委会封面!$A$1:C5</definedName>
    <definedName name="_xlnm.Print_Area" localSheetId="1">龙办!$A$1:L64</definedName>
    <definedName name="_xlnm.Print_Titles" localSheetId="1">龙办!$3:4</definedName>
    <definedName name="_xlnm.Print_Area" localSheetId="2">汇总表!$A$1:P26</definedName>
    <definedName name="_xlnm.Print_Area" localSheetId="3">汇总!$A$1:S126</definedName>
    <definedName name="_xlnm.Print_Titles" localSheetId="3">汇总!$2:4</definedName>
    <definedName name="_xlnm.Print_Area" localSheetId="4">汇总稿!$A$1:$Q$23</definedName>
    <definedName name="_xlnm.Print_Titles" localSheetId="4">汇总稿!$2:$3</definedName>
    <definedName name="_xlnm.Print_Area" localSheetId="5">龙桥!$A$1:S68</definedName>
    <definedName name="_xlnm.Print_Titles" localSheetId="5">龙桥!$3:4</definedName>
    <definedName name="_xlnm.Print_Area" localSheetId="6">霞林!$A$1:S80</definedName>
    <definedName name="_xlnm.Print_Titles" localSheetId="6">霞林!$3:4</definedName>
    <definedName name="_xlnm.Print_Area" localSheetId="7">凤凰山!$A$1:S54</definedName>
    <definedName name="_xlnm.Print_Titles" localSheetId="7">凤凰山!$3:4</definedName>
    <definedName name="_xlnm.Print_Area" localSheetId="8">华亭!$A$1:S87</definedName>
    <definedName name="_xlnm.Print_Titles" localSheetId="8">华亭!$3:4</definedName>
    <definedName name="_xlnm.Print_Area" localSheetId="9">常太!$A$1:S24</definedName>
    <definedName name="_xlnm.Print_Titles" localSheetId="9">常太!$3:4</definedName>
    <definedName name="_xlnm.Print_Area" localSheetId="10">灵川!$A$1:S116</definedName>
    <definedName name="_xlnm.Print_Titles" localSheetId="10">灵川!$3:4</definedName>
    <definedName name="_xlnm.Print_Area" localSheetId="11">东海!$A$1:S74</definedName>
    <definedName name="_xlnm.Print_Titles" localSheetId="11">东海!$3:4</definedName>
    <definedName name="_xlnm.Print_Area" localSheetId="12">华林园区!$A$1:S25</definedName>
    <definedName name="_xlnm.Print_Titles" localSheetId="12">华林园区!$3:4</definedName>
    <definedName name="_xlnm.Print_Area" localSheetId="13">太湖园区!$A$1:S66</definedName>
    <definedName name="_xlnm.Print_Titles" localSheetId="13">太湖园区!$3:4</definedName>
    <definedName name="_xlnm.Print_Area" localSheetId="14">霞办!$A$1:L58</definedName>
    <definedName name="_xlnm.Print_Titles" localSheetId="14">霞办!$3:4</definedName>
    <definedName name="_xlnm.Print_Area" localSheetId="15">凤办!$A$1:L41</definedName>
    <definedName name="_xlnm.Print_Titles" localSheetId="15">凤办!$3:4</definedName>
    <definedName name="_xlnm.Print_Area" localSheetId="16">华亭镇!$A$1:L64</definedName>
    <definedName name="_xlnm.Print_Titles" localSheetId="16">华亭镇!$3:4</definedName>
    <definedName name="_xlnm.Print_Area" localSheetId="17">常太镇!$A$1:L36</definedName>
    <definedName name="_xlnm.Print_Titles" localSheetId="17">常太镇!$3:4</definedName>
    <definedName name="_xlnm.Print_Area" localSheetId="18">灵川镇!$A$1:L78</definedName>
    <definedName name="_xlnm.Print_Titles" localSheetId="18">灵川镇!$3:4</definedName>
    <definedName name="_xlnm.Print_Area" localSheetId="19">东海镇!$A$1:L66</definedName>
    <definedName name="_xlnm.Print_Titles" localSheetId="19">东海镇!$3:4</definedName>
    <definedName name="_xlnm.Print_Area" localSheetId="20">华林!$A$1:L32</definedName>
    <definedName name="_xlnm.Print_Titles" localSheetId="20">华林!$3:4</definedName>
    <definedName name="_xlnm.Print_Area" localSheetId="21">太湖!$A$1:L40</definedName>
    <definedName name="_xlnm.Print_Titles" localSheetId="21">太湖!$3:4</definedName>
    <definedName name="_xlnm.Print_Area" localSheetId="22">跨镇街!$A$1:L21</definedName>
    <definedName name="_xlnm.Print_Titles" localSheetId="22">跨镇街!$3:4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<sst xmlns="http://schemas.openxmlformats.org/spreadsheetml/2006/main" count="11940" uniqueCount="3444">
  <si>
    <t>城厢区2024年项目投资计划表
(二稿）</t>
  </si>
  <si>
    <t xml:space="preserve"> </t>
  </si>
  <si>
    <t>莆田市城厢区发展和改革局</t>
  </si>
  <si>
    <r>
      <rPr>
        <u/>
        <sz val="20"/>
        <color indexed="8"/>
        <rFont val="方正小标宋简体"/>
        <charset val="134"/>
      </rPr>
      <t xml:space="preserve">  龙桥街道  </t>
    </r>
    <r>
      <rPr>
        <sz val="20"/>
        <color indexed="8"/>
        <rFont val="方正小标宋简体"/>
        <charset val="134"/>
      </rPr>
      <t xml:space="preserve">2023年项目投资计划表  </t>
    </r>
  </si>
  <si>
    <t>*为拟重点跟踪项目</t>
  </si>
  <si>
    <t>序号</t>
  </si>
  <si>
    <t>项目名称</t>
  </si>
  <si>
    <t>是否为2022年重点项目</t>
  </si>
  <si>
    <t>行业</t>
  </si>
  <si>
    <t>建设内容及规模</t>
  </si>
  <si>
    <t>总投资
（万元）</t>
  </si>
  <si>
    <t>2023年工作目标</t>
  </si>
  <si>
    <t>计划开工月份</t>
  </si>
  <si>
    <t>计划竣工月份</t>
  </si>
  <si>
    <t>项目建设单位</t>
  </si>
  <si>
    <t>计划投资
(万元)</t>
  </si>
  <si>
    <t>进度安排</t>
  </si>
  <si>
    <t>项目业主</t>
  </si>
  <si>
    <t>责任人及
联系电话</t>
  </si>
  <si>
    <t>一</t>
  </si>
  <si>
    <t>*十字街改造提升项目</t>
  </si>
  <si>
    <t>新增</t>
  </si>
  <si>
    <t>社会事业</t>
  </si>
  <si>
    <t>结合历史文化名城创建，推进长 260 米、宽 12—14 米的十字街道路路面、招牌标识、绿化景观等更新改 造，统一设计夜间灯光、景观小品、城市家具，改善十字街 居住和旅游环境，增强古街文化和商业魅力，带动产业良性发展，建成莆田新的网红打卡地</t>
  </si>
  <si>
    <t>1-2月：灯光等环境改造施工；
3月：扫尾竣工。</t>
  </si>
  <si>
    <t>无</t>
  </si>
  <si>
    <t>3月</t>
  </si>
  <si>
    <t>市城投集团</t>
  </si>
  <si>
    <t>谢武13859801400</t>
  </si>
  <si>
    <t>*泗华印象</t>
  </si>
  <si>
    <t>商贸服务</t>
  </si>
  <si>
    <t>占地30亩，其中地上计容面积15589.9平方米，地下建筑面积3552.3平方米。建设内容及规模：餐饮、酒吧、住宿、文旅综合体。</t>
  </si>
  <si>
    <t>1月-3月：招商；
4-5月：装修；
6月：营业。</t>
  </si>
  <si>
    <t>1月</t>
  </si>
  <si>
    <t>6月</t>
  </si>
  <si>
    <t>莆田市泗华经济开发有限公司</t>
  </si>
  <si>
    <t>黄元彪13905046662</t>
  </si>
  <si>
    <t>绶溪夜游</t>
  </si>
  <si>
    <t>位于状元桥至延寿桥段延寿溪及西侧地块，集合“光影+演艺+游船”的方式，打造白天一景、夜晚一梦的“日+夜”旅游新模式。城厢区负责征迁工作。夜游项目总面积约675亩，长约1.8公里，建设寻梦绶溪、梦境·幻光森林、后村梅园三大主题夜游场景。</t>
  </si>
  <si>
    <t>1-3月：进场施工，先行进行后村梅园片区泛光照明及氛围演艺项目建设；
4-9月：进行项目建设；
10-12月：项目部分设施进场。</t>
  </si>
  <si>
    <t>市园林集团</t>
  </si>
  <si>
    <t>莆田文献夜市</t>
  </si>
  <si>
    <t>建设规模约5000平方米，建设内容包含夜景工程、景观门头、环形围栏、照明工程及配套基础设施等，建成后可容纳商家摊位约200个，打造市中心的网红打卡点。</t>
  </si>
  <si>
    <t>1月：进场施工，围栏，景观门头及舞台设施施工；
2月：安全设施，给排水设施，设备装置
3月：扫尾验收。</t>
  </si>
  <si>
    <t>莆田市汇美餐饮管理有限公司</t>
  </si>
  <si>
    <t>荣贵兵19959594848</t>
  </si>
  <si>
    <t>龙桥街道社区卫生服务中心迁建项目</t>
  </si>
  <si>
    <t>购置龙桥街道泗水雅居1号楼1-2层，购置后根据社区卫生服务中心标准进行合理布局，改造装修，添置设备等。装修面积2716.36平方米。</t>
  </si>
  <si>
    <t>1-3月：进场施工，进行室内装修；
4-6月：室内装修及同步完成水电工程；
7-9月：室内装修及同步完成消防工程；
10-12月：完成智能化及空调系统工程、办公及医疗设备采购等。</t>
  </si>
  <si>
    <t>12月</t>
  </si>
  <si>
    <t>区卫建局</t>
  </si>
  <si>
    <t>庄锋坤13905040507</t>
  </si>
  <si>
    <t>下磨溪（片区改造段）生态河道整治工程</t>
  </si>
  <si>
    <t>城建环保</t>
  </si>
  <si>
    <t>下磨溪生态河道整治工程（片区改造）2.3kn河道生态修复。</t>
  </si>
  <si>
    <t>完成项目土方换填。</t>
  </si>
  <si>
    <t>4月</t>
  </si>
  <si>
    <t>城厢区经济发展集团有限公司</t>
  </si>
  <si>
    <t>林新贵
13559803692</t>
  </si>
  <si>
    <t>龙桥街道2023年松林改造项目</t>
  </si>
  <si>
    <t>本项目计划改造松林1953亩。</t>
  </si>
  <si>
    <t>1-3月：松林改造项目扫尾验收。</t>
  </si>
  <si>
    <t>城厢区龙桥街道办事处</t>
  </si>
  <si>
    <t>柳军勇
13959590911</t>
  </si>
  <si>
    <t>检察院至天龟线生态旅游路公路工程</t>
  </si>
  <si>
    <t>该项目按双向两车道三级公路标准建设并设置单侧人行道及必要市政管线，照明设施，路线全长为4.488km，设计速度30km/h。一期工程桩号K0+000~K1+100，路基宽度为9.5米(采用单侧2米人行道)，路线全长为1.1km。本段现状道路部分路线指标达不到三级公路标准，需进行局部调整。二期工程桩号K1+100~K4+488.426，路基宽度为11.5米(采用单侧2米人行道)，路线全长为3.388km，初估砖房7处688㎡；砖混4处1026㎡；简易2处153.4㎡；棚5处1261.2㎡。</t>
  </si>
  <si>
    <t>1-3月份：完成项目施工、监理招标手续
4-6月份：施工单位进场施工，完成总工程量的10%
7-9月份：完成总工程量的25%
10-12月份：完成总工程量的50%</t>
  </si>
  <si>
    <t>莆田市城厢区城乡建设投资集团有限公司</t>
  </si>
  <si>
    <t>陈龙18250514722</t>
  </si>
  <si>
    <t>下磨市场改造工程</t>
  </si>
  <si>
    <t>下磨市场先天基础条件较差，交易摊位简陋，光照、供电线路、消防设施、停车、排水及排污、垃圾处理等市场基础设施破旧，功能不全；为改善提升城乡农贸市场综合环境、规范市场秩序，通过全面基础设施改造及经营设施改造，营造更加安全、卫生、便捷、舒适的农贸市场综合环境。</t>
  </si>
  <si>
    <t>1-2月：项目立项，方案设计；
3-4月：财政预算送审及工程招标；
6-9月：工程施工；
10月：竣工验收。</t>
  </si>
  <si>
    <t>10月</t>
  </si>
  <si>
    <t>城厢区下磨投资有限公司</t>
  </si>
  <si>
    <t>吴志忠 13905044562</t>
  </si>
  <si>
    <t>*莆田市数字中心项目</t>
  </si>
  <si>
    <t>结转</t>
  </si>
  <si>
    <t>莆田市数字中心规划总建筑面积约32万平米，共7层(地上5层，地下2层)，建筑高度24米，结构形式拟采用预制钢构件和钢筋混凝土组合结构，装配式建筑，地上建筑面积约1.98万平方米,地下室面积约122万平米，地上为数字中心技术用房，地下设停车位约300个(含充电桩车位)，绿化率不低于10%。主要包含数字指挥中心及会议中心两个功能。</t>
  </si>
  <si>
    <t>1-3月：幕墙及装饰装修、机电安装、及绿化 ； 
4-6月：零星扫尾并竣工验收。</t>
  </si>
  <si>
    <t>莆田市学苑建设有限公司</t>
  </si>
  <si>
    <t>谢彦钐13599005771</t>
  </si>
  <si>
    <t>*御龙天峰上山路</t>
  </si>
  <si>
    <t>交通路网</t>
  </si>
  <si>
    <t>道路总长度705米，路宽7米，建设恒大天峰小区北大门及北大门市政道路建设工程。</t>
  </si>
  <si>
    <t>1-6月：完成道路建设。</t>
  </si>
  <si>
    <t>莆田市城厢区八达市政建设投资有限公司</t>
  </si>
  <si>
    <t>*延寿安养中心</t>
  </si>
  <si>
    <t>占地63亩，建设养老公寓及配套设施。</t>
  </si>
  <si>
    <t>1-3月：方案、施工图纸优化设计； 
4-6月：现场勘探，进场施工。
7-9月：地下室施工；
10-12月：主体施工。</t>
  </si>
  <si>
    <t>莆田市成家实业有限公司</t>
  </si>
  <si>
    <t>张桂云13763805398</t>
  </si>
  <si>
    <t>*莆田第三中学综合楼建设工程</t>
  </si>
  <si>
    <t>建筑面积约12283平方米，新增初中学位300个，高中学位300个。</t>
  </si>
  <si>
    <t>1-3月：附属配套工程施工；
4月：零星扫尾并竣工验收。</t>
  </si>
  <si>
    <t>莆田第三中学</t>
  </si>
  <si>
    <t>杨志勇13959588847</t>
  </si>
  <si>
    <t>城厢区泗华孔里片区改造安置房项目</t>
  </si>
  <si>
    <t>泗华孔里片区改造安置房项目采取出让回购模式进行建设，用以安置泗华孔里及老叶树改造的拆迁户，分别已于2018年7月份、2019年5月份拆迁，共涉及拆迁户205户，拆迁总建筑面积15.90万㎡，其中可安置建筑面积9.62万㎡（已选过渡房2.39万㎡，剩余未安置7.23万㎡）。该项目已于2021年1月29日公开拍卖，由福建守正集团竟得土地并建设，项目用地面积约57亩，总建筑面积约13.79万㎡。共建10幢，9幢15层以上，1幢15层以下。</t>
  </si>
  <si>
    <t>1-6月：零星扫尾；
7-9月：竣工验收。</t>
  </si>
  <si>
    <t>9月</t>
  </si>
  <si>
    <t>陈 麟13905941102</t>
  </si>
  <si>
    <t>*电商未来城洋西安置房（洋西地块A）</t>
  </si>
  <si>
    <t>占地92亩，总建筑面积26万平方米，建设11幢安置房及配套设施。</t>
  </si>
  <si>
    <t>1-3月：主体结构全部封顶。砌体结构全部完成，粉刷工程全部完成；2#楼4#楼6#楼栋内装饰装修工程同步施工完成至80%，1#楼、3#楼、5#楼、7#楼-9#楼外架拆除，屋面工程完成；外墙工程、装饰装修工程、水电、消防工程同步进行
4-6月：地下室砌体结构全部完成；粉刷工程全部完成，外墙工程全部完成。屋面工程全部完成；装饰装修工程、水电、消防工程、室外工程全部完成。组织竣工验收。</t>
  </si>
  <si>
    <t>江西建工集团</t>
  </si>
  <si>
    <t>刘  海
18059580117</t>
  </si>
  <si>
    <t>状元红共享农业公园</t>
  </si>
  <si>
    <t>项目总用地1506.71亩，拟打造一个集观光、会议、休闲、度假旅游、农业采摘游为一体的文旅休闲综合体。主要建设，采摘园、农家乐、林下经济作物（药用）种植、休闲农业，水域建设（部分）、园区配套道路以及配套用房、水电管网、配套灌溉等基础设施。</t>
  </si>
  <si>
    <t>1-3月：进行水电基础建设；
4-6月：配套道路等设施建设；
7-9月：进行主体建设：
10-12月：完成休闲农业园建设。</t>
  </si>
  <si>
    <t>莆田市绶溪农业开发有限公司</t>
  </si>
  <si>
    <t>陈丽萍15205938886</t>
  </si>
  <si>
    <t>延寿古村文化广场</t>
  </si>
  <si>
    <t>占地约30亩，打造历史文化村落，红色经典研学基地。</t>
  </si>
  <si>
    <t>1-6月：基础施工；
7-12月：绿化工程等零星扫尾，项目竣工验收。</t>
  </si>
  <si>
    <t>莆田市龙桥城市投资开发有限公司</t>
  </si>
  <si>
    <t>俞德韩13950763996</t>
  </si>
  <si>
    <t>泗华路拓宽尾段工程（泗华小学-城常路）</t>
  </si>
  <si>
    <t>北起城常路，南至泗华幼儿园，道路长度900米，路幅30-40米，配套雨污水管网、自来水管、电力及通信管网建设，并设置人行道、路灯等。</t>
  </si>
  <si>
    <t>城厢区兴安小学（一期）</t>
  </si>
  <si>
    <t>本项目总用地面积17033.66㎡，总建筑面17303.37㎡，总计容面积12405.57㎡，建筑占地面积3565.50㎡，建筑密度20.93%，容积率0.73，绿地率30.12%，机动车停车位81 辆，非机动车停车位414辆。项目总建筑面17303.37㎡包括：1#楼（综合楼）建筑面积1650.27㎡、2#楼（教学楼）建筑面积10616.74㎡、门房建筑面积138.56㎡、地下室建筑面积 4897.80㎡。项目建设内容包括：新建1#（综合楼）、2#楼（教学楼）、门房、地下室，配套建设道路及其它地面硬化、绿化、围墙、大门、综合管线工程等基础设施工程。</t>
  </si>
  <si>
    <t>1-3月份完成桩基施工；
4-6月份：地下室施工；
7-9月份：主体施工；
10-12月份：项目基本完工。</t>
  </si>
  <si>
    <t>城厢区
教师进修学校</t>
  </si>
  <si>
    <t>张宁建
13626901881</t>
  </si>
  <si>
    <t>莆田市机关幼儿园</t>
  </si>
  <si>
    <t>总建筑面积5120平方米，其中地上建筑面积4700平方米，地下建筑面积420平方米。项目建设内容包括：一幢地上建筑及地下室，配套建设广场道路工程、绿化工程、消防水池、围墙、综合管网等室外工程。</t>
  </si>
  <si>
    <t>1-3月：工程规划许可证、施工许可证等前期手续办理完成；  
4-6月：项目动工； 
7-12月：主体施工。</t>
  </si>
  <si>
    <t>叶俊波18605940694</t>
  </si>
  <si>
    <t>御溪正荣府</t>
  </si>
  <si>
    <t>总用地50亩，总建筑面积约5万平方米。</t>
  </si>
  <si>
    <t>1-2月：项目扫尾。
3月：竣工验收。</t>
  </si>
  <si>
    <t>正诚（莆田）置业有限公司</t>
  </si>
  <si>
    <t>祁清华 13515975840</t>
  </si>
  <si>
    <t>莆田市军供站</t>
  </si>
  <si>
    <t>占地约14亩，建筑面积约8600平方米。</t>
  </si>
  <si>
    <t>1-3月：进场施工；
3-6月：基础施工；
7-9月：主体施工；
10-11月：主体施工扫尾；
12月：竣工验收。</t>
  </si>
  <si>
    <t>2月</t>
  </si>
  <si>
    <t>退役军人事务所</t>
  </si>
  <si>
    <t>邱金添
13706074246</t>
  </si>
  <si>
    <t>莆田学院新工科产业学院暨北理工东南学院产学研基地项目</t>
  </si>
  <si>
    <t>莆田学院新工科产业学院暨北理工东南院产学研基地项目位于莆田市城厢区莆田学院内，项目总用地面积为22077㎡，总建筑面积为20343㎡，其中地上建筑面积17668㎡，地下建筑面积2675㎡，主要建设产学研综合楼（含2栋4层产学研综合楼，1栋1层产学研综合楼，1栋4层科研综合楼，1栋3层科研综合楼），机动车停车库，非机动车停车场，配套建设广场道路工程、绿化工程、室外景观照明、户外活动环境建设、消防及消防水池、围墙、综合管网、智能化及监控系统等室外工程。</t>
  </si>
  <si>
    <t>1-3月：基础施工；
4-6月：地下室施工；
9-12月：主体施工。</t>
  </si>
  <si>
    <t>二</t>
  </si>
  <si>
    <t>*洋西片区地块B用地</t>
  </si>
  <si>
    <t>占地约48亩，拟进行地块出让。</t>
  </si>
  <si>
    <t>1-3月：前期征地工作扫尾；
4-6月：进行地块出让；
7-9月：设计、预算、招投标；
10月：开工
11-12月：基础施工。</t>
  </si>
  <si>
    <t>龙桥街道
办事处</t>
  </si>
  <si>
    <t>柳军勇     13959590911</t>
  </si>
  <si>
    <t>莆田市教师进修学院附属小学城北校区</t>
  </si>
  <si>
    <t>拟选址学园中街，用地约16666.71㎡，预计新增学位1620个。</t>
  </si>
  <si>
    <t>城厢区特殊教育学校</t>
  </si>
  <si>
    <t>拟选址洋西片区，新征15.4亩，总建筑面积17000㎡，2025年竣工投用，可新增特教学位150个；</t>
  </si>
  <si>
    <t>第一季度：可研编制、立项；
第二季度：农转用手续办理；
第三季度：方案设计及审批、地质勘察；
第四季度：施工图设计、招投标、开工建设；</t>
  </si>
  <si>
    <t>城厢区特殊
教育学校</t>
  </si>
  <si>
    <t>王洪锦
13860960903</t>
  </si>
  <si>
    <t>抖音莆田鞋服产业带区域服务商（基地）</t>
  </si>
  <si>
    <t>莆田鞋服产业带服务商（基地）规划在黄金位置打造“金元宝”核心抖音基地办公楼，建筑面积4888平方米，一楼中心区域为产品展示区、孵化培训中心、建有特色的自然景观可拍摄短视频，同时设会议室、招商办公室、运营办公厅等功能区；二楼为选品设计中心、样品制作中心；三楼为核心领导办公区域、财务室以及高级会所。基地以创业式的开拓精神，紧紧围绕商家经营、入驻培训、内容输出、活动推广、供应链整合、人才孵化等模块，助力莆田电商产业探索更多的电商发展路径，加快产业数字化的升级转型。</t>
  </si>
  <si>
    <t>1-3月：设计、预算等前期手续办理；
4-6月：工程规划许可证、施工许可证等前期手续办理；
7月：进场施工；
8-12月：基础施工。</t>
  </si>
  <si>
    <t>7月</t>
  </si>
  <si>
    <t>福建省莆田市天恒商务服务有限公司</t>
  </si>
  <si>
    <t xml:space="preserve">吴建飞
17349509168
</t>
  </si>
  <si>
    <t>泗华小学二期工程</t>
  </si>
  <si>
    <t>建设综合楼、食堂、宿舍楼、文体楼等，建筑面积6000㎡。</t>
  </si>
  <si>
    <t>1-3月：方案图纸优化；
4-7月：项目开工；
8-12月：主体建设。</t>
  </si>
  <si>
    <t>泗华小学</t>
  </si>
  <si>
    <t>何跃彪13850270229</t>
  </si>
  <si>
    <t>悦澜山居建设工程</t>
  </si>
  <si>
    <t>本项目总建筑面积约545978.30平方米，其中计容建筑面积364978.20平方米，不计容建筑面积181000.10平方米，建设安置房及配套设施。</t>
  </si>
  <si>
    <t>1-6月：地下室施工、主体工程施工；
7-12月：主体施工。</t>
  </si>
  <si>
    <t>陈  麟
13905941102</t>
  </si>
  <si>
    <t>市政道路配套工程（文献北片区）</t>
  </si>
  <si>
    <t>文献北片区配套市政道路七条，总长约3.2千米。</t>
  </si>
  <si>
    <t>1-3月：总平方案报批；
4-6月：前期手续办理；
7-10月：设计、预算、招投标；
11-12月：进场施工。</t>
  </si>
  <si>
    <t>11月</t>
  </si>
  <si>
    <t>文献北片区景观配套设施工程</t>
  </si>
  <si>
    <t>主要设置湖面、广场、土方工程及综合配套部分、绿化景观等。</t>
  </si>
  <si>
    <t>1-3月：总平方案报批；
4-6月：前期手续办理；
7-11月：设计、预算、招投标；
12月：进场施工。</t>
  </si>
  <si>
    <t>儿童乐园幼儿园（新建）</t>
  </si>
  <si>
    <t>建设一栋4层教学楼综合楼及室外附属配套工程等。</t>
  </si>
  <si>
    <t>1-3月：方案深化优化；
4-6月：开工前准备；
7月：动工；            
8-12月：工程施工。</t>
  </si>
  <si>
    <t>城厢区文献小学</t>
  </si>
  <si>
    <t>项目规划总用地面积约17559平方米（约26.34亩），总建筑面积约33330.27平方米，其中地上建筑面积24188.99平方米，地下建筑面积9141.28平方米。</t>
  </si>
  <si>
    <t>第一季度：基础施工；
第二季度：主体施工；
第三季度：内装修；
第四季度：内装修、户外工程施工、竣工。</t>
  </si>
  <si>
    <t>莆田市城厢区建投建设开发有限公司</t>
  </si>
  <si>
    <t>三</t>
  </si>
  <si>
    <t>梅峰巷提升改造设计及实施建设（特色街区项目）</t>
  </si>
  <si>
    <t>片区位于东园西路南侧、学园中街东侧兴安路北侧、胜利街西侧，面积42.3公顷。</t>
  </si>
  <si>
    <t>上半年：进行修建性详细规划设计调整；
下半年：建筑改造、景观提升方案施工图设计。</t>
  </si>
  <si>
    <t>城厢区城乡建设投资集团有限公司</t>
  </si>
  <si>
    <t>谢晨风13599889911</t>
  </si>
  <si>
    <t>龙桥街道5G系统工程</t>
  </si>
  <si>
    <t>对辖区的主干道、次干道路灯进行升级改造，引进5G智能化系统，利用新一代信息技术，并且搭载有5G基站、智能照明、视频监控、环境监测、无线网络、信息发布（LED灯杆屏）、应急广播等多种功能让市政公用设施以大系统的方式管理及运营。引进5G智慧停车系统，覆盖辖区停车场、停车位，车主在开车途中可通过车内语音播报了解路面所有停车位停车情况，解决我区找停车位难问题。</t>
  </si>
  <si>
    <t>上半年：立项、设计、图审；
下半年：预算、财审。</t>
  </si>
  <si>
    <t>国投智慧能源</t>
  </si>
  <si>
    <t>蔡建聪15892096940</t>
  </si>
  <si>
    <t>西岩广福寺（闽中抗日办事处旧址）修缮工程</t>
  </si>
  <si>
    <t>主要对破损的木柱、瓦面进行及时替补破损，修补木构件和柱体油漆剥落处，瓦面检漏、灰塑颜色等维护建筑内及其环境。</t>
  </si>
  <si>
    <t>上半年：项目立项、方案设计；
下半年：前期手续办理。</t>
  </si>
  <si>
    <t>西岩广福寺</t>
  </si>
  <si>
    <t>释宽印13859832580</t>
  </si>
  <si>
    <t>延寿村西头百工坊产城融合项目建设</t>
  </si>
  <si>
    <t>绶溪公园拟规划建设一个百工坊体验村，蜜饯DIY，传统手工艺“贡银”等。配套打造沿溪实景演出、3D投影、主题水秀、多媒体剧等方式进行夜间造景，并结合文旅精神与当地风貌，突破传统夜景，将多种旅游项目相结合，在夜晚开展旅游活动而开发设计旅游项目。</t>
  </si>
  <si>
    <t>上半年：前期选址，项目立项；
下半年：前期手续办理。</t>
  </si>
  <si>
    <t>05942259120</t>
  </si>
  <si>
    <t>延寿状元研学村</t>
  </si>
  <si>
    <t>以状元文化为核心，塑造品牌ID，打造文化景点，强化状元文化普及。精心策划演绎状元生活、求学、高中、回乡等鲜活场景，强化游客体验。包括：“妙手冠绝”及第广场“绶溪钓艇”状元码头“文心雕龙”延寿状元文化馆“文曲凭栏“文曲星国学堂“晨钟书声”万卷书楼“延寿夕照”延寿桥“盛世礼赞”风云秀“古井映月”状元井。</t>
  </si>
  <si>
    <t>民俗文化村修缮工程</t>
  </si>
  <si>
    <t>8条村落，特色价值村落3个（西头村、延寿村、浦头村）1个状元村（延寿村）延寿村—福建省首位状元徐寅故乡
2处文物保护单位（延寿桥、状元井）
约18处寺庙宗祠及书院，多处特色民居、多种特色文化，科举文化、荔枝文化、宗教文化及民俗文化。</t>
  </si>
  <si>
    <t>香格里拉二期</t>
  </si>
  <si>
    <t>二期项目将新增商业餐饮，办公面积、商业街，其余为地下停车场及配套公共物业设施。</t>
  </si>
  <si>
    <t>上半年：设计概念方案，方案报批；
下半年：前期手续办理。</t>
  </si>
  <si>
    <t>逸夫幼儿园
改扩建</t>
  </si>
  <si>
    <t>改扩建1800㎡。</t>
  </si>
  <si>
    <t>上半年：方案报批；
下半年：前期手续办理。</t>
  </si>
  <si>
    <t>七中山人才公寓提升改造项目</t>
  </si>
  <si>
    <t>主要建设内容为环境及配套设施改造建设，包括小区内部及周边道路的提升、建设休闲漫道、整治小区及周边绿化、公共照明等环境等。</t>
  </si>
  <si>
    <t>龙桥市场周边背街小巷改造项目</t>
  </si>
  <si>
    <t>本项目位于城厢区龙桥市场周边背街小巷，东临怀安巷，西至明阳路，南至民心街，北接荔城中大道;改造面积约1.7万平米，涉及19栋居民楼及小巷沿街商户等。
建设内容包括：内部道路修缮、 市政雨污水管线分流整治、通信管线整治、小巷亮化提升消防设施完善、特色文化提升等配套设施升级。</t>
  </si>
  <si>
    <t xml:space="preserve">上半年：项目立项、方案设计、报批；
下半年：前期手续办理。 </t>
  </si>
  <si>
    <t>逸夫实验幼儿园扩建工程</t>
  </si>
  <si>
    <t>改扩建1800平方米</t>
  </si>
  <si>
    <t>逸夫幼儿园</t>
  </si>
  <si>
    <t>李丽英     13799642666</t>
  </si>
  <si>
    <t>北磨下斜危旧村改造</t>
  </si>
  <si>
    <t>涉及人口400人，户数100户，约115亩，拆迁面积约5万平方米。</t>
  </si>
  <si>
    <t>上半年：完成摸底、立项等前期工作；
下半年：前期手续办理。</t>
  </si>
  <si>
    <t>诗山片区改造</t>
  </si>
  <si>
    <t>占地50亩，建筑面积3.6万平方米。</t>
  </si>
  <si>
    <t>兴安梅山片区改造</t>
  </si>
  <si>
    <t>东至胜利北街，西至学园中街，南至梅园路，北至兴安路。项目总用地面积约140141㎡（210亩，含武警周边地块26.3亩，建筑面积15500㎡及电信周边地块6.6亩，建筑面积7600㎡）。</t>
  </si>
  <si>
    <t>天桥片区（东圳路匝道）改造</t>
  </si>
  <si>
    <t>项目位于东圳路-学园路立交匝道地块，拟拆迁两排建筑，拆迁建筑面积1.25万㎡，保留建筑面积2.52万㎡，同时对沿街保留建筑进行立面整治及周边道路修缮。</t>
  </si>
  <si>
    <t>土地厝整村改造项目</t>
  </si>
  <si>
    <t>整村拆迁，面积约200亩，拟打造养老休闲产业。</t>
  </si>
  <si>
    <t>老叶树（渠道北侧）改造项目</t>
  </si>
  <si>
    <t>连片诗山，打造休闲娱乐基地。</t>
  </si>
  <si>
    <t>龙桥洋西新建消防站</t>
  </si>
  <si>
    <t>占地15亩。</t>
  </si>
  <si>
    <t>上半年：规划选址；
下半年：前期手续办理。</t>
  </si>
  <si>
    <t>区消防大队</t>
  </si>
  <si>
    <t>连德桂13850253003</t>
  </si>
  <si>
    <t>龙桥环卫公寓及配套设施</t>
  </si>
  <si>
    <t>拟在洋西村建设环卫公寓及生活垃圾分类管理及科普宣教基地，占地15亩，不少于200个房间，建设环卫机构管理用房、食堂、数字化调度中心等内容。</t>
  </si>
  <si>
    <t>区公安分局办公用房及技术大楼工程</t>
  </si>
  <si>
    <t>占地约30亩，建设内容有指挥中心用房及配套附属设施用房、业务用房及场地硬化、绿化等。</t>
  </si>
  <si>
    <t>区公安分局</t>
  </si>
  <si>
    <t>林福全13905044531</t>
  </si>
  <si>
    <t>3C电子一条街（特色街区项目）</t>
  </si>
  <si>
    <t>拟在石室路-三信电子城-税校路段打造莆田电子产品供应链展示基地。</t>
  </si>
  <si>
    <t>上半年：对接有关部门；
下半年：做好设计图图审等手续办理。</t>
  </si>
  <si>
    <t>十八古厝背街小巷改造项目、西山小区背街小巷整治项目</t>
  </si>
  <si>
    <t>十八古厝位于城厢区太平社区十八古厝背街小巷，东至十字街，西至胜利南街，南临古城路，范围含后街小巷主通道，涉及小巷沿街商户及居民等。建设内容包括：内部道路修缮、市政雨污水管线分流整治、通信管线整治、小巷亮化提升、消防设施完善等配套设施升级。
 西山小区位于城厢区龙桥街道周边背街小巷，东临怀安巷，西至明阳路，南至民心街，北接荔城中大道；涉及19栋居民楼及小巷沿街商户等。建设内容包括：内部道路修缮、市政雨污水管线分流整治、通信管线整治、小巷亮化提升、消防设施完善等配套设施升级</t>
  </si>
  <si>
    <t>龙桥农产品集散中心</t>
  </si>
  <si>
    <t>为农产品批发销售提供供应链，着力打造农产品特产一条街。</t>
  </si>
  <si>
    <t>城厢区2024年项目投资计划汇总表（分行业）</t>
  </si>
  <si>
    <t>单位：个、亿元</t>
  </si>
  <si>
    <t>合计</t>
  </si>
  <si>
    <t>在建</t>
  </si>
  <si>
    <t>预备</t>
  </si>
  <si>
    <t>前期</t>
  </si>
  <si>
    <t>项目数</t>
  </si>
  <si>
    <t>总投资</t>
  </si>
  <si>
    <t>计划投资</t>
  </si>
  <si>
    <t>占比</t>
  </si>
  <si>
    <t>总合计</t>
  </si>
  <si>
    <t>工业科技</t>
  </si>
  <si>
    <t>农林水利</t>
  </si>
  <si>
    <t>四</t>
  </si>
  <si>
    <t>五</t>
  </si>
  <si>
    <t>六</t>
  </si>
  <si>
    <t>城厢区2024年项目投资计划汇总表（分镇街）</t>
  </si>
  <si>
    <t>镇街(园区)</t>
  </si>
  <si>
    <t>龙桥街道</t>
  </si>
  <si>
    <t>霞林街道</t>
  </si>
  <si>
    <t>凤凰山街道</t>
  </si>
  <si>
    <t>华亭镇</t>
  </si>
  <si>
    <t>常太镇</t>
  </si>
  <si>
    <t>灵川镇</t>
  </si>
  <si>
    <t>七</t>
  </si>
  <si>
    <t>东海镇</t>
  </si>
  <si>
    <t>八</t>
  </si>
  <si>
    <t>华林园区</t>
  </si>
  <si>
    <t>九</t>
  </si>
  <si>
    <t>太湖园区</t>
  </si>
  <si>
    <t>十</t>
  </si>
  <si>
    <t>跨镇街</t>
  </si>
  <si>
    <t xml:space="preserve">  城厢区2024年重点跟踪项目</t>
  </si>
  <si>
    <t>是否为2023年重点项目</t>
  </si>
  <si>
    <t>项目所在地</t>
  </si>
  <si>
    <t>至2023年底预计进展情况</t>
  </si>
  <si>
    <t>2024年工作目标</t>
  </si>
  <si>
    <t>项目阶段</t>
  </si>
  <si>
    <t>资金要素</t>
  </si>
  <si>
    <t>土地要素</t>
  </si>
  <si>
    <t>责任单位</t>
  </si>
  <si>
    <t>镇街责任人及
联系电话</t>
  </si>
  <si>
    <t>区直单位</t>
  </si>
  <si>
    <t>（一）</t>
  </si>
  <si>
    <t>西许“专精特新”产业园</t>
  </si>
  <si>
    <t>项目位于西许片区051-053号地块、占地168.83亩。园区配套道路建设项目-西许一期项目：主要涉及景观路、西许路、西庄路、西辉街路4条道路，设计长度共约2482米，总用地面积约50556平方米；园区配套道路建设项目-西许二期项目：主要涉及西许片区园区内景观路、西平路、规划路3条道路，共约3249.26米，总用地面积约59840平方米；园区综合服务中心建设项目、工业厂房等。</t>
  </si>
  <si>
    <t>截止2023年底，完成场地清表、剥离工作；地质详勘工作；桩基工程施工。</t>
  </si>
  <si>
    <t>1-3月：土方开挖，地下室结构完成；
4-6月：主体结构完成，装饰装修工程开始；
7-9月：装饰装修工程完成，室外工程施工；
10-12月：室外工程施工，工程收尾工作。</t>
  </si>
  <si>
    <t>正在施工</t>
  </si>
  <si>
    <t>企业自筹+财政资金</t>
  </si>
  <si>
    <t>共需求168.83亩，已有168.83亩。</t>
  </si>
  <si>
    <t>城厢区国有资产投资集团有限公司</t>
  </si>
  <si>
    <t>吴洪云13607509781</t>
  </si>
  <si>
    <t>华亭镇人民政府
杨少龙13599024123</t>
  </si>
  <si>
    <t>工信局</t>
  </si>
  <si>
    <t>樟林软件园基础设施建设项目（中电·科创城核心区）</t>
  </si>
  <si>
    <t>樟林软件园位于华亭镇樟塘村，规划占地面积553亩，建筑面积约75万平方米，建设多层生产厂房、高层厂房、宿舍、物业管理用房、展示中心、商务办公、商务酒店，配套建设屋面光伏、室外基础设施等，打造智能化、现代化产业园区。</t>
  </si>
  <si>
    <t>截止2023年底，预计可完成展示中心主体结构工程、C地块一期地下室地基与基础工程、市政道路地基处理。</t>
  </si>
  <si>
    <t>1-3月：C3展示中心机电及装修工程完成，C地块一期地下室地基与基础工程完成；D地块桩基施工完成30%；CD地块周边市政道路地基处理施工完成；
4-6月：C地块一期地下室区域主体结构完成80%；D地块地基基础施工完成、主体结构完成40%；CD地块周边市政道路施工完成30%；
7-9月：C地块一期地下室区域主体结构封顶、机电及装修工程完成30%；D地块主体结构完成、机电及装修工程完成20%；CD地块周边市政道路施工完成70%、其他区域施工道路施工完成10%；
10-12月：C地块一期地下室区域主体结构封顶、机电及装修工程完成80%；D地块主体结构完成、机电及装修工程完成70%；CD地块周边市政道路施工完成、其他区域施工道路施工完成40%。</t>
  </si>
  <si>
    <t>共需求553亩，已有553亩。</t>
  </si>
  <si>
    <t>中电科创城管委会</t>
  </si>
  <si>
    <t>福建莆南(太
湖)500kV输变电工程</t>
  </si>
  <si>
    <t>福建萧南(太湖) 500kV 变电站站址红线面积为 5.21981 公顷，其中耕地面积 4.07969 公顷，占比78%。</t>
  </si>
  <si>
    <t>着手项目立项、设计、土审等工作。</t>
  </si>
  <si>
    <t>1-3月：完成项目立项、设计、土审；
4-6月：动工建设；
7-9月：基础施工；
10-12月：继续基础施工。</t>
  </si>
  <si>
    <t>拟实施</t>
  </si>
  <si>
    <t>财政资金</t>
  </si>
  <si>
    <t>共需求80亩。目前未获批</t>
  </si>
  <si>
    <t>国网福建省电力有限公司建设分公司</t>
  </si>
  <si>
    <t>蔡昕尧
18359018796</t>
  </si>
  <si>
    <t>郑宜立
13799642005</t>
  </si>
  <si>
    <t>城厢鞋服科技产业园（东海鞋服科技产业园）</t>
  </si>
  <si>
    <t>净占地面积289亩，规划建设：土建工程、安装工程、装饰工程，配套建设厂区内道路、绿化、围墙、大门、综合管网、室外照明、变配电工程、消防系统及人防地下室工程；以及3座河道桥梁。总建筑面积39.27万平米</t>
  </si>
  <si>
    <t>截止2023年年底，完成8亿元，完成产业园桩基工程、部分主体工程建设</t>
  </si>
  <si>
    <t>1-3月：完成80%主体结构施工，二结构穿插进行；
4-6月：装饰装修完成60%，室外配套完成50%；
7-9：装饰装修完成90%，室外配套完成75%；
10-12月：收尾工作，进行竣工验收。</t>
  </si>
  <si>
    <t>企业自筹+政府专项债</t>
  </si>
  <si>
    <t>全部齐全</t>
  </si>
  <si>
    <t>城厢区国有资产投资有限公司</t>
  </si>
  <si>
    <t>吴洪云13860949288</t>
  </si>
  <si>
    <t>蔡庆明13666933669</t>
  </si>
  <si>
    <t>莆田永佳企业有限公司厂区及配套设施扩容工程项目</t>
  </si>
  <si>
    <t>占地面积10亩，规划建设2幢，总建筑积达1.2万平方米</t>
  </si>
  <si>
    <t>完成划拨转出让、工程规划许可、建筑施工许可、拆除旧房、基础动工等，累计完成投资800万元</t>
  </si>
  <si>
    <t>1-3月：厂房地上工程正式施工；
4-6月：度完成厂房建设；
7-9月：完成设备安装；
10-12月：正式投产。</t>
  </si>
  <si>
    <t>企业自筹</t>
  </si>
  <si>
    <t>莆田永佳企业有限公司</t>
  </si>
  <si>
    <t>陈燕玲18650271987</t>
  </si>
  <si>
    <t>徐金武13706070523</t>
  </si>
  <si>
    <t>莆田市富盛新材料科技有限公司厂房扩容建设工程</t>
  </si>
  <si>
    <t>占地面积21.6亩，规划扩容建设厂房5幢，总建筑面积2.7万平方米</t>
  </si>
  <si>
    <t>完成滞留户清理清场，工程规划总平设计、施工手续报批等。完成投资1000万元</t>
  </si>
  <si>
    <t>1-3月：实现1#、5#厂房动工；
4-6月：完成1#、5#厂房建设；
7-9月：完成1#、5#设备安装；
10-12月：正式投产。</t>
  </si>
  <si>
    <t>工程规划、施工许可证尚未办理</t>
  </si>
  <si>
    <t>莆田富盛新材料有限公司</t>
  </si>
  <si>
    <t>许永华13959571179</t>
  </si>
  <si>
    <t>蔡高峰17720856388</t>
  </si>
  <si>
    <t>佰达工贸厂房扩容建设工程</t>
  </si>
  <si>
    <t>原料进货区、原料冷冻存放室，加工厂房区，成品存放区、物流集散区，办公楼一幢，员工宿舍楼一栋等生活区，配套供水消防设施。总建筑面积57824平方米。</t>
  </si>
  <si>
    <t>基础工程动工、部分主体正在施工，累计完成投资1500万元</t>
  </si>
  <si>
    <t>1-3月：基础施工完成；
4-6月：主体施工；
7-9月：主体落架；
10-12月：内外装修。</t>
  </si>
  <si>
    <t>佰达工贸易有限公司</t>
  </si>
  <si>
    <t>蔡丽贞18750029790</t>
  </si>
  <si>
    <t>西许智造产业园</t>
  </si>
  <si>
    <t>计划总投资102亿元，规划用地500-600亩，建设总建筑面积45万㎡的标准厂房和配套设施，依托5G、物联网、人工智能等新一代信息技术，构建集产业、交流和生活于一体的综合性功能园区。</t>
  </si>
  <si>
    <t>一期厂房动工建设。</t>
  </si>
  <si>
    <t>1-3月：3幢厂房主体建设；
4-6月:厂房主体完工；
7-10月：厂房装修；
11-12：厂房竣工。</t>
  </si>
  <si>
    <t>福建莆田富立德实业有限公司</t>
  </si>
  <si>
    <t>郑新华13599856666</t>
  </si>
  <si>
    <t>林剑杭18250502518</t>
  </si>
  <si>
    <t>*新洪承电子旧厂房提升改造项目</t>
  </si>
  <si>
    <t>凤达公司收购新洪承约67亩工业用地，拟拆除旧厂房，建设1幢办公楼和7幢厂房，总建筑面积13.4万平方米。</t>
  </si>
  <si>
    <t>1-4号4幢12层厂房竣工投产</t>
  </si>
  <si>
    <t>1-3月：5-8号楼动工建设；4-7月完成厂房主体建设；8-10月完成装修；11-12月厂房竣工</t>
  </si>
  <si>
    <t>莆田市凤达市政工程有限公司</t>
  </si>
  <si>
    <t>黄秀章13905047377</t>
  </si>
  <si>
    <t>华林开发区管委会周一娟19959569198</t>
  </si>
  <si>
    <t>*杰讯光电光纤产业化项目</t>
  </si>
  <si>
    <t>征地10亩，规划建设1幢6层综合楼、1幢12层和1幢6层标准化厂房，总建筑面积2万平方米。</t>
  </si>
  <si>
    <t>综合楼和2号厂房竣工投产</t>
  </si>
  <si>
    <t>1月：1号厂房动工建设；2-5月：完成主体建设；6-9月完成装修；10-12月：竣工投产。</t>
  </si>
  <si>
    <t>杰讯光电（福建）有限公司</t>
  </si>
  <si>
    <t>林辉映
13959505960</t>
  </si>
  <si>
    <t>华林开发区管委会林剑杭18250502518</t>
  </si>
  <si>
    <t>*鸿驰实业3#、5#厂房建设项目</t>
  </si>
  <si>
    <t>鸿驰实业拟利用现有10亩空地，新建3#厂房8层19400平方米，5#厂房8层15500平方米，总建筑面积34900平方米。</t>
  </si>
  <si>
    <t>厂房主体建设。</t>
  </si>
  <si>
    <t>1-5月：完成厂房主体建设；6-9月：完成装修；10-12月：竣工投产。</t>
  </si>
  <si>
    <t>莆田市鸿驰实业有限公司</t>
  </si>
  <si>
    <t>陈亚洪13015968888</t>
  </si>
  <si>
    <t>锐马电气1#、2#厂房建设项目</t>
  </si>
  <si>
    <t xml:space="preserve">扩建1#厂房及2#厂房，建筑面积22493.16平方米，建设生产厂房及配套设施，建设生产线3条。 </t>
  </si>
  <si>
    <t>1号厂房竣工投产。</t>
  </si>
  <si>
    <t>1-3月：2号厂房动工建设；4-7月：厂房主体建设；8-10月：完成装修；11-12月：2号厂房竣工投产。</t>
  </si>
  <si>
    <t>锐马（福建）电气制造有限公司</t>
  </si>
  <si>
    <t>林金田13706053848</t>
  </si>
  <si>
    <t>华林开发区管委会宋锋15060336555</t>
  </si>
  <si>
    <t>宝得服饰厂房及配套设施建设</t>
  </si>
  <si>
    <t>建设占地面积约14.8亩，建设标准化厂房及配套设施，总建筑面积2.7万平方米。</t>
  </si>
  <si>
    <t>完成施工许可证办理，年底动工建设。</t>
  </si>
  <si>
    <t>1-6月：完成厂房主体建设；7-10月：完成装修；11-12月：完成竣工验收并投产。</t>
  </si>
  <si>
    <t>莆田市宝得服饰有限公司</t>
  </si>
  <si>
    <t>杨超华13799612345</t>
  </si>
  <si>
    <t>预制菜肴产业园项目</t>
  </si>
  <si>
    <t>拟收购原莆田皇冠制罐有限公司及购置周边工业用地，建设亚明预制菜产业园项目。总用地面积约140亩，计划总投资30.5亿元，引进知识国内外先进技术及装备研发生产预制菜产品，打造中国预制菜产业创新示范基地，实现“百亩基地、百亿产值”的宏伟目标。</t>
  </si>
  <si>
    <t>施工前期手续办理，场地平整。</t>
  </si>
  <si>
    <t>1-3月：完成项目都快土地平整，动工建设；
4-6月：完成原有建筑功能整改及部分地基及地下室建设；
7-12月：完成部分厂房及综合楼主体建设</t>
  </si>
  <si>
    <t>福建省亚明食品有限公司</t>
  </si>
  <si>
    <t>吴其明1386090958</t>
  </si>
  <si>
    <t>易太工业自动化产业园项目</t>
  </si>
  <si>
    <t>计划投资6000万元，建设物流仓库，总建筑31000平方米。</t>
  </si>
  <si>
    <t>完成施工前期手续办理。</t>
  </si>
  <si>
    <t>1-3月：项目动工建设；4-9月：仓库主体建设；10-12月：仓库完成装修。</t>
  </si>
  <si>
    <t>易太便利店连锁店</t>
  </si>
  <si>
    <t>卢神谋17759833968</t>
  </si>
  <si>
    <t>华林开发区管委会陈金明18059558066</t>
  </si>
  <si>
    <t>荔丰电脑绣花项目</t>
  </si>
  <si>
    <t>收购莆田市简洁服饰有限公司厂房，占地面积约26亩，总建筑面积约2.6万平方米，计划购买先进生产设备等，建设智能化电脑绣花项目。</t>
  </si>
  <si>
    <t>已完成土地确权和不动产权证变更手续，厂房内部装修施工</t>
  </si>
  <si>
    <t>1-3月：完成装修施工
4-6月：安装设备并部分试投产</t>
  </si>
  <si>
    <t>8月</t>
  </si>
  <si>
    <t>莆田市城厢区荔丰电脑绣花有限公司</t>
  </si>
  <si>
    <t xml:space="preserve"> 方振雄 18396113963</t>
  </si>
  <si>
    <t>粮食加工厂及物流仓储项目</t>
  </si>
  <si>
    <t>位于太湖工业园区，规划占地面积约2万㎡（30亩），总建筑面积16095.23㎡，地上13803.96㎡， 地下2291.27㎡，计容建筑面积30092.32㎡，建筑占地面积：7630㎡，建筑层数为地下一层，地上三层。主要建设内容包括厂房、仓库、办公楼、值班室、配电房、景观绿化、室外管网等。</t>
  </si>
  <si>
    <t>截止2023年底,预计可完成主体结构封顶。</t>
  </si>
  <si>
    <t>1-3月：装饰装修完成                     
4-6月：室外绿化，道路完成。         
7月：竣工验收。</t>
  </si>
  <si>
    <t>施工阶段</t>
  </si>
  <si>
    <t>占地30亩</t>
  </si>
  <si>
    <t>陈继扬
13706089318</t>
  </si>
  <si>
    <t>惠懂你纺织生产项目</t>
  </si>
  <si>
    <t>拟投资2亿，占地30亩，建设研发楼1幢、宿舍楼1幢、厂房3幢，总建筑面积约30000平方米，引进先进的生产技术及设备，生产高质量差别化纤维，达产后预计年产值3.5亿，税收800万元。</t>
  </si>
  <si>
    <t>预计完成供地</t>
  </si>
  <si>
    <t>1-3月：完成项目建设前期手续办理。
4-6月：机械入场并开工建设。
7-9月：完成桩基建设并开始主体施工建设
10-12月：完成部分厂房及综合楼主体建设。</t>
  </si>
  <si>
    <t>拟实施（可推动，前期条件较成熟）</t>
  </si>
  <si>
    <t>福建惠懂你纺织科技有限公司</t>
  </si>
  <si>
    <t>蔡建辉 18668806666</t>
  </si>
  <si>
    <t>林卓食品生产项目</t>
  </si>
  <si>
    <t>拟2亿元，征地30亩，规划建设厂房、综合楼等建筑，引进半自动化生产线4条，生产兴化米粉、豆皮、妈祖线面等食品，达产后预计年产值1.5亿元，缴纳税收800万元。</t>
  </si>
  <si>
    <t>预计完成建设前期手续办理</t>
  </si>
  <si>
    <t>1-3月：机械入场并开工建设。
4-6月：完成桩基建设并开始主体施工建设
7-9月：完成部分厂房及综合楼主体建设
10-12月：竣工验收</t>
  </si>
  <si>
    <t>莆田市林卓食品有限公司</t>
  </si>
  <si>
    <t>康翊凡18650288966</t>
  </si>
  <si>
    <t>荔城纸业扩建项目</t>
  </si>
  <si>
    <t>拟10亿元，征地70亩，规划建设厂房、宿舍、综合楼等建筑，引进先进的生产技术及设备，生产各种卫生纸品，达产后预计年产值3.5亿元，缴纳税收1400万元。</t>
  </si>
  <si>
    <t>征地70亩</t>
  </si>
  <si>
    <t>福建省莆田市荔城纸业有限公司</t>
  </si>
  <si>
    <t>林元剑
13905944699</t>
  </si>
  <si>
    <t>福多多电子民俗用品生产项目</t>
  </si>
  <si>
    <t>拟1.6亿元，征地20亩，规划建设厂房、综合楼等建筑，引进先进的生产技术及设备，生产销售民俗灯笼用品，达产后预计年产值1亿元，缴纳税收400万元。</t>
  </si>
  <si>
    <t>征地20亩</t>
  </si>
  <si>
    <t>莆田市福多多灯饰有限公司</t>
  </si>
  <si>
    <t>吕凯
13850230240</t>
  </si>
  <si>
    <t>华源工贸二期项目建设</t>
  </si>
  <si>
    <t>拟投资15亿，预计征地250亩，建设6幢厂房及配套设施，总建筑面积10万平方米。</t>
  </si>
  <si>
    <t>征地250亩</t>
  </si>
  <si>
    <t>莆田市华源工贸有限公司</t>
  </si>
  <si>
    <t>许伟凯13799668786</t>
  </si>
  <si>
    <t>太平集成电子生产项目</t>
  </si>
  <si>
    <t>拟投资5亿，占地60亩，投资2条高精密电源板全自动化无人生产线、2条高精密节能照明自动化生产线，达产后年产值4亿元，预计缴纳税收2000万元，新增工人200人。</t>
  </si>
  <si>
    <t>预计完成农转用报批</t>
  </si>
  <si>
    <t>占地60亩</t>
  </si>
  <si>
    <t>维德电子有限公司</t>
  </si>
  <si>
    <t>胡俭聪13602632124</t>
  </si>
  <si>
    <t>佳达智造扩征项目</t>
  </si>
  <si>
    <t>计划厂边扩征5亩，计划投资1亿元，拟建设一幢2000平方米宿舍楼及一幢2000平方米综合楼。</t>
  </si>
  <si>
    <t>占地5亩</t>
  </si>
  <si>
    <t>佳达智造(福建)金属制品有限公司</t>
  </si>
  <si>
    <t>黄志盟
15759355555</t>
  </si>
  <si>
    <t>新型建筑材料生产项目</t>
  </si>
  <si>
    <t>拟征地50亩，投资2亿元，建设处理规模50万吨/年建筑垃圾项目，主要建设预处理车间、墙体材料生产车间、道路材料生产车间等，提升园区基础配套设施建设。</t>
  </si>
  <si>
    <t>占地50亩</t>
  </si>
  <si>
    <t>市环境集团</t>
  </si>
  <si>
    <t>郑瑜
15800053125</t>
  </si>
  <si>
    <t>台兴厂房改造项目</t>
  </si>
  <si>
    <t>拟投资12000万，对1#8042平方米厂房、2#14130平方米厂房进行改造。</t>
  </si>
  <si>
    <t>对接招商合作办学</t>
  </si>
  <si>
    <t>2月开工建设。
9月完成1#、2#厂房改造。</t>
  </si>
  <si>
    <t>无土地要求，原有厂房改造</t>
  </si>
  <si>
    <t>福建省台兴实业有限公司</t>
  </si>
  <si>
    <t>余海英 
  15080151358</t>
  </si>
  <si>
    <t>城厢区电动汽车及电动摩托车充电桩配套建设工程</t>
  </si>
  <si>
    <t>拟对城厢区各建成公共停车场进行汽车充电桩配套建设，并利用闲置空地进行停车场建设并每年拟建设100根电动车充电桩。拟对沟头龙德井片区新建地块安置房进行电动摩托车配套建设，约新建2000个电动摩托车充电桩</t>
  </si>
  <si>
    <t>方案策划及可研编制</t>
  </si>
  <si>
    <t>1-3：对已建成的停车场进行充电桩加装。对沟头龙德井片区加装1000个电动摩托车充电桩。4-6：将闲置用地进行硬化并加装充电桩，对沟头龙德井片区建设1000个电动摩托车充电桩</t>
  </si>
  <si>
    <t>策划</t>
  </si>
  <si>
    <t>/</t>
  </si>
  <si>
    <t>谢武
13859801400</t>
  </si>
  <si>
    <t>（二）</t>
  </si>
  <si>
    <t>城厢区5G数字产业园基础设施建设项目-樟林片区防洪排涝工程</t>
  </si>
  <si>
    <t>建设防洪堤分6个河段治理，总长度为8092米，主要建设内容为截洪渠及沿线两岸绿化配套建设等。</t>
  </si>
  <si>
    <t>截止2023年底，预计可完成南片区：
1、完成JHA段截洪渠埋石混凝土挡墙、干砌石挡墙及箱涵；
2、完成樟林河上游埋石混凝土挡墙；
3、完成JHB段埋石混凝土及干砌石挡墙；
4、完成樟林支流箱涵。
2023年度计划完成工程量占合同工程量的70%。</t>
  </si>
  <si>
    <t>1-3月：完成樟林河下游埋石混凝土挡墙；
4-6月：完成樟塘河、林头河埋石混凝土挡墙；
7-9月：完成绿化及穿提工程；
10-12月：竣工扫尾、验收交付。</t>
  </si>
  <si>
    <t>北片区施工用地农转用正在办理，其他地块已交付。</t>
  </si>
  <si>
    <t>吴洪云
13607509781</t>
  </si>
  <si>
    <t>杨少龙13599024123</t>
  </si>
  <si>
    <t>水利局</t>
  </si>
  <si>
    <t>东进三级渔港建设工程</t>
  </si>
  <si>
    <t>建设东进三级渔港，建设冷藏库等码头配套工程。</t>
  </si>
  <si>
    <t>完成项目立项</t>
  </si>
  <si>
    <t>1-3月：勘察；设计；  
4-5月：招投标前期；
6-9月：动工建设；
10-12月：进行主体施工。</t>
  </si>
  <si>
    <t>共需求8亩，目前未获批。</t>
  </si>
  <si>
    <t>灵川镇
人民政府</t>
  </si>
  <si>
    <t>黄智强
13950771373</t>
  </si>
  <si>
    <t>林德清
15860067567</t>
  </si>
  <si>
    <t>自然资源局</t>
  </si>
  <si>
    <t>尚八鲜海洋养殖项目</t>
  </si>
  <si>
    <t>海参全产业链项目，集生态化海水养殖、海产品精深加工、海上旅游观光于一体，努力建设莆田市海参产业标杆。项目共三期，一期海参养殖规模1500亩；二期海参养殖规模2000亩；三期海参养殖规模2500亩，饵料加工厂及冷库建设，生物研发、生产、销售及养生体验综合体占地200亩。</t>
  </si>
  <si>
    <t>7月份已与书峰村、西墩村村委会签订投资意向书。同时与厦门悟海公司签订海域使用权论证咨询合同。完成村居海域使用办证和双方租用合同签订前期工作</t>
  </si>
  <si>
    <t>1-3月：项目审批，养殖设施工程完成设计等前期工作； 
4-6月：设施进场施工；
7-9月：海参苗种采购；
10-12月：海参养殖。</t>
  </si>
  <si>
    <t>莆田尚八鲜海洋生物科技有限公司</t>
  </si>
  <si>
    <t>王晨</t>
  </si>
  <si>
    <t>农业局</t>
  </si>
  <si>
    <t>城乡供水一体化工程</t>
  </si>
  <si>
    <t>主要涉及城厢区凤凰山街道、华亭镇、常太镇、灵川镇、东海镇城乡供水一体化项目建设。</t>
  </si>
  <si>
    <t>华亭镇、常太镇、灵川镇、东海镇均已动工。</t>
  </si>
  <si>
    <t>1-3月：基本完成灵川段工程；
4-6月：常太莒溪、党城片基本完工
7-9月：东海段完工。
10-12月华亭段完工，项目基本完工。</t>
  </si>
  <si>
    <t>市水务集团</t>
  </si>
  <si>
    <t>杨炳富
13959506182</t>
  </si>
  <si>
    <t>周荔山
13860996235
杨少龙13599024123
柯立
13599896315
林德清
15860067567</t>
  </si>
  <si>
    <t>（三）</t>
  </si>
  <si>
    <t>国道G228线城厢东进至笏枫公路段工程</t>
  </si>
  <si>
    <t>国道G228线城厢东进至笏枫公路段工程是国道G228 线的重要组成部分，该项目起点位于路线起点位于在建滨海大道，设石尾湾特大桥（东进段）跨越水域后与笏枫路(国道 G228)街接，沿笏枫路由东向西，经灵川镇到达终点何寨南街交叉口。路线全长 3.1公里，其中新建段 0.96公里，提级改造段 2.14 公里，全线共设置桥梁721米/1座，服务区1处，项目按设计速度 60公里/小时、路基宽度32-37.5米、双向六车道的一级公路标准建设，工程概算总投资2.9946亿元(其中建安费 2.4711亿元)。</t>
  </si>
  <si>
    <t>提级改造路段计划于10月底全线完工。新建段农转用手续已完成土地征收预公告，10月底前完成土地现状调查，被征迁户名单造册及土地征收社会稳定风险评估，11月底前完成征迁补偿公示、社保审查手续及组件上报省自然资源厅。</t>
  </si>
  <si>
    <t>1-3月：完成新建段用地报批工作并对路基段进行清苗；
4-6月：路基段开工建设，同时建设拌合站、预制场、钢筋加工场等设施；
7-9月：桥梁段进场勘察、完成施工图批复，桥梁桩基开始施工；
10-12月：完成桥梁桩基工程量50%，完成路基填筑。</t>
  </si>
  <si>
    <t>共需求64.5亩，目前未获批。</t>
  </si>
  <si>
    <t>莆田市城厢区交通投资有限公司</t>
  </si>
  <si>
    <t>陈龙    18250514722</t>
  </si>
  <si>
    <t>黄智强13950771373</t>
  </si>
  <si>
    <t>交通局</t>
  </si>
  <si>
    <t>）G228 线荔城区北高镇冲沁村-仙游县枫亭镇辉煌村部分路段路面改造提升工程（大修）（城厢段）</t>
  </si>
  <si>
    <t>G228 线荔城区北高镇冲沁村-仙游县枫亭镇辉煌村部分路段路面改造提升工程（大修）（城厢段）是国道 G228 线的重要组成部分，该项目起点（桩号：K11+564）位于 X271 线莆田城厢区（灵川镇）与秀屿区（笏石镇）交界处，终点（桩号：K27+452）位于城厢区（东海镇）与仙游县（枫亭镇）交界处，全长 15.868 公里，本次改造范围 13.588 公里。项目按设计速度 60 公里/小时、路基宽度 35/37.5 米、双向六车道的一级公路标准建设，工程概算总投资 2.459 亿元(其中建安费 2.11 亿元)。</t>
  </si>
  <si>
    <t>计划于12月完成施工图批复，于12月份开工建设。完成部分路面破除及边沟开挖。</t>
  </si>
  <si>
    <t>1-3月：完成半幅3公里沥青路面施工；
4-6月：完成全幅4公里沥青路面施工；
7-9月：完成全幅7公里沥青路面施工；
10-12月：完成全幅10公里沥青路面施工。</t>
  </si>
  <si>
    <t>沈海高速东进出入口工程</t>
  </si>
  <si>
    <t>沈海高速东进出入口工程位于莆田市灵川镇东进村，结合服务区布设了进出入口采用T型立交方案。互通中心桩号K331+890，影响范围为K331+419～K332+430，影响里程长1.011km，互通区主线最小半径2000m，主线最大纵坡2.495%。连接线高架对接东进至笏枫公路，并伸出两条匝道与笏枫公路平交。互通共设置A、B、C、D、E、F、G、P和Q九条匝道，匝道总长5321.3米。匝道设计速度采用40km/h，其中D、E、F、G、P和Q匝道采用单向单车道标准段宽度为9.0m，共长3472.4米；B和C匝道采用单向双车道标准段宽度为10.5m，共长1798.8米。匝道最小半径70m。连接线标准宽度为20.5m，连接线总长495米，在连接线LK0+000处设置4进4出收费管理站一处。匡算互通立交(至笏枫公路)建安费用29706万元，总造价48497万元，征地面积270.74亩，拆迁面积7000平方米。</t>
  </si>
  <si>
    <t>将积极跟踪协调省高速集团和福泉公司，争取12月份签订本项目省市合作框架协议，同时加快本项目前期工作，确保年内完成工可批复、框架协议签订等工作。</t>
  </si>
  <si>
    <t>1-3月：完成项目用地报批工作并对路基段进行清苗；
4-6月：开工建设，同时建设拌合站、预制场、钢筋加工场等设施；完成总工程量的10%。
7-9月：桥梁桩基开始施工；完成总工程量的20%。
10-12月：完成总工程量的30%。</t>
  </si>
  <si>
    <t>共需求271亩，目前未获批。</t>
  </si>
  <si>
    <t>福建省福泉高速公路有限公司</t>
  </si>
  <si>
    <t>王鑫13960858587</t>
  </si>
  <si>
    <t>（滨海大道）沈海高速公路仙游枫亭互通及接线工程（城厢段）</t>
  </si>
  <si>
    <t>项目起于既有沈海高速公路仙游枫亭互通，利用互通连接线（仙游段）至程序东海东沙，后经东海、灵川，终于灵川下尾，城厢区境内路线全长约10.6公里，均为新建路段。项目全线采用双向八车道的一级公路标准建设，同时兼具城市快速路标准，设计速度80公里/小时，路基宽度35.5米，桥涵设计荷载等级采用公路-I级，其他技术标准按交通运输部颁布的《公路工程技术标准》（JTGB01-2014）中的规定执行。</t>
  </si>
  <si>
    <t>完成先行段2公里路面前期工作。</t>
  </si>
  <si>
    <t>1-3月：先行段2公里路面前期、施工招标及开工；
4-6月：先行段2公里路面施工完成30%。
7-9月：先行段2公里路面施工完成70%
10-12月：先行段2公里完工验收。剩余路段待市城投集团验收后开展。</t>
  </si>
  <si>
    <t>未涉及</t>
  </si>
  <si>
    <t>黄智强13950771373
林宇
13950712626</t>
  </si>
  <si>
    <t>交通局
住建局</t>
  </si>
  <si>
    <t>城厢区北霞线生态旅游示范路（广化路至X281朱坑村）公路工程</t>
  </si>
  <si>
    <t>路线起点位于现状广化路K1+880处，起点桩号为K0+000，路线整体向西北方向前行，路线终点与X281天龟线桩号K8+300通道相接，利用通道衔接天龟线，终点桩号K4+127.092，路线长4.127km。路线按双向两车道（时速30公里/小时），路基宽11.5米，全幅式水泥混凝土路面的三级公路（兼城市道路功能）标准建设。用地面积合计183.75亩。项目总投资约1.22亿元，其中建安费约8940万元。</t>
  </si>
  <si>
    <t>10月份完成选址意见书及用地预审，11月完成工可批复、初步设计批复、施工图批复。</t>
  </si>
  <si>
    <t>1-3月：完成用地批复；
4-6月：完成施工招标并开工建设；
7-9月：完成总工程量的20%；
10-12月：完成总工程量的40%。</t>
  </si>
  <si>
    <t>共需求184亩，目前未获批。</t>
  </si>
  <si>
    <t>霞林街道/胡彬伟13905943526凤凰山街道/林鸿伟13860925080</t>
  </si>
  <si>
    <t>莆田市城厢区乡道Y014龟山至城游线（九华路）公路工程</t>
  </si>
  <si>
    <t>项目起于莆田城厢华亭镇龟山寺附近，与县道X281呈T型交叉，路线由东南向西北，经山坑村坑尾、山门，终于下莒村，与县道X201线T型交叉，路线长10.7km。本项目设计速度为30km/h，桩号K10+050之前路基宽度9.5m，桩号K10+050到终点路基宽度为11.5m，按双向两车道三级公路标准建设。用地面积合计497亩。项目总造价约2.3亿元，建安费约1.6亿元。</t>
  </si>
  <si>
    <t>1-3月：完成用地批复；
4-6月：完成施工招标并开工建设；
7-9月：完成总工程量的10%；
10-12月：完成总工程量的20%。</t>
  </si>
  <si>
    <t>共需求497亩，目前未获批。</t>
  </si>
  <si>
    <t>杨少龙13599024123
林志伟13850215633</t>
  </si>
  <si>
    <t>路线起于莆田检察院门口，由东南向西北，终点与县道X223 T型交叉。一期工程桩号：K0+000～K1+320采用现状道路标准改造，二期工程桩号：K1+320～K3+496.292采用三级公路标准，设计速度30Km/h。路基宽度为11.5m，双向两车道，外侧设置2m人行道（局部路段两侧人行道），一期工程采用沥青混凝土路面、二期工程采用水泥混凝土路面，路线全长3.496公里，用地面积118.96亩。项目总造价约为11051.8万元，其中：建安费约为8241.36万元（市政部分K0+000～K1+320段建安费约3072万元）。</t>
  </si>
  <si>
    <t>10月底前完成前段1.3公里桥梁检测及初步设计批复，11月底前完成施工图设计及预算编制，同步进行施工招标；12月底前完成预算审核及施工、监理招标，进场施工。</t>
  </si>
  <si>
    <t>1-3月：1.3公里市政段完成总工程量的50%；
4-6月：1.3公里市政段完工；
7月：1.3公里市政段完工验收；</t>
  </si>
  <si>
    <t>共需求119亩，目前未获批。</t>
  </si>
  <si>
    <t>柳军勇13959590911
林志伟13850215633</t>
  </si>
  <si>
    <t>（四）</t>
  </si>
  <si>
    <t>泗华郊野公园配套道路</t>
  </si>
  <si>
    <t>前期手续办理</t>
  </si>
  <si>
    <t>1-3月份：施工单位进场施工，土方开挖及挡墙施工。
4-6月份：雨污水管道施工及路床整理
7-9月份：完工</t>
  </si>
  <si>
    <t>已审批</t>
  </si>
  <si>
    <t>谢武 13859801400</t>
  </si>
  <si>
    <t>刘汉斌13905042135</t>
  </si>
  <si>
    <t>住建局</t>
  </si>
  <si>
    <t>御龙天峰上山路</t>
  </si>
  <si>
    <t>完成土石方施工</t>
  </si>
  <si>
    <t>1-3月：道路基础施工；
4-6月：完成施工并竣工验收。</t>
  </si>
  <si>
    <t>完成地下室施工</t>
  </si>
  <si>
    <t>1-3月：基础施工；
4-9月：主体施工；
10-11月：主体施工扫尾；
12月：竣工验收。</t>
  </si>
  <si>
    <t>黄浦
18750082880</t>
  </si>
  <si>
    <t>钟潭片区综合开发项目</t>
  </si>
  <si>
    <t>钟潭片区位于莆田市城厢区霞林境内，北至东圳水渠与南湖路交汇处，南至荔园路，西至东圳水渠与山牌山交汇处，东至荔城南大道。扣除已建、在建的地块、路网以及九龙山体外，待开发的土地占地约1200亩，具体情况为：
（1）规划经营性住宅/商住用地6块，总用地面积约377.64亩，计容建筑面积约62.70万㎡；
（2）规划安置住宅用地1块（部分安置，需求约2.5万㎡），总用地面积约57.00亩，计容建筑面积约9.50万㎡；
（3）规划学校用地4块，总用地面积约82.24亩，计容建筑面积约4.00万㎡；
（4）规划新建市政道路总长约7500米，总用地面积约21.11公顷，约316.65亩；
（5）其他规划绿地、钟潭溪水面等。
项目总投资约42亿元（其中市政工程建安费约4亿元，建筑工程建安费约14亿元，景观提升（含钟潭溪）建安费约5亿，工程建设其它费、预备费、利息约17亿）。</t>
  </si>
  <si>
    <t>前期规划</t>
  </si>
  <si>
    <t>1-3月：钟潭二号地块、钟潭三号地块进行前期手续办理；
4-6月：屿上安置房地块完成地勘及桩基施工，进行地下室施工；
7-9月：钟潭二号地块、钟潭三号地块进场围档；
10-12月：钟潭二号地块、钟潭三号地块开工建设，屿上安置房地块完成地下室施工，进入主体施工。</t>
  </si>
  <si>
    <t>约1200亩</t>
  </si>
  <si>
    <t>钟潭文旅投资公司</t>
  </si>
  <si>
    <t>杨文辉
135 9945 3579</t>
  </si>
  <si>
    <t>林窕婧
13799693508</t>
  </si>
  <si>
    <t>城厢区木兰铁岭片区改造（一期）项目工程总承包(EPC)</t>
  </si>
  <si>
    <t>位于霞林街道木兰村，规划占地面积91936㎡，总建筑面积约43.5万㎡。建设4个安置地块，27幢2547套安置房，2976个停车位。幼儿园1个，面积约0.5万㎡。</t>
  </si>
  <si>
    <t>截止2023年底,预计可完成土方开挖，支护桩工程，进行基础及底板施工。</t>
  </si>
  <si>
    <t>1-3月：地下室封顶；
4-6月：主体施工至15层；
7-9月：主体封顶，屋面施工完成；
10-12月：落架及装饰装修。</t>
  </si>
  <si>
    <t>游金峰
13860999096</t>
  </si>
  <si>
    <t>城厢区木兰铁岭片区改造（二期）项目</t>
  </si>
  <si>
    <t>位于霞林街道铁铃村，规划占地面积为47796.18㎡，总建筑面积约26.12万㎡。建设1个安置地块，11幢1263套安置房，1525个停车位。小学1个约4.3万㎡，幼儿园1个约0.5万㎡；市政道路12条，路线总长7292米；木兰溪大桥一座，路段全长878.65米（桥梁段690米）。</t>
  </si>
  <si>
    <t>截止2023年底,预计可完成完成庙宇，林地等拆迁工作；钢栈桥施工；进行地块六及桥梁桩基施工。</t>
  </si>
  <si>
    <t>1-3月：地块六地下室施工完成60%，桥梁桩基、承台施工完成35%，霞林路、滨溪南路、南渠西路完成35%；       
4-6月：地块六地下室施工完成、主体结构施工完成35%，桥梁桩基、承台施工完成70%，霞林路、滨溪南路、南渠西路完成70%；                   
7-9月：地块六主体结构封顶，桥梁桩基、承台施工完成，霞林路、滨溪南路、南渠西路完成；
10-12月：地块六室内装修完成50%，桥梁主桥完成70%，铁林西路、登科路、钱妃路完成。</t>
  </si>
  <si>
    <t>共需求386.6亩，已有79.3亩</t>
  </si>
  <si>
    <t>兰湾云悦公馆（坂头西片区改造出让地三）</t>
  </si>
  <si>
    <t>总建筑面积61905平方米，3栋高层住宅约42469平方米（最高99米）、1栋幼儿园约2524平方米和零售商业约1003平方米，主要建筑物面积:47662.179平方米，新增生产能力（或使用功能）:住宅、幼儿园、零售商业。</t>
  </si>
  <si>
    <t>主体结构施工</t>
  </si>
  <si>
    <t>1-3月：主体结构施工；
4-6月：主体封顶；
7-9月：内外部装修；
10-12月：竣工收尾。</t>
  </si>
  <si>
    <t>实施中</t>
  </si>
  <si>
    <t>共需求19.3亩，已有19.3亩</t>
  </si>
  <si>
    <t>兰湾云悦公馆工程总承包（EPC）</t>
  </si>
  <si>
    <t>毛振忠13599965196</t>
  </si>
  <si>
    <t>唐敏
18850961276</t>
  </si>
  <si>
    <t>悦溪公馆（坂头西片区改造出让地一)</t>
  </si>
  <si>
    <t>出让地块一占地35.4亩。</t>
  </si>
  <si>
    <t>部分主体封顶。</t>
  </si>
  <si>
    <t>1-3月：项目施工；
4-6月：现场施工全部完成；
7-9月：竣工验收备案完成。
10-12月，小业主交房完成。</t>
  </si>
  <si>
    <t>共需求35.4亩，已有35.4亩</t>
  </si>
  <si>
    <t>莆田联悦盛置业有限公司</t>
  </si>
  <si>
    <t>张玉山
15274922915</t>
  </si>
  <si>
    <t>建发缦云（炜业物流地块坂头东地块十二）</t>
  </si>
  <si>
    <t>占地30.5亩，规划用途为住宅。</t>
  </si>
  <si>
    <t>屋面架构施工</t>
  </si>
  <si>
    <t>1-3月：主体施工；
4-6月：完成主体结构封顶；
7-9月：完成外立面涂料施工；
10-12月：景观回填开始。</t>
  </si>
  <si>
    <t>共需求30.5亩，已有30.5亩</t>
  </si>
  <si>
    <t>莆田兆万置业有限公司</t>
  </si>
  <si>
    <t>黄晓林
18559200413</t>
  </si>
  <si>
    <t>城厢区万达南片区改造安置房建设项目</t>
  </si>
  <si>
    <t>位于霞林街道霞林社区，规划占地面积约119.3亩，总建筑面积35.74万m²。建设5个安置地块，22幢2138套安置房，2420个地下停车位。</t>
  </si>
  <si>
    <t>截止2023年底,预计可完成地块二结构47%、砌体20%；地块三结构83%、砌体10%；地块四地下室完成，主体结构30%；地块五公区装饰41%。</t>
  </si>
  <si>
    <t>1-3月；主体结构施工、部分装饰装修
4-6月；全部主体封顶，装饰装修完成20%
7-9月；装饰装修完成50%，配套工程完成50%。
10-12月；地块四装饰装修完成80%，室外配套工程完成80%</t>
  </si>
  <si>
    <t>共需求119亩，已有119亩</t>
  </si>
  <si>
    <t>莆田市城厢区经济发展集团有限公司</t>
  </si>
  <si>
    <t>陈麟
13905941102</t>
  </si>
  <si>
    <t>城厢区坂头西片区城市更新建设项目</t>
  </si>
  <si>
    <t>位于霞林街道坂头社区，规划占地面积约118亩，总建筑面积30.35万m²。规划建设3个安置地块，15幢1704套安置房，2039个地下停车位；建设小学及幼儿园各一处，总建筑面积约3.5万㎡，市政道路5条，路线总长1690米。</t>
  </si>
  <si>
    <t>截止2023年底,预计可完成地块三主体建设，进行内部装饰装修；地块一、二地下室结构完成100%，主体结构25%。</t>
  </si>
  <si>
    <t>1-3月：主体结构施工，外立面施工
4-6月：全部主体结构封顶，外立面施工，装饰装修完成40%
7-9月：装修完成80%，配套市政工程施工，坂头小学装修完成
10-12月：装饰装修完成100%。室外配套设施完成100%，配套市政工程完成100%</t>
  </si>
  <si>
    <t>共需求118亩，已有118亩</t>
  </si>
  <si>
    <t>安澜置业（坂头西片区改造出让地二)</t>
  </si>
  <si>
    <t>出让地块二占地10.35亩。规划用途为酒店及办公。</t>
  </si>
  <si>
    <t>1-3月：地基与基础施工完成30%；
4-6月：地基与基础施工完成50%，
7-9月：地基与基础完成100%，主体结构施工完成30%。
10-12月：主体结构施工完成50%</t>
  </si>
  <si>
    <t>共需求10.85亩，已有10.85亩</t>
  </si>
  <si>
    <t>福建联宇科技有限公司</t>
  </si>
  <si>
    <t>陈爱宁
18159009977</t>
  </si>
  <si>
    <t>霞林路及延寿路打通项目</t>
  </si>
  <si>
    <t>霞林路：荔华东大道-荔园路段。延寿路：霞林学校-江鸿街段。</t>
  </si>
  <si>
    <t>选址方案及立项批复</t>
  </si>
  <si>
    <t>1-3月：完成初步设计及概算批复，水土保持批复，施工图图审；
4-6月：完成工程规划许可证，预算编制及审核；
7-9月：完成施工监理招投标，进场施工；
10-12月：完成总工程量的20%</t>
  </si>
  <si>
    <t>胡彬伟
13905943526</t>
  </si>
  <si>
    <t>月塘南片区侨雄地块安置房（揽月豪庭）</t>
  </si>
  <si>
    <t>位于城厢区凤凰山街道荔城大道与莆阳西路交叉口北侧，规划占地面积19283.39㎡（约29亩），总建筑面积118509.80㎡，其中地上建筑面积86851.55㎡，地下建筑面积31658.25㎡。建设5幢650套安置房，802个停车位。</t>
  </si>
  <si>
    <t>截止2023年底,预计可完成主体结构封顶，装饰装修90%，水电消防80%，室外景观60%。</t>
  </si>
  <si>
    <t>1-3月：室外总体施工，机电施工，电力施工、自来水施工；
4-6月：初验、竣工验收并交付使用。</t>
  </si>
  <si>
    <t>施工</t>
  </si>
  <si>
    <t>蔡金敏13599553132</t>
  </si>
  <si>
    <t>区住建局</t>
  </si>
  <si>
    <t>城厢区5G数字产业园基础设施建设项目--樟林安置房及附属配套建设工程</t>
  </si>
  <si>
    <t>麓山澜苑A区总建筑面积约172251.24㎡，麓山澜苑B区总建筑面积约348859.65㎡。</t>
  </si>
  <si>
    <t>截止2023年底，预计可完成桩基施工和部分主体架构。</t>
  </si>
  <si>
    <t>1-3月：安置房A区：装饰装修工程；安置房B区：地下室结构施工，上部主体结构施工；
4-6月：安置房A区：装饰装修工程；安置房B区：上部主体结构施工；装饰装修工程开始；
7-9月：安置房A区：室外工程施工；安置房B区：装饰装修工程施工；
10-12月：安置房A区：工程收尾工作；安置房B区：室外工程施工。</t>
  </si>
  <si>
    <t>许阳升
13607509781</t>
  </si>
  <si>
    <t>城厢区5G数字产业园基础设施建设项目--樟林社区服务中心项目</t>
  </si>
  <si>
    <t>总建筑面积约16590.40㎡。</t>
  </si>
  <si>
    <t>截止2023年底，预计可完成
跟踪耕作层剥离编制进度。</t>
  </si>
  <si>
    <t>城厢区5G数字产业园基础设施建设项目--樟林片区路网及基础配套设施工程</t>
  </si>
  <si>
    <t>道路工程、桥涵工程、雨水管道工程、污水管道工程、电力管道工程、通信管道工程、照明工程及景观绿化工程及污水泵站。</t>
  </si>
  <si>
    <t>截止2023年底，预计可完成跟踪林地报批进度。</t>
  </si>
  <si>
    <t>1-3月：路基填筑、雨污管线施工2千米；
4-6月：路基填筑、雨污管线施工4千米；
7-9月：路基填筑、雨污管线施工4千米，给水电力电信管线完成3千米；
10-12月：路基成型、雨污管线完成，其他管线完成6千米。</t>
  </si>
  <si>
    <t>莆田市第二水厂搬迁工程</t>
  </si>
  <si>
    <t>项目位于龙桥街道北磨石兴路，项目总占地面积约14400平方米，拟迁建至常太镇。</t>
  </si>
  <si>
    <t>9月11日开标，中标单位湖南省第六工程有限公司，已于2023年11月动工。</t>
  </si>
  <si>
    <t>1-3月：完成形象进度14.2%;
4-6月：完成形象进度22.8%;
7-9月：完成形象进度31.4%;
10-12月：完成形象进度40%。</t>
  </si>
  <si>
    <t>2024年可推动，前期条件较成熟</t>
  </si>
  <si>
    <t>吴  硕
15080108927</t>
  </si>
  <si>
    <t>唐淑婷
13950793999</t>
  </si>
  <si>
    <t>东沙村旧村片区改造项目（幸福家园）</t>
  </si>
  <si>
    <t>规划占地面积86.24亩，涉及341户，需拆迁房屋建筑占地面积2.6万平方米（约39亩），建筑面积达5.2万平方米。规划建设6层联排式安置房176直（每直开间4米，进深12米），3幢18层小高层安置房，规划安置房总建筑面积9.8万平方米。</t>
  </si>
  <si>
    <t>1-3月：完成手续报批及安置房续建；
4-6月：全面推进、并确保无障碍施工。</t>
  </si>
  <si>
    <t>财政补助+村自筹</t>
  </si>
  <si>
    <t>用地报批手续完成，建筑工程规划许可、施工许可正在进行</t>
  </si>
  <si>
    <t>东海镇东沙村</t>
  </si>
  <si>
    <t>蔡新发13859816988</t>
  </si>
  <si>
    <t>谢雨林18750080612</t>
  </si>
  <si>
    <t>蔡襄文化园基地</t>
  </si>
  <si>
    <t>规划占地面积110亩，其中：一期占地面积60亩，主要建设文化活动中心及万平广场等。二期主场占地面积50亩，规划建设蔡襄文化商业街区，建设东海智慧体育公园，完善公共设施，并对金沙宫、石梯寺及周边蔡襄文化点进行规划包装，加大挖掘，打造一日乡村游文化景观点。</t>
  </si>
  <si>
    <t>完成主殿主体工程、万平广场等建设，累计完成投资6000多万元</t>
  </si>
  <si>
    <t>1-3月：完成主区工程建设，智慧体育公园、配套道路施工设计；
4-6月：完成施工图审、招标、并进场动工；
7-12月：部分子项目完工。</t>
  </si>
  <si>
    <t>民间自筹</t>
  </si>
  <si>
    <t>体育设施用地、商业区用地约100亩尚未完成农转用</t>
  </si>
  <si>
    <t>蔡襄文化投资有限公司、东海镇政府</t>
  </si>
  <si>
    <t>蔡开森13808586266</t>
  </si>
  <si>
    <t>方智
15960546600</t>
  </si>
  <si>
    <t>华林园区市政基础设施提升改造工程</t>
  </si>
  <si>
    <t>对园区内华林路、竹林路、腾飞路、腾达街、华锦街等道路进行提升改造，包括道路白改黑、绿化提升、管网下地、路灯改造等工程，道路提升长约10公里，计划总投资12000万元。</t>
  </si>
  <si>
    <t>完成华林路白改黑设计</t>
  </si>
  <si>
    <t>1-3月完成华林路提升改造前期手续办理并动工建设；4-6月华林路提升改造施工；7-9月完成华林路提升改造建设；10-12月完成竹林路等其他道路提升改造施工设计。</t>
  </si>
  <si>
    <t>华林经济开发区管委会</t>
  </si>
  <si>
    <t>陈金明18059558066</t>
  </si>
  <si>
    <t>莆田市木兰溪文献北片区综合治理及品质提升项目（一期）-悦澜山居建设工程</t>
  </si>
  <si>
    <t>规划占地面积约18.67万m²，总建筑面积约59万m²。建设3个安置地块，23幢3110套，3763个停车位，小学一个3.3万㎡，市政道路5条，路线总长1821.6米。</t>
  </si>
  <si>
    <t>截止2023年底,预计可完成悦澜山居A区高层区域基坑支护及土石方开挖；进行多层区域A2基坑支护桩施工。</t>
  </si>
  <si>
    <t>1-3月：悦澜山居A区高层地下室结构完成80%，A区多层区土方完成，地下室结构20%；
4-6月：悦澜山居A区地下室结构施工完成；C区基坑支护及土方开挖完成50%；
7-9月：悦澜山居A区主体结构及装饰装修施工；C区地下室结构100%；
10-12月：悦澜山居A区主体结构100%，装饰装修施工；C区主体结构施工40%；B区完成征迁。</t>
  </si>
  <si>
    <t>蔡剑斌15860008610</t>
  </si>
  <si>
    <t>莆田市木兰溪文献北片区综合治理及品质提升项目-下磨溪改造工程</t>
  </si>
  <si>
    <t>项目位于龙桥街道太平社区，主要建设内容包括78亩河道清淤、两岸护坡、防（蓄）洪水闸、景观绿化。</t>
  </si>
  <si>
    <t>截止2023年底,预计可完成征迁。</t>
  </si>
  <si>
    <t>1-3月：征迁工作；
4-6月：征迁工作；
7-9月：地质勘察、施工图设计；
10-12月：湖面开挖。</t>
  </si>
  <si>
    <t>城厢区污水主管网修复运维、压力收集池硬化运维项目</t>
  </si>
  <si>
    <t>1.针对全区农村污水主干管重力管88km，压力管55km进行运维，2.集镇区重力流主干管道长度约88公里，压力管道约57公里的修复运维，城厢区93个村约245座收集池（含233座压力收集池，5座微动力收集池，12座重力收集池）修复硬化防护，开展运维工作</t>
  </si>
  <si>
    <t>完成施工修复招标</t>
  </si>
  <si>
    <t>1-3月：各镇街进场修复。
4-12月：运维工作。</t>
  </si>
  <si>
    <t>（五）</t>
  </si>
  <si>
    <t>延寿安养中心</t>
  </si>
  <si>
    <t>完成设计方案审批</t>
  </si>
  <si>
    <t>1-3月：地下室施工，主体施工；
4-9月：主体施工。                
10-11月：主体施工扫尾；
12月：竣工验收。</t>
  </si>
  <si>
    <t>正在建设</t>
  </si>
  <si>
    <t>刘飞翔13688435555</t>
  </si>
  <si>
    <t>民政局</t>
  </si>
  <si>
    <t>3#4层柱至屋面梁板（封顶）</t>
  </si>
  <si>
    <t>1-6月：完成主体施工；
7-10月：完成周边配套工程；
11-12月：项目竣工验收。</t>
  </si>
  <si>
    <t>教育局</t>
  </si>
  <si>
    <t>儿童乐园待佂迁到位及土石方处置完后继续施工，安置房A区上部施工图设计、计划开工建设。</t>
  </si>
  <si>
    <t xml:space="preserve">1-3月：基础施工；
4-6月：主体施工；
7-9月：竣工验收并投入使用。           </t>
  </si>
  <si>
    <t>黄玉花18760591358</t>
  </si>
  <si>
    <t>木兰陂（木兰陂水利风景区）/木兰陂世遗公园</t>
  </si>
  <si>
    <t>以木兰陂水利遗产为中心，西至莆永高速公路，东至六部桥，南到堤顶路南侧及南渠到铁灶桥渠道两侧，北到荔园西路，总规划设计范围约133公顷（含河道）。本项目考虑木兰陂公园与莆田市城市建成区整体形态特点和发展态势的整体性，通过对区域内的功能定位、景观环境、文化氛围、配套设施等统筹，构建自然生态、文化科教，功能多元、娱乐休闲、生态技术示范、文化体验于一体的综合性功能区。</t>
  </si>
  <si>
    <t>1-3月：主体建设；
4-6月：主体完工，完成落架；
7-9月：室内装修
10-12月：木兰陂水文化展示中心竣工验收。</t>
  </si>
  <si>
    <t>以木兰陂水利遗产为中心，西至莆永高速公路，东至六部桥，南到堤顶路南侧及南渠到铁灶桥渠道两侧，北到荔园西路，总规划设计范围约133公顷（含河道）。</t>
  </si>
  <si>
    <t>莆田市木兰新城投资开发有限公司</t>
  </si>
  <si>
    <t>蔡明宾
13805941225</t>
  </si>
  <si>
    <t>沈剑芳
18965568500</t>
  </si>
  <si>
    <t>莆田市工人文化宫建设项目</t>
  </si>
  <si>
    <t>项目位于木兰溪南侧临八二一大街地块，项目规划建设用地面积27076.19㎡，总建筑面积31993.56㎡；其中，地上建筑面积24994.37㎡，地下室建筑面积约6999.19㎡，主要建设内容包括工人文化宫、群众活动用房、职工体育中心、电影院、文化长廊等，配套建设绿化工程、广场、道路、室内外给排水、供配电系统、消防系统及地下人防工程等基础设施。</t>
  </si>
  <si>
    <t>1#楼4-5层梁板浇筑完成；5#楼2层梁板浇筑完成；3#楼2层梁板浇筑完成；2#楼承台地梁开挖浇筑完成。</t>
  </si>
  <si>
    <t>1-3月：1#楼、5#楼、3#楼、2#楼封顶；
4-6月：砌体工程施工；
7-9月：室内外装饰装修；
10-12月：室外工程、高低压供配电施工。</t>
  </si>
  <si>
    <t>本项目建设所需资金由市总工会自筹5000万元，省总工会补助3000万元，市财政从2022年开始，每年预算4000万元，分3年拨付到位;不足部分由市财政统筹。</t>
  </si>
  <si>
    <t>共需求40.61亩，已有40.61亩</t>
  </si>
  <si>
    <t>市总工会</t>
  </si>
  <si>
    <t>郑静
13607536996</t>
  </si>
  <si>
    <t>周自强
13375058600</t>
  </si>
  <si>
    <t>原市总工会迁建工程</t>
  </si>
  <si>
    <t>城厢区5G数字产业园基础设施建设项目--樟林第一实验幼儿园</t>
  </si>
  <si>
    <t>总建筑面积约5353.08㎡。</t>
  </si>
  <si>
    <t>截止2023年底，完成桩基工程。</t>
  </si>
  <si>
    <t>城厢区5G数字产业园基础设施建设项目--莆田市第五中学樟林分校</t>
  </si>
  <si>
    <t>总建筑面积约80566㎡。</t>
  </si>
  <si>
    <t>（六）</t>
  </si>
  <si>
    <t>龙德井商务大楼</t>
  </si>
  <si>
    <t>商务服务</t>
  </si>
  <si>
    <t>拟建成地上20层，底下2层的单体建筑、大楼规划用地面积5610m，总建筑面积35958m，项目规划配套商务酒店、南门集团及其他商务办公，是一幢综合性商务。</t>
  </si>
  <si>
    <t>主体施工</t>
  </si>
  <si>
    <t xml:space="preserve">
1-8月：主体施工;
9月份：封顶；
10-12月份：内外墙装饰装修。
</t>
  </si>
  <si>
    <t>谢晨风 13599889911</t>
  </si>
  <si>
    <t>蔡金敏
13599553132</t>
  </si>
  <si>
    <t>商务局</t>
  </si>
  <si>
    <t>樟林片区电力工程</t>
  </si>
  <si>
    <t>拟新建下穿木兰溪10kV顶管隧道。土建设计起点位于华汇东路10kV二十亩安置房分线002付杆的三通井,止于木兰溪南岸规划河滨路的市政电力廊沟接头井，路径全长约1.017km。其中顶管长358m,管径采用中2000mm，沉井2座。电缆桥架27m，12孔排管长600m(含转角工井5座，三通井2座，直线工井5座),管径采用中 150mm; 电缆沟55m。</t>
  </si>
  <si>
    <t>截止2023年底，完成项目前期策划。</t>
  </si>
  <si>
    <t>1-3月：项目可研编制、审批（备案）等；
4-6月：初步设计方案、施工图设计编制；
7-9月：施工图设计，预算送审；                            10-12月：施工招投标，进场施工。</t>
  </si>
  <si>
    <t>前期手续</t>
  </si>
  <si>
    <t>莆田市城厢区国有资产投资集团有限公司</t>
  </si>
  <si>
    <t>西许片区电力工程</t>
  </si>
  <si>
    <t>西许片区拟建西许村附近新建横穿木兰溪顶管隧，管廊采用DN2800顶管方案。管廊内布置电力电信管道等。</t>
  </si>
  <si>
    <t>枫林路项目</t>
  </si>
  <si>
    <t>拟总投资1.2亿元，规划路线呈南北走向，东至榜头村空地，南至太湖路，西至篁山溪五标段，北至建业路，规划道路总长约 2.1 公里，设计标准为城市次干路，设计速度 40km/h，道路红线宽度 30m</t>
  </si>
  <si>
    <t>完成可研性报告及批复</t>
  </si>
  <si>
    <t>1-3月：完成征地款发放
4-6月：对项目施工红线进行围档
7-9月：土地耕作层剥离
10-12月：进场施工</t>
  </si>
  <si>
    <t>共需求120亩，目前未获批</t>
  </si>
  <si>
    <t>许琦猛        13959590713</t>
  </si>
  <si>
    <t>未审批</t>
  </si>
  <si>
    <t>滨溪北路（坂头东-万达南）</t>
  </si>
  <si>
    <t>城市次干路，道路红线宽度为24米，道路设计总长1170.302米，双向4车道，设计速度30km/h，拟建1座桥 梁
2、滨溪北路(黄桥路—城港大道):城市支路，道路红线宽度为24米， 道路设计总长1057.654米，双向4车道，设计速度20km/h;
水泥
3、环糖厂路(滨溪北路—彩华路)城市次干路，道路红线宽度为24米， 道路设计总长87.62米，双向4车道，设计速度30km/h，拟建1座桥梁2#。
本次设计主要内容包括:道路工程、桥梁工程、给排水工程(给水、 雨水、污水)、电气工程(电力、通信、照明)、绿化工程等。</t>
  </si>
  <si>
    <t>办理选址意见书，完成立项，开始办理农转用手续</t>
  </si>
  <si>
    <t>1-3月：完成洪评批复，初步设计及概算批复，水土保持批复，施工图图审，农转用手续完成征地补偿公告公示；
4-6月：完成工程规划许可证，预算编制及审核，农转用组件上报省自然资源厅批复；
7-9月：完成施工监理招投标，进场施工；
10-12月：完成总工程量的20%</t>
  </si>
  <si>
    <t>钟潭片区出让地</t>
  </si>
  <si>
    <t>占地59.7亩</t>
  </si>
  <si>
    <t>1-3月：下达出让规划条件；
4-6月：完成出让；
7-9月：总平及方案设计，办理规划许可证；
10-12月：施工许可办理，动工建设。</t>
  </si>
  <si>
    <t>杨晨颖
13599883777</t>
  </si>
  <si>
    <t>万达南出让地</t>
  </si>
  <si>
    <t>占地31.82亩，地块面积21215.08㎡。</t>
  </si>
  <si>
    <t>前期规划，变更用地性质审批</t>
  </si>
  <si>
    <t>1-3月：前期规划；
4-6月：挂牌出让；
7-9月：总平及方案设计，办理规划许可证；
10-12月：施工许可办理，动工建设。</t>
  </si>
  <si>
    <t>占地31.82亩</t>
  </si>
  <si>
    <t>霞林街道办事处</t>
  </si>
  <si>
    <t>木兰铁岭片区出让地块一</t>
  </si>
  <si>
    <t>占地60亩，规划用途为商品房</t>
  </si>
  <si>
    <t>区前期办</t>
  </si>
  <si>
    <t>陈 昱13850256135</t>
  </si>
  <si>
    <t>港峰地块</t>
  </si>
  <si>
    <t>1-3月：前期规划；
3-6月：手续办理；
7-9月：进场围档；
10-12月：开工建设。</t>
  </si>
  <si>
    <t>莆田西屿上棚户区改造</t>
  </si>
  <si>
    <t>地块二、地块三共275亩，拆迁面积约15万㎡，建设安置房约10万㎡。</t>
  </si>
  <si>
    <t>1-3月：前期规划；
4-6月：招、拍、挂；
7-9月：前期手续办理；
10-12月：开工建设。</t>
  </si>
  <si>
    <t>共需求50.088亩，已有0亩</t>
  </si>
  <si>
    <t>区国投</t>
  </si>
  <si>
    <t>吴洪云
13860949288</t>
  </si>
  <si>
    <t>霞林街道办事处
沈剑芳
18905042528</t>
  </si>
  <si>
    <t>莆田西屿上北片区</t>
  </si>
  <si>
    <t>用地20亩，拆迁面积约4.58万㎡。建设安置房3万平方米。</t>
  </si>
  <si>
    <t>1-3月：前期手续办理；
4-6月：完成地勘及桩基；
7-9月：完成地下室施工；
10-12月：主体施工。</t>
  </si>
  <si>
    <t>杨文辉
13599453579</t>
  </si>
  <si>
    <t>沈剑芳
18905042528</t>
  </si>
  <si>
    <t>月塘南二期商住项目</t>
  </si>
  <si>
    <t>月塘南片区地块一位于莆田市月塘南片区单元控规范围内，四至：东至学园南街、南至国税局及南门西路、西至筱塘南街、北临凤凰路，宗地总面积48507.63㎡，容积率上限为2.1。</t>
  </si>
  <si>
    <t>挂牌出让等手续</t>
  </si>
  <si>
    <t>1-7月：总平规划方案设计、工程规划许可证等办理；
8月：施工许可证等办理；
9-12基础施工。</t>
  </si>
  <si>
    <t>自筹</t>
  </si>
  <si>
    <t>月塘南片区三期安置项目</t>
  </si>
  <si>
    <t>月塘南片区三期安置项目采用回购方式：其中1.回购商业面积约3169.2㎡（其中一层商业约2485.2㎡，二层商业约684㎡），回购商业面积不含公摊，以不动产权登记面积作为结算面积。2.回购住宅面积29225㎡，以上回购住宅面积含公摊，回购住宅应相对集中建设。3.回购地下一层标准机动车停车位200个（应有不动产权证，不含人防车位），应配置于回购房产单元梯位地下一层就近位置的标准机动车停车位。</t>
  </si>
  <si>
    <t>月塘南片区才子地块安置房（筱竹雅居）</t>
  </si>
  <si>
    <t>总用地面积21.45亩，拟建安置房总建筑面积约8.67万平方米，其中地上建筑面积约6.51万平方米，地下室建筑面积约2.16万平方米。</t>
  </si>
  <si>
    <t>与业主协商征收事宜</t>
  </si>
  <si>
    <t>1-2月：与才子公司协商征收事宜；
3-5月：征收签约并房屋拆除；
6-11月：安置地块网上挂招拍，工规、施工许可证等办理；
12月：动工建设。</t>
  </si>
  <si>
    <t>陈  麟13905941102</t>
  </si>
  <si>
    <t>“白洋村幸福家园”新建区建设项目</t>
  </si>
  <si>
    <t>新建一期主体建筑为18栋双拼住宅楼（3层）、1 栋多层住宅（7层）、1 栋值班室（1层），设置51个地上机动车停车位，总建筑面积为11982.35平方米。</t>
  </si>
  <si>
    <t>完成施工图审查</t>
  </si>
  <si>
    <t>1-3月：办理施工许可证等手续;
4-9月：项目招投标等手续;
10月：基础动工建设（三通一平）；
11-12月：基础建设。</t>
  </si>
  <si>
    <t>财政资金+自筹</t>
  </si>
  <si>
    <t>凤凰山街道
白洋村委会</t>
  </si>
  <si>
    <t>谢莉娜 18950715696</t>
  </si>
  <si>
    <t>沈耀森13607526025</t>
  </si>
  <si>
    <t>月塘南片区排涝工程【新梅溪(沟头片区至新梅路段) 排水管涵改道工程 】</t>
  </si>
  <si>
    <t>对月塘南片区内排涝通道进行设计施工，从新梅溪旧涵洞引出，沿筱塘南街新增设长约380.4m的排水涵管，初步确定新建管道设计管径为d2800，采用双管布置，位于道路的机动车道下，于莆阳西路路口与沟头片区排涝通道衔接，最终汇入北渠。</t>
  </si>
  <si>
    <t>完成项目施工招标，12月动工建设。</t>
  </si>
  <si>
    <t>1-3月：项目开挖管道施工、顶管施工;
4-6月：管道施工，竣工验收。</t>
  </si>
  <si>
    <t>陈丽丽13030836215</t>
  </si>
  <si>
    <t>莆阳路环境综合整治工程</t>
  </si>
  <si>
    <t>对机动车道及人行道、绿化、道路两侧建筑立面与底商店铺店进行综合整治提升。</t>
  </si>
  <si>
    <t>1-3月：修建性详细规划编制前期手续；
4-6月：可行性研究报告审批等手续；
7-9月：施工许可等手续办理；
10-12月份：动工建设.</t>
  </si>
  <si>
    <t>黄顺华
13905042918</t>
  </si>
  <si>
    <t>城厢区滨江北路
（华亭段）</t>
  </si>
  <si>
    <t>全长约4公里，道路采用堤路结合方案宽度约为30米，双向四车道，属于城市次干路。</t>
  </si>
  <si>
    <t>截止2023年底，优化项目策划。</t>
  </si>
  <si>
    <t>1-3月：完成施工图设计、论证调整；
4-6月：前期手续办理，土地农转用报批；
7-9月：完成招投标手续；
10-12月：办理施工许可，准备进场动工。</t>
  </si>
  <si>
    <t>莆田市兴发集团有限公司</t>
  </si>
  <si>
    <t>陈  敏
13808573555</t>
  </si>
  <si>
    <t>华林园区山霞路工程</t>
  </si>
  <si>
    <t>本工程拟建道路总长度536.309m，路幅宽度16m，采用双向车道，设计行车速度20km/h。工程总用地面积约8551m²（约12.83亩）。主要建设内容包含路基工程、路面工程、绿化工程、桥涵工程、交通工程、市政综合管线工程及其他配套工程等。</t>
  </si>
  <si>
    <t>2023年10月：启动农转用报批手续、土地分类、编制土地征收预公告及发布公告。
2023年11月：土地利用调查、征地社会稳定风险评估、编制征地补偿安置方案及发布公告。
2023年12月：社保审查、召开村民代表大会及被征地农民代表大会（公告期内召开）、签订协议、征地补偿安置方案公告的回执函。</t>
  </si>
  <si>
    <t>1-3月：多节点录入，农转用组件报批；
4-6月：农转用批复，编制耕地层剥离方案，编制初步设计方案及概算；
7-9月：施工图设计、预算送审；
10-12月：招投标、公示及签订合同，开工建设。</t>
  </si>
  <si>
    <t>共需12.83亩，目前正在办理农转用手续。</t>
  </si>
  <si>
    <t>宋  锋15060336555</t>
  </si>
  <si>
    <t>太湖工业园区轻工业制造产业园一建业路延伸段工程建设项目</t>
  </si>
  <si>
    <t>规划道路总长约 2.1 公里，设计标准为城市次干路，设计速度 40km/h，道路红线宽度 30m。</t>
  </si>
  <si>
    <t>项目前期策划</t>
  </si>
  <si>
    <t>1-3月：完成项目地块农转用报批；
4-6月：完成项目地块划拨；
7-9月：建设前期手续办理；
10-12月：进场动工建设。</t>
  </si>
  <si>
    <t>共需100亩，目前正在办理农转用手续。</t>
  </si>
  <si>
    <t>老旧小区改造</t>
  </si>
  <si>
    <t>主要改造内容为雨污分流改造、路面修复、同时利用小区公共空间增设配套健身休闲娱乐设施，合理布置停车位且利用边角地增设电动车充电棚等。</t>
  </si>
  <si>
    <t>前期策划</t>
  </si>
  <si>
    <t>1-6月：办理前期手续；
7-12月：进场施工并完成</t>
  </si>
  <si>
    <t>财政+上级补助</t>
  </si>
  <si>
    <t>陈龙
18250514722</t>
  </si>
  <si>
    <t>城厢区环卫设施灾后重建及提升工程</t>
  </si>
  <si>
    <t>否</t>
  </si>
  <si>
    <t>受台风影响相关城镇环卫设施受毁严重，结合现状，计划恢复重建转运站4座、公厕30座、垃圾分类屋庭20座，同时对损坏的环卫车辆18辆及垃圾桶1万个等设施进行统一置换及维修，解决环卫清压力较大问题。</t>
  </si>
  <si>
    <t>完成发改批复、推进项目前期</t>
  </si>
  <si>
    <t>1-9月份：前期手续办理；            10-12月份：完成招投标并进场施工</t>
  </si>
  <si>
    <t>环卫中心</t>
  </si>
  <si>
    <t>城厢区区级福利中心</t>
  </si>
  <si>
    <t>拟选址洋西片区，建设一个区级社会福利中心，建成包括综合楼、救助站、儿童院、孤老院、光荣院、社会养老、救灾仓库等及配套设施。该中心拟规划建设1栋主体楼、3栋养老大楼、1栋附属楼，预计用地面积25亩，建筑面积21250平方米，建设床位500张，总投资8000万元。</t>
  </si>
  <si>
    <t>正在草拟可研方案</t>
  </si>
  <si>
    <t>1-3月：可研编制、立项；
4-6月：农转用手续办理；
7-9月：方案设计及审批、地质勘察；
10-12月：施工图设计、招投标、开工建设；</t>
  </si>
  <si>
    <t>城厢区民政局</t>
  </si>
  <si>
    <t>郑向高
13959503033</t>
  </si>
  <si>
    <t>市妇联活动中心（木兰溪南岸妇女儿童文化及配套基础设施项目）</t>
  </si>
  <si>
    <t>拟选址下黄孤岛，占地47亩，建设市妇联活动中心大楼,总投资3.6亿。</t>
  </si>
  <si>
    <t>1-3月：总平及方案设计；
4-6月：办理规划许可证；
7-9月：开工前手续办理；
10-12月：土地平整。</t>
  </si>
  <si>
    <t>占地47亩</t>
  </si>
  <si>
    <t>市妇联</t>
  </si>
  <si>
    <t>林主任
13850266363</t>
  </si>
  <si>
    <t>陈旭辰
15359040588</t>
  </si>
  <si>
    <t>妇联</t>
  </si>
  <si>
    <t>皮划赛艇基地迁建项目</t>
  </si>
  <si>
    <t>项目初步选址樟塘，华林学校至木兰溪中间地块，占地约30亩。</t>
  </si>
  <si>
    <t>截止2023年底，预计可完成征地手续办理。</t>
  </si>
  <si>
    <t>1-3月：完成工程勘察、设计等前期手续办理；
4-6月：进行预算审核，办理施工许可；
7-9月：招投标，准备动工；
10-12月：进行工程建设。</t>
  </si>
  <si>
    <t>共需求25.63亩，已有25.63亩。</t>
  </si>
  <si>
    <t>福建省莆田体育运动学校</t>
  </si>
  <si>
    <t>林红阳13959568126</t>
  </si>
  <si>
    <t>文旅局</t>
  </si>
  <si>
    <t>柯朱村省级乡村振兴示范村建设</t>
  </si>
  <si>
    <t>打通断头路，汀溪水系整治，打造“状元文化”公园（二期）和“知青文化”体验基地，状元耕读文化氛围植入及环境整治提升，打造智慧体育公园，整合现有的可用土地，建设可开展篮球、足球等8项以上运动项目场地，适当配置拔河等民俗民间传统体育项目设施，建设乡村振兴产城协同发展示范区，发展柯潜状元陵园文化。</t>
  </si>
  <si>
    <t>设计、预算，进行前期工作</t>
  </si>
  <si>
    <t>1-3月：完成项目立项、设计、土审；
4-6月：财审、招投标；
7-9月：动工建设；
10-12月：基础施工。</t>
  </si>
  <si>
    <t>吴奇伟
18959593838</t>
  </si>
  <si>
    <t>农业农村局</t>
  </si>
  <si>
    <t>山霞片区成片开发项目</t>
  </si>
  <si>
    <t>占地70亩，引进定制加工厂，主要建设项目有，研发中心，实训中心，电商中心，仓储中心，大师工作室，专家楼，博览馆，倒班宿舍，生产车间（创意车间，图审车间，型塑车间，打磨车间，补灰车间，刮灰车间，喷面车间，贴面车间，检测车间，包装车间等）。</t>
  </si>
  <si>
    <t>项目农转用手续办理</t>
  </si>
  <si>
    <t>1-6月：完成项目农转用手续办理；7-12月完成挂牌出让。</t>
  </si>
  <si>
    <t>共需求约70亩，目前正在办理农转用手续。</t>
  </si>
  <si>
    <t>日山片区成片开发项目</t>
  </si>
  <si>
    <t>占地约150亩，一是规划建设一所初高级中学，初中与高中各30班，满足片区周边居民对子女的教育需求；二是规划建设华林园区物流园，整合物流产业链，健全物流服务功能，提供运输、仓储、加工、配送等服务，降低物流成本。</t>
  </si>
  <si>
    <t>共需求约150亩，目前正在办理农转用手续。</t>
  </si>
  <si>
    <t>莆田市东圳水库饮用水水源地生态修复与保护及水华防治综合整治项目</t>
  </si>
  <si>
    <t>本项目主要建设内容包括：（1）一级保护区水生态保护和修复工程；(2）二级保护区污染控制和生态修复工程;(3）水库水华预测预警系统工程;(4）水库水华应急处理配套工程。</t>
  </si>
  <si>
    <t>正在规划</t>
  </si>
  <si>
    <t>上半年：完成前期工作。
下半年：拟开工。</t>
  </si>
  <si>
    <t>常太镇人民政府</t>
  </si>
  <si>
    <t>池新东
15260930121</t>
  </si>
  <si>
    <t>黄志隆
15605018898</t>
  </si>
  <si>
    <t>生态环境局</t>
  </si>
  <si>
    <t>1-6月：方案报批；
7-12月：前期手续办理。</t>
  </si>
  <si>
    <t>公安分局</t>
  </si>
  <si>
    <t>城厢区武装部提升工程</t>
  </si>
  <si>
    <t>拟建大门、一幢战备楼、一幢公寓楼，总面积</t>
  </si>
  <si>
    <t>上半年前期选址，项目立项；
下半年前期手续办理。</t>
  </si>
  <si>
    <t>财政拨款</t>
  </si>
  <si>
    <t>方自宏15060379088</t>
  </si>
  <si>
    <t>区武装部</t>
  </si>
  <si>
    <t xml:space="preserve">  城厢区霞林街道2024年9月重点跟踪项目</t>
  </si>
  <si>
    <t>是否为2023年重点跟踪项目</t>
  </si>
  <si>
    <t>9月进展情况</t>
  </si>
  <si>
    <t>8月进展情况</t>
  </si>
  <si>
    <t>序时情况</t>
  </si>
  <si>
    <t>存在问题</t>
  </si>
  <si>
    <t>挂钩领导</t>
  </si>
  <si>
    <t>报送单位</t>
  </si>
  <si>
    <t>是</t>
  </si>
  <si>
    <t>项目共27栋楼，2024年建设4个地块共27栋楼
1月：四个地块地下室底板整体完成20%；
2月：四个地块地下室底板整体完成50%；
3月：四个地块地下室底板整体完成；
4月：四个地块地下室负二层整体完成50%；
5月：四个地块地下室负一层整体完成50%；
6月：四个地块地下室结构完成，出正负零；
7月：四个地块主体结构施工整体完成20%；；
8月：四个地块主体结构施工整体完成40%；
9月：四个地块主体结构施工整体完成60%、砌体抹灰20%；
10月：四个地块主体结构施工整体完成80%、砌体抹灰40%；
11月：四个地块主体结构施工整体完成100%、砌体抹灰60%；
12月：四个地块砌体抹灰完成。</t>
  </si>
  <si>
    <t>地块一：主体施工至十层～十九层，
地块二：主体施工至二层～十层，
地块三：主体施工至十四层～二十一层，
地块四：主体施工至七层～二十二层。</t>
  </si>
  <si>
    <t>1.地块一主体施工，楼栋施工至十七层。
2.地块二主体施工，楼栋施工至七层。
3.地块三主体施工，楼栋施工至十八层。
4.地块四主体施工，楼栋施工至十九层。</t>
  </si>
  <si>
    <t>郭健明</t>
  </si>
  <si>
    <t>经发集团</t>
  </si>
  <si>
    <t>项目15栋楼（高层住宅楼11栋，2层配电房2栋，1层入户大堂2栋），2024年12月完成瞰山铁岭阁项目（安置房地块六）1#、2#、5#、6#、9#、10#、11#楼主体封顶 ，3#、4#，6#、7#、8#楼完成主体17层。
1月：大桥桩基完成14%，钢栈桥完成100%；瞰山铁岭阁项目桩基施工完成65%；
2月：大桥主墩筑岛完成60%；瞰山铁岭阁项目桩基施工完成75%；
3月：大桥主墩筑岛完成，大桥桩基完成30%，瞰山铁岭阁项目桩基施工完成100%；
4月：大桥承台完成15%，大桥桩基完成40%，瞰山铁岭阁项目桩基检测完成；
5月：大桥承台完成30%，大桥桩基完成55%，瞰山铁岭阁项目基坑开挖及支护工程完成40%；地下室工程完成20%；
6月：大桥墩柱完成10%，大桥桩基完成70%；瞰山铁岭阁项目基坑开挖及支护工程完成80%地下室工程完成40%；
7月：大桥墩柱完20%，大桥桩基完成85%；瞰山铁岭阁项目基坑开挖及支护工程完成100%；地下室工程完成60%；
8月：大桥桩基完成100%，承台施工完成，大桥墩柱完成50%；瞰山铁岭阁项目地下室工程完成80%；
9月：大桥墩柱施工完成；桥梁箱梁完成5%，瞰山铁岭阁项目±0.000 以下地下室工程施工完成；
10月：桥梁箱梁完成10%；瞰山铁岭阁项目高层住宅楼主体结构完成20%；
11月：大桥箱梁施工完成15%；瞰山铁岭阁项目高层住宅楼主体结构完成45%；
12月：大桥梁箱梁完成20%；瞰山铁岭阁项目高层住宅楼主体结构完成70%。</t>
  </si>
  <si>
    <t>（1）瞰山铁岭阁：冲孔灌注桩总桩数共1780/1780根，完成工程量的100%。基坑支护完成100%；桩基检测静载总桩数40根，完成40根，抗拔试验总桩数17根，完成17根；5#、6#、7#、8#、9#、10#、11#楼、12-14区、18-19区完成地下室负二层底板施工；1#楼完成地下室负一层底板浇筑；9#、10#楼完成负二层墙柱及负一层梁板施工；2#楼完成地下室负一层底板钢筋绑扎85%；3#楼完成地下室负一层底板防水；
（2）霞林木兰溪大桥：桩基累计已完成159根，（总共203根），完成工程量的78.32%，北引桥承台已开挖9个 占承台总数30%; 10# 墩第一道围檩施工完成，塔吊承台已全部完成（4/4）；
（3）市政排洪渠箱涵：钻孔灌注桩累计已完成63/63根；微型桩设备进场。</t>
  </si>
  <si>
    <t>（1）瞰山铁岭阁：冲孔灌注桩总桩数共1780根，共完成1778根，完成工程量的99.88%，9#楼西北角钉子户未拆迁，剩余2根桩基未能施工，影响地下室基础工程施工进度。基坑支护完成90%；桩基检测静载总桩数40根，完成40根，抗拔试验总桩数17根，完成17根；9#楼地下室底板浇筑；10#楼基础钢筋安装完成90%；5#楼基础砖胎膜、垫层完成100%；6#楼基础承台砖胎膜、垫层完成完成100%；7#楼基础承台砖胎膜完成80%。11#楼基础承台砖胎膜完成100%。1#楼基础承台砖胎膜完成60%。2#基础承台砖胎膜完成60%；
（2）木兰溪大桥桩基施工：桩基累计已完成159根，（总共203根），完成工程量的78.32%，北引桥承台已开挖9个 占承台总数30%; 10# 墩第一道围檩施工完成，塔吊承台已全部完成（4/4）；
（3）排洪箱涵钻孔灌注桩施工：累计完成43/63根。</t>
  </si>
  <si>
    <r>
      <rPr>
        <b/>
        <sz val="16"/>
        <rFont val="宋体"/>
        <charset val="134"/>
      </rPr>
      <t>征迁问题：</t>
    </r>
    <r>
      <rPr>
        <sz val="16"/>
        <rFont val="宋体"/>
        <charset val="134"/>
      </rPr>
      <t xml:space="preserve">1.地块6红线范围内三座公庙的征迁进度；   
2.地块六民房征迁未完成，宅基地征迁赔偿未到位村民不让施工；
3.地块六有两座坟墓未征迁。
</t>
    </r>
    <r>
      <rPr>
        <b/>
        <sz val="16"/>
        <rFont val="宋体"/>
        <charset val="134"/>
      </rPr>
      <t>需协调部门：</t>
    </r>
    <r>
      <rPr>
        <sz val="16"/>
        <rFont val="宋体"/>
        <charset val="134"/>
      </rPr>
      <t>木兰铁岭指挥部、霞林街道。</t>
    </r>
  </si>
  <si>
    <t>城厢区木兰铁岭片区改造项目-排洪箱涵建设工程</t>
  </si>
  <si>
    <t>主要建设内容3m*3m钢筋混凝土箱涵，长度约785米。位于道路的机动车道下，最终汇入南渠</t>
  </si>
  <si>
    <t>1-5月：完成前期手续办理；
6月：土方开挖；
7月：箱涵完成20%；
8月：箱涵完成至40%
9月：箱涵完成60%
10月：箱涵完成80%
11月：箱涵完成100%
12月：土方回填完成</t>
  </si>
  <si>
    <t>钻孔灌注桩已施工63/63根，完成率100%；微型桩已施工15/95根，完成率16%。</t>
  </si>
  <si>
    <t>钻孔灌注桩已施工63/63根，完成率100%。</t>
  </si>
  <si>
    <r>
      <rPr>
        <b/>
        <sz val="16"/>
        <rFont val="宋体"/>
        <charset val="134"/>
      </rPr>
      <t>前期手续问题：</t>
    </r>
    <r>
      <rPr>
        <sz val="16"/>
        <rFont val="宋体"/>
        <charset val="134"/>
      </rPr>
      <t xml:space="preserve">与自来水管道标高冲突。
</t>
    </r>
    <r>
      <rPr>
        <b/>
        <sz val="16"/>
        <rFont val="宋体"/>
        <charset val="134"/>
      </rPr>
      <t>需协调部门：</t>
    </r>
    <r>
      <rPr>
        <sz val="16"/>
        <rFont val="宋体"/>
        <charset val="134"/>
      </rPr>
      <t>水务集团</t>
    </r>
  </si>
  <si>
    <t>项目共4栋楼，2024年建设4栋楼
1月：1-4#楼主体结构完成41%，地下室顶板结构完成；砌体完成10%；铝合金主框完成10%；
2月：1-4#楼主体结构完成46%，地下室顶板结构完成；砌体完成15%；铝合金主框完成15%；
3月：1-4#楼主体结构完成58%，砌体完成30%；铝合金主框完成35%；
4月：1-4#楼主体结构完成70%，砌体完成45%；内墙抹灰完成10%；铝合金主框完成55%；
5月：1-4#楼主体结构完成85%，砌体完成60%；内墙抹灰完成30%；铝合金主框完成70%；永电工程基础施工完成；
6月：1-4#楼主体结构完成96%，砌体完成75%；内墙抹灰完成50%；铝合金主框完成80%；永电工程中间验收完成；
7月：1-4#楼主体结构完成，构架层完成20%；砌体完成90%；内墙抹灰完成70%；铝合金主框完成90%；室内电梯安装完成30%；永电工程桥架、电缆施工完成25%，消防主楼立管安装完成；
8月：1-4#楼主体结构完成，构架层完成90%；砌体完成；内墙抹灰完成，防火门框安装完成50%；铝合金主框完成，外立面完成20%；公区装修完成20%；室内电梯安装完成；永电工程桥架、电缆施工完成50%，消防给排水安装、穿线安装50%；
9月：1-4#楼主砌抹完成，铝合金玻璃安装完成20%，防火门框安装完成；外立面完成50%；公区装修完成50%；顶板回填完成80%；室内电梯验收完成；永电工程桥架、电缆施工完成75%，
供水工程地下室管道安装完成；消防给排水安装、穿线安装80%；燃气工程地管完成；
10月：1-4#楼主砌抹完成，铝合金玻璃安装完成50%，外立面完成80%；公区装修完成80%；顶板回填完成，园林景观完成30%；永电工程桥架、电缆施工完成；供水工程主楼立管、水表完成；消防给排水安装、穿线安装完成；燃气工程立管完成80%；智能化、三网、广电等施工完成30%；
11月：1-4#楼主砌抹完成，铝合金玻璃安装完成，外立面完成，公区装修完成；园林景观完成80%；永电工程调试；供水工程二次供水设备安装完成；人防设备安装完成，消防设备及调试完成50%；燃气工程立管完成；智能化、三网、广电、夜景施工完成60%；
12月：1-4#楼主砌抹完成，铝合金工程完成，外立面完成，公区装修完成；园林景观完成；防火门扇安装完成，入户门扇安装完成；永电工程调试、验收；供水工程装表、验收通水；人防调试及标识完成；消防调试、第三方检测报告出具；燃气工程立管挂表及验收；燃气工程立管完成；智能化、三网、广电、夜景施工完成。</t>
  </si>
  <si>
    <t>地下室主体及砌体二构完成，内粉完成；1#楼主体结构1-33层完成（封顶，屋面构架完成），砌体1-屋面层完成，内粉2-30层完成，外墙腻子2遍完成，外墙面漆完成50%；2#楼主体结构1-30层完成（封顶，屋面构架完成），砌体1-30层完成，内粉2-27层完成，外墙腻子2遍完成，外墙面漆完成50%；3#楼主体结构1-32层完成（封顶，屋面构架完成），砌体1-屋面层完成，内粉2-29层完成，外墙腻子2遍完成；幼儿园主体结构完成，砌体1-4层完成，内粉及外粉完成，外墙腻子2遍完成；S1#S2#S3#主体结构及砌体完成，内粉及外粉完成，外墙腻子2遍完成；M1#M2#M3#主体结构及砌体完成，墙面抹灰完成，外墙腻子2遍完成。</t>
  </si>
  <si>
    <t>地下室主体及砌体二构完成，内粉完成；1#楼主体结构1-33层完成（封顶，屋面构架完成），砌体1-屋面层完成，内粉2-28层完成，外墙腻子2遍完成；2#楼主体结构1-30层完成（封顶，屋面构架完成），砌体1-30层完成，内粉2-25层完成，外墙腻子2遍完成；3#楼主体结构1-32层完成（封顶，屋面构架完成），砌体1-屋面层完成，内粉2-27层完成，外墙腻子2遍完成；幼儿园主体结构完成，砌体1-4层完成，内粉及外粉完成，外墙腻子2遍完成；S1#S2#S3#主体结构及砌体完成，内粉及外粉完成，外墙腻子2遍完成；M1#M2#M3#主体结构及砌体完成，墙面抹灰完成，外墙腻子2遍完成。</t>
  </si>
  <si>
    <r>
      <rPr>
        <b/>
        <sz val="16"/>
        <rFont val="宋体"/>
        <charset val="134"/>
      </rPr>
      <t>其他问题：</t>
    </r>
    <r>
      <rPr>
        <sz val="16"/>
        <rFont val="宋体"/>
        <charset val="134"/>
      </rPr>
      <t xml:space="preserve">项目四周道路全为规划路：北侧（全秀路）、东侧（坂头路）、南侧（胜利路）为中建四局承建，暂定2024年5月开始动工，西侧（滨溪路）为规划路（未立项），影响项目水电路接驳（对竣备及交付造成影响）
</t>
    </r>
    <r>
      <rPr>
        <b/>
        <sz val="16"/>
        <rFont val="宋体"/>
        <charset val="134"/>
      </rPr>
      <t>需协调部门：</t>
    </r>
    <r>
      <rPr>
        <sz val="16"/>
        <rFont val="宋体"/>
        <charset val="134"/>
      </rPr>
      <t>区住建局</t>
    </r>
  </si>
  <si>
    <t>袁  波</t>
  </si>
  <si>
    <t>项目共9栋楼，2024年竣工验收9栋楼
1月：涂料基本完成；
2月：过年停工；
3月：门窗基本完成；
4月：景观基本完成；
5月：竣工验收；
6月：竣工验收通过；
7月：一房一验50%；
8月：一房一验100%；
9月：整改提升完成；
10月：交付完成。</t>
  </si>
  <si>
    <t>竣工备案完成，承接查验80%，整改70%，提升完成60%。</t>
  </si>
  <si>
    <t>验收完成，承接查验50%，整改40%。</t>
  </si>
  <si>
    <r>
      <rPr>
        <b/>
        <sz val="16"/>
        <rFont val="宋体"/>
        <charset val="134"/>
      </rPr>
      <t>其他问题：</t>
    </r>
    <r>
      <rPr>
        <sz val="16"/>
        <rFont val="宋体"/>
        <charset val="134"/>
      </rPr>
      <t xml:space="preserve">项目预计2024年9月底竣工，四周道路全为规划路：北侧（全秀路）、东侧（坂头路）、南侧（胜利路）为中建四局承建，暂定2024年5月开始动工，西侧（滨溪路）为规划路（未立项），影响项目水电路接驳（对竣备及交付造成影响）
</t>
    </r>
    <r>
      <rPr>
        <b/>
        <sz val="16"/>
        <rFont val="宋体"/>
        <charset val="134"/>
      </rPr>
      <t>需协调部门：</t>
    </r>
    <r>
      <rPr>
        <sz val="16"/>
        <rFont val="宋体"/>
        <charset val="134"/>
      </rPr>
      <t>区住建局</t>
    </r>
  </si>
  <si>
    <t>项目共6栋楼，2024年建设6栋楼
1月：完成所有楼栋主体结构浇筑
2月：春节期间返工安排
3月：1、2、3号楼砌筑完成80%，屋面完成砌筑
4月：1、2、3号楼砌筑完成，抹灰完成30%
5月：1、5号楼公区精装标准段打样
6月：总平景观单位进场施工，土方回填
7月：1、2、3号楼抹灰完成，防水、外墙涂料介入施工
8月：5、6号楼外墙涂料、公区精装、景观施工
9月：3、7号楼外墙涂料、公区精装、景观施工
10月：1、2号楼外墙涂料、公区精装、景观施工
11月：所有楼栋外墙涂料、公区精装、景观施工
12月：所有楼栋号楼外墙涂料、公区精装、景观施工</t>
  </si>
  <si>
    <t>1#2#3#5#6#7#楼主体结构、砌筑完成，抹灰完成，屋面防水完成，外立面涂料完成，铝合金窗框、公区栏杆安装完成，窗扇安装完成，公区装修完成，总平回填、硬化完成95%，总平乔木、绿化完成。</t>
  </si>
  <si>
    <t>1#2#3#5#6#7#楼主体结构、砌筑完成，抹灰完成，屋面防水完成，外立面涂料完成90%，铝合金窗框、公区栏杆安装完成，窗扇安装完成95%，公区装修完成95%，总平回填完成，总平硬化完成95%，总平千木、绿化完成。</t>
  </si>
  <si>
    <r>
      <rPr>
        <b/>
        <sz val="16"/>
        <rFont val="宋体"/>
        <charset val="134"/>
      </rPr>
      <t>征迁问题：</t>
    </r>
    <r>
      <rPr>
        <sz val="16"/>
        <rFont val="宋体"/>
        <charset val="134"/>
      </rPr>
      <t xml:space="preserve">项目红线内存在代拆迁钉子户，影响项目支护及总平施工，且时常阻挠项目施工，需协调解决
</t>
    </r>
    <r>
      <rPr>
        <b/>
        <sz val="16"/>
        <rFont val="宋体"/>
        <charset val="134"/>
      </rPr>
      <t>需协调部门：</t>
    </r>
    <r>
      <rPr>
        <sz val="16"/>
        <rFont val="宋体"/>
        <charset val="134"/>
      </rPr>
      <t>霞林街道</t>
    </r>
  </si>
  <si>
    <t>何剑锋</t>
  </si>
  <si>
    <t>规划占地面积约119.3亩，总建筑面积35.74万m²。建设5个安置地块，22幢2138套安置房，2420个地下停车位。</t>
  </si>
  <si>
    <t>本项目共建设五个地块共22栋楼，地块一3栋，地块二5栋，地块三7栋，地块四5栋，地块五2栋，2024年竣工3个地块（地块二、地块三、地块五，共计14栋）
1月：地块二主体结构施工完成30%、地块四主体结构施工完成20%，地块三7栋楼主体结构施工完成50%，地块五装饰装修完成60%
2月：地块二主体结构施工完成40%、地块四主体结构施工完成30%，地块三主体结构施工完成60%，地块五装饰装修完成80%，景观完成20%。
3月：地块一地勘施工完成，地块二主体结构施工完成50%，地块四主体结构施工完成40%，地块三主体结构施工完成70%，地块五装饰装修完成100%，景观完成50%。
4月：地块一图纸设计完成50%，地块二主体结构施工完成65%，地块四主体结构施工完成55%，地块三主体结构施工完成80%，地块五景观完成80%。
5月：地块一桩基施工完成50%，地块二主体结构施工完成80%，地块四主体结构施工完成70%，地块三主体结构施工完成90%，地块五景观完成100%，竣工验收。
6月：地块一桩基施工完成，地块二主体结构施工90%、地块四主体结构施工80%，地块三主体结构施工100%。
7月：地块一主体施工完成10%，地块二主体结构施工100%、地块四主体结构施工90%，地块三砌体抹灰100%。
8月：地块一主体施工完成30%，地块二景观、装饰装修完成25%，地块四主体结构施工100%，地块三景观园建25%、装饰装修25%。
9月：地块一主体施工完成50%，地块二景观完成50%，装饰装修50%、地块四景观完成25%，装饰装修25%，地块三景观园建50%、装饰装修50%。
10月：地块一主体施工完成70%，地块二景观完成75%，装饰装修75%，地块四景观完成50%，装饰装修50%，地块三景观园建75%、装饰装修75%
11月：地块一主体施工完成90%，地块二景观100%、装饰装修100%，地块四景观75%、装饰装修75%，地块三景观园建100%、装饰装修100%
12月：地块一主体施工完成，地块二竣工验收，地块三竣工验收，地块四景观95%、装饰装修95%</t>
  </si>
  <si>
    <t>1.地块一地勘完成60%，因古墓挖掘暂停施工。
2.地块二地下室施工完成，主体完成至11-28层。
3.地块三地下室施工完成，主体完成至9-20层。
4.地块四地下室施工完成，主体完成至13-23层。
5.地块五外墙涂料完成98%，园建围墙完成98%，雨污管完成98%，入户门安装完成98%，公区吊顶安装完成98%，机电类安装完成90%。</t>
  </si>
  <si>
    <r>
      <rPr>
        <b/>
        <sz val="16"/>
        <rFont val="宋体"/>
        <charset val="134"/>
      </rPr>
      <t>征迁问题：</t>
    </r>
    <r>
      <rPr>
        <sz val="16"/>
        <rFont val="宋体"/>
        <charset val="134"/>
      </rPr>
      <t xml:space="preserve">地块一：古墓遗址正在挖掘，无法施工。
</t>
    </r>
    <r>
      <rPr>
        <b/>
        <sz val="16"/>
        <rFont val="宋体"/>
        <charset val="134"/>
      </rPr>
      <t>需协调部门：</t>
    </r>
    <r>
      <rPr>
        <sz val="16"/>
        <rFont val="宋体"/>
        <charset val="134"/>
      </rPr>
      <t>区文旅局。</t>
    </r>
  </si>
  <si>
    <t>规划占地面积约118亩，总建筑面积30.35万m²。规划建设3个安置地块，15幢1704套安置房，2039个地下停车位；建设小学及幼儿园各一处，总建筑面积约3.5万㎡，市政道路5条，路线总长1690米。</t>
  </si>
  <si>
    <t>本项目一共3个地块，共计15栋楼，地块一6栋，地块二5栋，地块三4栋，2024年竣工验收三个地块，共计15栋楼
1月：地块一、地块二主体完成30%，地块三砌体抹灰完成95%。装饰装修完成10%，小学土方开挖
2月：地块一、地块二主体完成35%，地块三装饰装修完成15%，小学土方开挖
3月：地块一、地块二主体完成50%，地块三装饰装修完成30%，景观施工20%，小学地下室施工
4月：地块一、地块二主体完成75%，地块三主体装饰装修完成50%，景观施工40%，小学主体结构10%
5月：地块一、地块二主体完成100%，砌体抹灰完成50%，地块三装饰装修完成75%，景观施工80%，小学主体结构80%
6月：地块一、地块二砌体抹灰完成75%，装饰装修10%，地块三主体完成100%，砌体抹灰完成100%。装饰装修完成100%，景观施工100%，小学主体结构100%，砌体抹灰50%
7月：地块一、地块二砌体抹灰完成100%，装饰装修80%，地块三竣备，小学砌体抹灰100%，装饰装修30%
8月：地块一、地块二装饰装修100%，景观施工25%，小学主体结构100%，砌体抹灰100%，装饰装修60%，景观施工10%
9月：地块一、地块二景观施工50%，小学装饰装修80%，景观施工40%
10月：地块一、地块二景观施工75%，小学装饰装修100%，景观施工70%
11月：地块一、地块二景观施工100%，小学景观施工100%
12月：地块一、地块二、地块三、小学竣工验收</t>
  </si>
  <si>
    <t>地块一：主体完成至16-25层，5#楼、6#楼、7#楼主体封顶。
地块二：主体完成18-22层。
地块三：主体全部封顶，屋面铝单板及骨架安装完成70%，楼内砌体抹灰完成98%，安装完成92%，公区地面瓷砖完成93%，墙面瓷砖完成70%，楼梯间找平完成93%，楼梯间2遍腻子完成70%，厨房、厕所、阳台找平完成80%，负一层水电桥架完成93%。2#楼外墙eps完成10%，2#楼外墙涂料完成10%，3#楼外墙eps完成40%，3#楼外墙涂料完成40%，2#楼安装室内电梯完成。
小学：1#楼土方开挖完成100%，承台砌筑完成100%，垫层完成100%，防水完成90%，边坡支护完成100%，2#楼承台砖胎膜砌筑完成70%。</t>
  </si>
  <si>
    <r>
      <rPr>
        <b/>
        <sz val="16"/>
        <rFont val="宋体"/>
        <charset val="134"/>
      </rPr>
      <t>征迁问题：</t>
    </r>
    <r>
      <rPr>
        <sz val="16"/>
        <rFont val="宋体"/>
        <charset val="134"/>
      </rPr>
      <t xml:space="preserve">幼儿园地块青苗佂迁未到位。
</t>
    </r>
    <r>
      <rPr>
        <b/>
        <sz val="16"/>
        <rFont val="宋体"/>
        <charset val="134"/>
      </rPr>
      <t>需协调部门：</t>
    </r>
    <r>
      <rPr>
        <sz val="16"/>
        <rFont val="宋体"/>
        <charset val="134"/>
      </rPr>
      <t>霞林街道。</t>
    </r>
  </si>
  <si>
    <t>1月：周边道路协调，红线内堆放物协调清理；
2月：周边道路协调，红线内堆放物协调清理；
3月：红线内垃圾清理外运；
4月：临时用电、用水、道路施工；
5月：场地围栏、五小工程等临时设施施工；
6月：桩基施工计划完成30%；
7月：桩基施工完成，基坑支护桩完成50％；
8月：桩基静载完成，基坑支护桩施工；
9月：土方开挖施工；
10月：筏板基础施工；
11月：地下负一层施工；
12月：地下室防水及回填土施工。</t>
  </si>
  <si>
    <t>开始做临时围挡。</t>
  </si>
  <si>
    <t>*木兰陂（木兰陂水利风景区）/木兰陂世遗公园</t>
  </si>
  <si>
    <t>1月：木兰陂水文化展示中心施工，同步待省厅批复凤凰山总规；
2月：木兰陂水文化展示中心完工，同步待省厅批复凤凰山总规；
3月：省厅批复凤凰山总规，同步办理详规；
4月：待省厅批复凤凰山详规；
5月：水街成片开发方案批复；
6月：完成水街用地手续办理；
7月：确定景区实施方案；
8月：办理景区项目用地选址；
9月：水街项目批复；
10月：水街项目挂标；
11月：水街项目开标；
12月：景区项目立项。</t>
  </si>
  <si>
    <t>入口广场绿化完成10%，水韵广场绿化完成50%，水韵广场铺装完成10%，水韵广场乔木种植完成25% ，后花园乔木种植完成50%，色带种植完成40%，桥梁干挂石材完成100%。</t>
  </si>
  <si>
    <t>①木兰陂水文化展示中心主体已封顶，周边设施入口广场完成建设，建设蓄水池2个，绿化乔木、色带、草皮完成10%。
②商业水街正在征求省直部门意见。</t>
  </si>
  <si>
    <t>项目共4栋楼，2024年建设共4栋楼。
1月：1#3-4层梁板施工，3#2层梁板施工，5#2-3层梁板施工，2#承台开挖；
2月：1#5层梁板施工，3#2层梁板施工，5#屋面梁板施工，2#承台地梁施工；
3月：1#6-7层梁板施工，3#屋面梁板施工，2#一层墙柱施工；
4月：1#屋面梁板施工，3、5#砌体及抹灰施工，2#二层梁板及三层墙柱施工；
5月：1、3、5#砌体及抹灰施工，2#3-屋面层梁板施工；
6月：1、2#砌体及抹灰施工；
7月：1、3、5#室内装饰装修，2#砌体及抹灰施工；
8月：1-5#室内装饰装修；
9月：1-5#室内外装饰装修；
10月：1-5#室内外装饰装修；
11月：室外工程施工，1-5#室内外装饰装修；
12月：室外工程施工。</t>
  </si>
  <si>
    <t>2#楼3层、屋面层后浇带施工，养护
2#楼木工材料整理，清运
2#楼一层一层水电管埋设。
2#楼一层后浇带支撑拆除；</t>
  </si>
  <si>
    <t>1#楼1-5层植筋，2-7层卫生间反坎完成；2#楼3层高支模部位拆模、材料清理完成50%；3#楼2-3层植筋完成30%；5#楼2-3层植筋完成。</t>
  </si>
  <si>
    <t>*滨溪北路（坂头东-万达南）</t>
  </si>
  <si>
    <t>滨溪北路（坂头西、万达南）路段（荔园路-城港大道）位于城厢区万达南片区及坂头西片区内，城港大道西侧。道路起点位于荔园路南侧，终点至城港大道木兰溪大桥引桥下，顺接现状滨溪路，长约1900米，宽24米，包含一座中桥长约35米，宽24米。</t>
  </si>
  <si>
    <t>1月：完成立项手续
2月：进行方案及初步设计
3月：进行方案及初步设计论证
4月：根据专家意见修改后报批
5月：启动农转用报批手续，完成土地分类
6月：施工图设计，完成土地征收预公告
7月：完成施工图图审，完成征迁补偿公告公示及协议签订
8月：预算编制，同步进行社保审查
9月：预算财审，同步进行组件上报审查
10月：完成预算财审，同步进行施工、监理挂标
11月：完成施工、监理招标，同步完成农转用手续批复
12月：完成施工、监理合同签订，进场施工</t>
  </si>
  <si>
    <t>施工图图审，同步进行预算编制。</t>
  </si>
  <si>
    <t>1.片区成片开发方案：已编制并逐级上报至省里论证，待按省里论证意见修改完善后上报省厅。2.片区内屿上北安置地块调整到海峡广场东侧未开发地块：已完成收回收储手续，正由区前期办上报办理下达出让规划条件，回购方案已初步修编完成，待市自然资源局评估出让底价后修正回购价格，并逐级上报审批。3.钟潭片区路网工程项目农转用手续：正在根据省自然资源厅系统反馈整改农转材料。4.莆田·国家木雕文化博物馆二期项目：已完成选址办理。</t>
  </si>
  <si>
    <t>福建钟潭文化投资有限公司</t>
  </si>
  <si>
    <t>*万达南出让地（原酒店地块）</t>
  </si>
  <si>
    <t>万达南片区地块三9月23日完成下达出让规划条件；9月23日完成申请公开出让函；9月24日完成地块配建相关设施函；9月24日完成地价评估；9月24日完成区政府出具地块起拍价的函；9月24日出让材料组件报市自然资源局过会；9月25日出让方案通过市政府批复、选择拍卖行；拟9月27日发布出让公告。</t>
  </si>
  <si>
    <t>霞林分区单元控规征求意见公示。（8.16-9.16）</t>
  </si>
  <si>
    <r>
      <rPr>
        <b/>
        <sz val="16"/>
        <rFont val="宋体"/>
        <charset val="134"/>
      </rPr>
      <t>前期手续问题：</t>
    </r>
    <r>
      <rPr>
        <sz val="16"/>
        <rFont val="宋体"/>
        <charset val="134"/>
      </rPr>
      <t xml:space="preserve">协调市自然资源局修改地块控规
</t>
    </r>
    <r>
      <rPr>
        <b/>
        <sz val="16"/>
        <rFont val="宋体"/>
        <charset val="134"/>
      </rPr>
      <t>需协调部门：</t>
    </r>
    <r>
      <rPr>
        <sz val="16"/>
        <rFont val="宋体"/>
        <charset val="134"/>
      </rPr>
      <t>市自然资源局</t>
    </r>
  </si>
  <si>
    <t>*莆田西屿上南棚户区改造</t>
  </si>
  <si>
    <t>占地面积约50亩，拆迁面积约15万㎡，建设安置房约10万㎡。</t>
  </si>
  <si>
    <t>1-3月：招投标、施工许可证等前期手续办理；
4-6月：施工图设计；
7-9月：桩基图审及施工；
10-12月：土方开挖及地下室建设。</t>
  </si>
  <si>
    <t>1.安置房建设地块博誉轻工地块二评估价值专家已出具终审意见，评估结果已通过区政府常务会议研究确认。中机中泰4S店已完成拆除。长安实业正在协调补偿资金。2.中间已净地地块（佳华运输地块）中建四局已进场。</t>
  </si>
  <si>
    <t>国投集团</t>
  </si>
  <si>
    <t>*莆田西屿上北片区</t>
  </si>
  <si>
    <t>1月：对接海峡置业公司推进海峡广场二期土地收回审批手续；
2月：对接海峡置业公司推进海峡广场二期土地收回审批手续；
3月：对接海峡置业公司推进海峡广场二期土地收回审批手续；
4月：完成地块收回审批；同步下达规划条件；
5月：完成地块收回审批；同步下达规划条件；
6月：完成地块挂牌；
7月:完成地块摘牌；
8月：开展项目方案设计；
9月：开展初设、概算编制及报批；开展施工图设计、图审；
10月：完成施工许可证等证件办理；
11月：屿上北安置地块进场施工；
12月:屿上北安置地块桩基施工。</t>
  </si>
  <si>
    <t>海峡置业剩余未开发土地已完成收回分割和注销，补偿款已全部支付到位。区自然资源局正在牵头上报市局下达规划指标。</t>
  </si>
  <si>
    <t>1.地块地价评估。
2.编制出让回购方案。</t>
  </si>
  <si>
    <t>钟潭片区位于莆田市城厢区霞林境内，北至东圳水渠与南湖路交汇处，南至荔园路，西至东圳水渠与山牌山交汇处，东至荔城南大道。扣除已建、在建的地块、路网以及九龙山体外，待开发的土地占地约1200亩，具体情况为：（1）规划经营性住宅/商住用地6块，总用地面积约377.64亩，计容建筑面积约62.70万㎡；（2）规划安置住宅用地1块（部分安置，需求约2.5万㎡），总用地面积约57.00亩，计容建筑面积约9.50万㎡（3）规划学校用地4块，总用地面积约82.24亩，计容建筑面积约4.00万㎡；（4）规划新建市政道路总长约7500米，总用地面积约21.11公顷，约316.65亩；（5）其他规划绿地、钟潭溪水面等。</t>
  </si>
  <si>
    <t>1月：缴纳美术馆地块契税；办理片区绿地地块一选址；
2月：对接海峡置业公司推进海峡广场二期土地收回审批手续；开展商业地块的方案设计及运营策划。
3月：跟踪成片开发方案推进上报手续；开展片区绿地划拨手续；完成片区路网农转；
4月：美术馆地块土地证办理；跟踪推进片区绿地划拨手续办理；片区商业地块方案设计及运营策划上报市里研究。
5月：深化招标文件；完成片区绿地划拨手续；
6月：优化调整招标文件；
7月：总承包挂标；
8月：开展片区子项目方案设计；
9月：屿上地块开展初设、概算编制及报批；开展施工图设计、图审；
10月：完成施工许可证等证件办理；
11月：屿上北安置地块进场施工；
12月:屿上北安置地块桩基施工。</t>
  </si>
  <si>
    <r>
      <rPr>
        <b/>
        <sz val="16"/>
        <rFont val="宋体"/>
        <charset val="134"/>
      </rPr>
      <t>前期手续问题</t>
    </r>
    <r>
      <rPr>
        <sz val="16"/>
        <rFont val="宋体"/>
        <charset val="134"/>
      </rPr>
      <t xml:space="preserve">：1.九龙山经营性出让地块五因地块涉及部分用林未报批；2.关于美术馆西侧地块采取划拨供地事宜：请求城厢区同意在规划兼容性的情况下，将该地块采用划拨形式供地，由钟潭公司办理选址等报批手续；3.九龙山九年一贯学校规划使用原莆田市中医院地块（已收回、收储），请求协调不动产中心依据区政府或指挥部的申请，按照公示后无异议直接办理土地证注销手续。4.请求区政府、油画城指挥部、凤凰山街道办事处支持启动商业水街地块店面货币化安置工作。
</t>
    </r>
    <r>
      <rPr>
        <b/>
        <sz val="16"/>
        <rFont val="宋体"/>
        <charset val="134"/>
      </rPr>
      <t>协调部门：</t>
    </r>
    <r>
      <rPr>
        <sz val="16"/>
        <rFont val="宋体"/>
        <charset val="134"/>
      </rPr>
      <t xml:space="preserve">区自然资源局、市不动产中心、油画城指挥部、凤凰山街道办事处
</t>
    </r>
    <r>
      <rPr>
        <b/>
        <sz val="16"/>
        <rFont val="宋体"/>
        <charset val="134"/>
      </rPr>
      <t>征迁问题：</t>
    </r>
    <r>
      <rPr>
        <sz val="16"/>
        <rFont val="宋体"/>
        <charset val="134"/>
      </rPr>
      <t xml:space="preserve">钟潭片区内裕丰农业、祥冠鞋业及周边花圃征迁未到位。
</t>
    </r>
    <r>
      <rPr>
        <b/>
        <sz val="16"/>
        <rFont val="宋体"/>
        <charset val="134"/>
      </rPr>
      <t>协调部门：</t>
    </r>
    <r>
      <rPr>
        <sz val="16"/>
        <rFont val="宋体"/>
        <charset val="134"/>
      </rPr>
      <t>霞林街道办事处</t>
    </r>
  </si>
  <si>
    <t>*港峰地块</t>
  </si>
  <si>
    <t>城市设计修编。</t>
  </si>
  <si>
    <r>
      <rPr>
        <b/>
        <sz val="16"/>
        <rFont val="宋体"/>
        <charset val="134"/>
      </rPr>
      <t>前期手续问题：</t>
    </r>
    <r>
      <rPr>
        <sz val="16"/>
        <rFont val="宋体"/>
        <charset val="134"/>
      </rPr>
      <t xml:space="preserve">市自然资源局还未确定规划许可范围
</t>
    </r>
    <r>
      <rPr>
        <b/>
        <sz val="16"/>
        <rFont val="宋体"/>
        <charset val="134"/>
      </rPr>
      <t>需协调部门：</t>
    </r>
    <r>
      <rPr>
        <sz val="16"/>
        <rFont val="宋体"/>
        <charset val="134"/>
      </rPr>
      <t>市自然资源局</t>
    </r>
  </si>
  <si>
    <t>1月：前期规划；
2月：前期规划；
3月：前期规划；
4月：前期规划；
5月：前期规划；
6月：前期规划；
7月：前期规划；
8月：前期规划；
9月：前期规划；
10月：前期规划；
11月：前期手续办理；
12月：开工建设。</t>
  </si>
  <si>
    <t>前期规划。</t>
  </si>
  <si>
    <r>
      <rPr>
        <b/>
        <sz val="16"/>
        <rFont val="宋体"/>
        <charset val="134"/>
      </rPr>
      <t>资金问题：</t>
    </r>
    <r>
      <rPr>
        <sz val="16"/>
        <rFont val="宋体"/>
        <charset val="134"/>
      </rPr>
      <t xml:space="preserve">资金不足
</t>
    </r>
    <r>
      <rPr>
        <b/>
        <sz val="16"/>
        <rFont val="宋体"/>
        <charset val="134"/>
      </rPr>
      <t>协调部门：</t>
    </r>
    <r>
      <rPr>
        <sz val="16"/>
        <rFont val="宋体"/>
        <charset val="134"/>
      </rPr>
      <t>市财政局</t>
    </r>
  </si>
  <si>
    <t>*木兰铁岭片区出让地块一</t>
  </si>
  <si>
    <t>1月：完成失地农民社会保障手续。
2月：完成补偿安置公告。
3月：完成土地农转用材料组件，区政府发文并上报市局
4月：土地农转用材料上报省自然资源厅批复。
5月：完成土地农转用手续通过省自然资源厅审批.
6月：市政府转发文、缴纳耕地占用税。
7月：完成完成耕作层剥离。
8月：完成土地污染状况调查。
9月：完成宗地图、出让规划条件下达；历史风貌建筑证明、净地函；出让前置条件、地价评估报告、
10月：出让项目配建相关事项；出让材料组件报市自然资源局过会；
11月：出让方案通过市政府批复、选择拍卖行；
12月：发布出让公告。</t>
  </si>
  <si>
    <t>木兰铁岭片区出让地块一，补偿安置公告8月29日-9月29结束。</t>
  </si>
  <si>
    <t>8月5日区政府出具征地预公告，公示期至8月20日。</t>
  </si>
  <si>
    <r>
      <rPr>
        <b/>
        <sz val="16"/>
        <rFont val="宋体"/>
        <charset val="134"/>
      </rPr>
      <t>征迁问题：</t>
    </r>
    <r>
      <rPr>
        <sz val="16"/>
        <rFont val="宋体"/>
        <charset val="134"/>
      </rPr>
      <t xml:space="preserve">项目地块内一座宫庙（瑞云祠）未迁移。
</t>
    </r>
    <r>
      <rPr>
        <b/>
        <sz val="16"/>
        <rFont val="宋体"/>
        <charset val="134"/>
      </rPr>
      <t>需协调部门：</t>
    </r>
    <r>
      <rPr>
        <sz val="16"/>
        <rFont val="宋体"/>
        <charset val="134"/>
      </rPr>
      <t>霞林街道</t>
    </r>
  </si>
  <si>
    <t>区自然资源局前期中心</t>
  </si>
  <si>
    <t xml:space="preserve">龙桥街道2024年项目投资计划表  </t>
  </si>
  <si>
    <t>1-3月：完成总进度80%；
4-6月：完成道路建设。</t>
  </si>
  <si>
    <t>黄  浦18750082880</t>
  </si>
  <si>
    <t>陈龙 18250514722</t>
  </si>
  <si>
    <t>预计完成基础建设</t>
  </si>
  <si>
    <t>1-3月份：完成总工程量的15%；
4-6月份：完成总工程量的35%；        7-9月份：完成总工程量的60%；
10-12月份：完成主体建设。</t>
  </si>
  <si>
    <t>龙桥街道松林改造项目</t>
  </si>
  <si>
    <t>总工程量的60%</t>
  </si>
  <si>
    <t>1-3月：松林改造项目。</t>
  </si>
  <si>
    <t>陈志伟15980188212</t>
  </si>
  <si>
    <t>电商未来城洋西安置房（洋西地块A）</t>
  </si>
  <si>
    <t>完成主体建设</t>
  </si>
  <si>
    <t>1-3月：完成周边配套。</t>
  </si>
  <si>
    <t>预计完成室内装修</t>
  </si>
  <si>
    <t>1-2月：完成智能化及空调系统工程、办公及医疗设备采购等。</t>
  </si>
  <si>
    <t>卫建局</t>
  </si>
  <si>
    <t>1-3月：地下室施工，主体施工；
4-6月：主体施工。                 7-9月：主体封顶并装修；
10-12月：项目完工并竣工验收。</t>
  </si>
  <si>
    <t>凤凰福道植物园文旅项目-龙桥段</t>
  </si>
  <si>
    <t>依托东圳渠道将九龙山、凤凰山、天马山等城西山体连成一体，一方面对现有的东圳绿道、凤凰山沿渠景观带进行综合提升改造，另一方面建设架空栈桥连接现有绿道及周边山体形成俯瞰城区的效果。</t>
  </si>
  <si>
    <t>完成工程量20%</t>
  </si>
  <si>
    <t>1-3月：完成总工程量的35%；
4-6月：完成总工程量的68%；
7-9月：完成总工程量的90%；
10-12月：竣工验收。</t>
  </si>
  <si>
    <t>许建泉13859890603</t>
  </si>
  <si>
    <t>城北郊野公园</t>
  </si>
  <si>
    <t>连接城北沿溪生态格局，打造漫步道、慢跑道主题性活动庆典场所。以当地自然材料为主，向游客提供绿色生态的休闲娱乐场所。配套建设双层立体停车场，面积约 7990 平方米，停车泊位241个，其中新能源车位 50 个。</t>
  </si>
  <si>
    <t>完成工程量60%</t>
  </si>
  <si>
    <t>1-3月;完成北濑飞泉至东圳水库段西岸绿道；                                   4-6月：河岸挡墙施工。</t>
  </si>
  <si>
    <t>林  楠18350415525</t>
  </si>
  <si>
    <t>1-3月：主体施工；
4-6月：主体封顶并装修；
7-9月：完成内外装修；
10-12月：项目零星扫尾完成并竣工验收。</t>
  </si>
  <si>
    <t>京都·金融总部中心</t>
  </si>
  <si>
    <t>共有A、B两幢商务楼，总建筑面积约3万平方米，有停车位超450个，楼宇提供精装、公共配套服务等一站式拎包入驻式办公，主要招商方向为金融、总部等</t>
  </si>
  <si>
    <t>1-3月，装修部分楼层，招商企业入驻。
4-6月：装修部分楼层，招商企业入驻。
7-9月：装修部分楼层，招商企业入驻。
10-12月：装修部分楼层，招商企业入驻。</t>
  </si>
  <si>
    <t>莆田京正投资管理有限公司</t>
  </si>
  <si>
    <t>李伟 15505942660</t>
  </si>
  <si>
    <t>泗华映像·轻旗舰商业综合体</t>
  </si>
  <si>
    <t>占地面积1.5万平方米，拟洽谈引进第三方运营单位进行策划招商，引进酒店、餐饮、商贸、娱乐等行业入驻，规划为文创非遗体验区、餐饮酒吧商业区、群众青年酒馆、coco跳舞俱乐部、KTV、康养会所区、商务办公区、主题民宿度假区、星级酒楼会客区，力求打造轻旗舰商业综合体。</t>
  </si>
  <si>
    <t>1-3月：装修完成并招商入驻。</t>
  </si>
  <si>
    <t>苏宁易购大唐新零售中心</t>
  </si>
  <si>
    <t>项目是苏宁易购集团今年推出的新的商业模式，由莆田市城厢区文献易家优选销售有限公司出资，总经营面积3000平方米，主要经营中央空调、家用彩电、冰箱、洗衣机、空调、油烟机、灶具、洗碗机、生活电器，3C手机电脑等类目，是目前莆田市第二大家电综合性旗舰卖场。</t>
  </si>
  <si>
    <t>1-3月：同步招商并装修：                           4-6月：装修完成并招商入驻。</t>
  </si>
  <si>
    <t>莆田市城厢区文献易家优选销售有限公司</t>
  </si>
  <si>
    <t>许镖毜
15880312508</t>
  </si>
  <si>
    <t>陈俊洪13850299861</t>
  </si>
  <si>
    <t>“莆田优品·城厢好物”海外馆供应链集采中心</t>
  </si>
  <si>
    <t>通过设立马来西亚O2O体验馆，展示和销售莆田城厢本土的自主品牌产品，包括本土特产、建材家居、五金饰品、特色饰品、玩具、鞋、箱包、服装等；同步设海外仓及供应链一件代发服务、为马来西亚商家提供选品和体验服务。</t>
  </si>
  <si>
    <t>福建省百盛大同投资有限公司</t>
  </si>
  <si>
    <t>符娣
13950768292</t>
  </si>
  <si>
    <t>文献北片区配套5条道路，路线总长1821.6米，其中石室路834.9米；龙德井路长260米；马巷街长434米；纵三路长90.3米；横三路长202.4米；</t>
  </si>
  <si>
    <t>报送总平方案</t>
  </si>
  <si>
    <t>1-3月：总平方案报批；
4-6月：前期手续办理；
7-9月：设计、预算、招投标；
10-12月：进场施工。</t>
  </si>
  <si>
    <r>
      <rPr>
        <b/>
        <sz val="14"/>
        <color indexed="8"/>
        <rFont val="仿宋"/>
        <charset val="134"/>
      </rPr>
      <t>蔡剑斌</t>
    </r>
    <r>
      <rPr>
        <sz val="14"/>
        <color indexed="8"/>
        <rFont val="仿宋"/>
        <charset val="134"/>
      </rPr>
      <t>15860008610</t>
    </r>
  </si>
  <si>
    <t>龙桥街道国土绿化试点示范项目</t>
  </si>
  <si>
    <t>造林面积2277亩，覆盖龙桥社区；泗华村、下磨村</t>
  </si>
  <si>
    <t>设计、预算、招投标</t>
  </si>
  <si>
    <t>1-3月：完成招标工作;               4-6月完成种植任务的30%;              7-9月完成种植70%；                 10-12完成种植100%</t>
  </si>
  <si>
    <t>1-3月：前期征地工作扫尾；
4-6月：进行地块出让；
7-9月：设计、预算、招投标；
10-12月：基础施工。</t>
  </si>
  <si>
    <t>1-3月：前期征地工作扫尾；
4-6月：设计、预算、招投标；
7-9月：完成施工许可证等前期手续办理；
10-12月：基础施工。</t>
  </si>
  <si>
    <r>
      <rPr>
        <b/>
        <sz val="14"/>
        <color indexed="8"/>
        <rFont val="仿宋"/>
        <charset val="134"/>
      </rPr>
      <t>陈志伟</t>
    </r>
    <r>
      <rPr>
        <sz val="14"/>
        <color indexed="8"/>
        <rFont val="仿宋"/>
        <charset val="134"/>
      </rPr>
      <t>15980188212</t>
    </r>
  </si>
  <si>
    <t>1-3月：方案深化优化；
4-6月：开工前准备；
7-9月：动工；            
10-12月：工程施工。</t>
  </si>
  <si>
    <t>文献公园</t>
  </si>
  <si>
    <t>通过公园的园景、夜景、岸景、水景，为市民提供花园式环境，使老旧城区变成宜居、宜学、宜游、宜行的核心区域，助力核心老旧城区的品质提升。</t>
  </si>
  <si>
    <t>地勘已经完成，图纸正在设计</t>
  </si>
  <si>
    <t>1-3月：完成图纸设计                                   4-6月：前期手续办理                7-9月：开工建设                   10-12月：基础施工</t>
  </si>
  <si>
    <t>下磨溪改造提升</t>
  </si>
  <si>
    <t>建设57473㎡的景观绿化。</t>
  </si>
  <si>
    <t>改造的图纸正在进行设计</t>
  </si>
  <si>
    <t>1-3月：完成图纸设计                                   4-6月：前期手续办理                7-9月：开工建设                   10-13月：基础施工</t>
  </si>
  <si>
    <r>
      <rPr>
        <b/>
        <sz val="14"/>
        <rFont val="仿宋"/>
        <charset val="134"/>
      </rPr>
      <t>郑婷婷</t>
    </r>
    <r>
      <rPr>
        <sz val="14"/>
        <rFont val="仿宋"/>
        <charset val="134"/>
      </rPr>
      <t>13859890603</t>
    </r>
  </si>
  <si>
    <t>洋西产业链基地</t>
  </si>
  <si>
    <t>规划在洋西电商城黄金位置打造产业链基地办公楼，基地以创业式的开拓精神，紧紧围绕商家经营、入驻培训、内容输出、活动推广、供应链整合、人才孵化等模块，助力莆田电商产业探索更多的电商发展路径，加快产业数字化的升级转型。</t>
  </si>
  <si>
    <t>1-3月：设计、预算等前期手续办理；
4-6月：工程规划许可证、施工许可证等前期手续办理；
7-9月：进场施工；
10-12月：项目基础施工。</t>
  </si>
  <si>
    <t>福建省莆田市天顺商务服务有限公司</t>
  </si>
  <si>
    <t xml:space="preserve">吴喜剑
17349509168
</t>
  </si>
  <si>
    <t>上半年规划选址；
下半年前期手续办理。</t>
  </si>
  <si>
    <t>上半年方案报批；
下半年前期手续办理。</t>
  </si>
  <si>
    <t>十八古厝背街小巷改造项目</t>
  </si>
  <si>
    <t xml:space="preserve">十八古厝位于城厢区太平社区十八古厝背街小巷，东至十字街，西至胜利南街，南临古城路，范围含后街小巷主通道，涉及小巷沿街商户及居民等。建设内容包括：内部道路修缮、市政雨污水管线分流整治、通信管线整治、小巷亮化提升、消防设施完善等配套设施升级。
 </t>
  </si>
  <si>
    <t>西山小区背街小巷整治项目</t>
  </si>
  <si>
    <t>西山小区位于城厢区龙桥街道周边背街小巷，东临怀安巷，西至明阳路，南至民心街，北接荔城中大道；涉及19栋居民楼及小巷沿街商户等。建设内容包括：内部道路修缮、市政雨污水管线分流整治、通信管线整治、小巷亮化提升、消防设施完善等配套设施升级</t>
  </si>
  <si>
    <t>上半年进行修建性详细规划设计调整；
下半年建筑改造、景观提升方案施工图设计。</t>
  </si>
  <si>
    <t>上半年立项、设计、图审；
下半年预算、财审。</t>
  </si>
  <si>
    <t>上半年项目立项、方案设计、报批；
下半年前期手续办理。</t>
  </si>
  <si>
    <r>
      <rPr>
        <b/>
        <sz val="14"/>
        <color indexed="8"/>
        <rFont val="仿宋"/>
        <charset val="134"/>
      </rPr>
      <t>黄玉花</t>
    </r>
    <r>
      <rPr>
        <sz val="14"/>
        <color indexed="8"/>
        <rFont val="仿宋"/>
        <charset val="134"/>
      </rPr>
      <t>18760591358</t>
    </r>
  </si>
  <si>
    <t>上半年完成摸底、立项等前期工作；
下半年前期手续办理。</t>
  </si>
  <si>
    <t>陈怡勤13599858862</t>
  </si>
  <si>
    <r>
      <rPr>
        <b/>
        <sz val="14"/>
        <color indexed="8"/>
        <rFont val="仿宋"/>
        <charset val="134"/>
      </rPr>
      <t xml:space="preserve">黄  浦 </t>
    </r>
    <r>
      <rPr>
        <sz val="14"/>
        <color indexed="8"/>
        <rFont val="仿宋"/>
        <charset val="134"/>
      </rPr>
      <t>18750082880</t>
    </r>
  </si>
  <si>
    <r>
      <rPr>
        <b/>
        <sz val="14"/>
        <color indexed="8"/>
        <rFont val="仿宋"/>
        <charset val="134"/>
      </rPr>
      <t>黄  浦</t>
    </r>
    <r>
      <rPr>
        <sz val="14"/>
        <color indexed="8"/>
        <rFont val="仿宋"/>
        <charset val="134"/>
      </rPr>
      <t>18750082880</t>
    </r>
  </si>
  <si>
    <t>自来水管网改造</t>
  </si>
  <si>
    <t>更新铺设各类供主干水管网及新建相应的水表井及管阀等，更新各类供水设备等，提升改造小区供水管网，更换消毒设备，建设完善智慧水务系统，提升完善水质监测中心。</t>
  </si>
  <si>
    <t>1-6月：完成摸底、立项等前期工作；
7-12月：前期手续办理。</t>
  </si>
  <si>
    <t>上半年项目立项、方案设计；
下半年前期手续办理。</t>
  </si>
  <si>
    <t>吴晨旭13599030032</t>
  </si>
  <si>
    <t>上半年对接有关部门；
下半年做好设计图图审等手续办理。</t>
  </si>
  <si>
    <t>上半年设计概念方案，方案报批；
下半年前期手续办理。</t>
  </si>
  <si>
    <t xml:space="preserve"> 霞林街道2024年项目投资计划表  </t>
  </si>
  <si>
    <t>省水利博物錧（莆田市木兰陂水文化展示中心）</t>
  </si>
  <si>
    <t>水利</t>
  </si>
  <si>
    <t>项目总用地面积46344㎡，其中包含设施用地37863㎡，入口广场用地8481㎡。总建筑面积为21092.6㎡，其中地上建筑面积 11772.5㎡，地下建筑面积 9320.1 ㎡。</t>
  </si>
  <si>
    <t>截止2024年第1季度，项目完工</t>
  </si>
  <si>
    <t>1-3月：项目完工</t>
  </si>
  <si>
    <t>共需求69.516亩，已有68.841亩</t>
  </si>
  <si>
    <t>木兰新城投资开发有限公司</t>
  </si>
  <si>
    <t>吴元洋
18965898588</t>
  </si>
  <si>
    <t>凤凰福道植物园文旅项目-霞林段</t>
  </si>
  <si>
    <t>市政设施</t>
  </si>
  <si>
    <t>涉及霞林街道征地约413亩，</t>
  </si>
  <si>
    <t>福道基本完成建设</t>
  </si>
  <si>
    <t>1-3月：完成市政府-广化寺段沿渠改造
4-6月：223县道-植物园段主线建设
7-9月：九龙山隧道-云水桥段主线建设，植物园节点建设
10-12月：福道基本完成建设</t>
  </si>
  <si>
    <t>目前移交430亩</t>
  </si>
  <si>
    <t>林楠
18350415525</t>
  </si>
  <si>
    <t>霞林街道雨污分流改造提升工程</t>
  </si>
  <si>
    <t>计划对沟头社区内永乐路、后巷街等老旧小区周边道路进行雨污分流改造等道路提升，总长约1.18m。</t>
  </si>
  <si>
    <t>竣工收尾</t>
  </si>
  <si>
    <t>总长约1.18m。</t>
  </si>
  <si>
    <t>安置房</t>
  </si>
  <si>
    <t>项目位于霞林街道木兰村。规划占地面积91936平方，总建筑面积430277.11平方米。</t>
  </si>
  <si>
    <t>截止2024年底预计完成装修，落架完成。</t>
  </si>
  <si>
    <t>共需求138亩，已有138亩</t>
  </si>
  <si>
    <t>木兰村</t>
  </si>
  <si>
    <t>市政设施、棚户区</t>
  </si>
  <si>
    <t>1、城厢区木兰铁岭片区改造项目-瞰山铁岭阁项目位于铁铃村，规划占地面积为47796.18㎡，总建筑面积为213145.09㎡；                 2、城厢区木兰铁岭片区改造项目-九年一贯制学校项目位于铁铃村，总建筑面积约42964.63平方米；          3、城厢区木兰铁岭片区改造项目-铁岭幼儿园项目位于铁铃村，总建筑面积约4993.09平方米；               4、城厢区木兰铁岭片区改造项目-市政道路建设项目位于木兰铁岭片区，建设内容包含十二条道路，道路设计总长7292米，采用沥青混凝土路面；                      5、城厢区木兰铁岭片区改造项目-霞林木兰溪大桥建设工程项目横跨木兰溪两岸，路段全长878.65米，其中桥梁段690米。</t>
  </si>
  <si>
    <t>截止2024年底，预计可完成：地块六主体结构封顶，进行室内装修，桥梁主桥完成70%，铁林西路、登科路、钱妃路完成施工。</t>
  </si>
  <si>
    <t>房地产</t>
  </si>
  <si>
    <t>完成验收</t>
  </si>
  <si>
    <t>1-3月：主体结构施工；
4-6月：主体封顶；
7-9月：内外部装修；
10-12月：零星扫尾。</t>
  </si>
  <si>
    <t>毛振忠/13599965196</t>
  </si>
  <si>
    <t>截至24年年底，小业主交房完成</t>
  </si>
  <si>
    <t>1-5月，现场施工全部完成。
6月，竣工验收备案完成。
7-12月，小业主交房完成。</t>
  </si>
  <si>
    <t>主体结构及外立面施工完成，景观介入施工</t>
  </si>
  <si>
    <t>1-3月：完成主体结构封顶
4-10月：完成外立面涂料施工
11-12月：景观回填开始</t>
  </si>
  <si>
    <t>棚户区改造</t>
  </si>
  <si>
    <r>
      <rPr>
        <sz val="12"/>
        <rFont val="宋体"/>
        <charset val="134"/>
      </rPr>
      <t>项目位于霞林街道霞林社区，规划占地面积约119.3亩，总建筑面积35.74万m</t>
    </r>
    <r>
      <rPr>
        <sz val="12"/>
        <rFont val="方正书宋_GBK"/>
        <charset val="134"/>
      </rPr>
      <t>²</t>
    </r>
  </si>
  <si>
    <t>截止2024年底，全部封顶，装饰装修完成90%，地块相关配套工程完成80%</t>
  </si>
  <si>
    <t>万达南2024年预计投资额：55000</t>
  </si>
  <si>
    <t>棚户区改造、市政设施、坂头小学</t>
  </si>
  <si>
    <r>
      <rPr>
        <sz val="12"/>
        <rFont val="宋体"/>
        <charset val="134"/>
      </rPr>
      <t>项目位于霞林街道坂头社区，规划占地面积约118亩，总建筑面积30.35万m</t>
    </r>
    <r>
      <rPr>
        <sz val="12"/>
        <rFont val="方正书宋_GBK"/>
        <charset val="134"/>
      </rPr>
      <t>²</t>
    </r>
  </si>
  <si>
    <t>截止2024年底，全部地块建设完成，相关配套市政工程及小学建设完成</t>
  </si>
  <si>
    <t xml:space="preserve">坂头西2024年预计投资额：45000
</t>
  </si>
  <si>
    <t>玖玺三期</t>
  </si>
  <si>
    <t>项目东至钟潭路，南至规划支路，西至钟林路，北至钟潭西路，规划占地面积约57959.12平方米，总建筑面积约188000平方米。</t>
  </si>
  <si>
    <t>竣工验收并交付使用。</t>
  </si>
  <si>
    <t>1-2月：配套设施建设
3-4月：竣工验收</t>
  </si>
  <si>
    <t xml:space="preserve">规划占地面积约57959.12平方米，总建筑面积约188000平方米。
</t>
  </si>
  <si>
    <t>正哲（莆田）置业有限公司</t>
  </si>
  <si>
    <t>翁 萍
13959580103</t>
  </si>
  <si>
    <t>福建省木兰溪下游水生态修复与治理工程（干流段生态廊道工程二期）—十里风光带园林景观工程</t>
  </si>
  <si>
    <t>文旅</t>
  </si>
  <si>
    <t>项目包括木兰溪南岸（八卦村-木兰溪大桥段）12.5公里，以及木兰溪北岸（八卦村-城港大桥段）7.4公里。主要包括八卦度码头、八二一人民广场（右岸段）、木兰花洲等节点，及木兰溪两岸堤顶路绿道连通及提升工程。建设内容包括绿道、栈道、观景平台、景观地雕、停车场、驿站及生态修复等。</t>
  </si>
  <si>
    <t>一期工程
完工，启动二期工程</t>
  </si>
  <si>
    <t>争取二期动工建设</t>
  </si>
  <si>
    <t>项目包括木兰溪南岸（八卦村-木兰溪大桥段）12.5公里，以及木兰溪北岸（八卦村-城港大桥段）7.4公里。</t>
  </si>
  <si>
    <t xml:space="preserve">水生态公司
</t>
  </si>
  <si>
    <t>黄志伟
138 5027 2383</t>
  </si>
  <si>
    <t>霞林街道民俗文化中心</t>
  </si>
  <si>
    <t>文化体育</t>
  </si>
  <si>
    <t>建设沟头、棠坡、万达南、坂头东、坂头西民俗文化中心，总占地约3亩，建筑面积约2200平方米。</t>
  </si>
  <si>
    <t>截止2024年9月，顶楼古建筑全面建设完成，相关配套设施建设完成，投入使用</t>
  </si>
  <si>
    <t>2023年10月-12月主体建筑建设，
2024年1月-3月顶楼古建筑施工
2024年4月-6月古建筑建设初步完成
2024年7月-9月整体建设及配套设施完成并投入使用</t>
  </si>
  <si>
    <t>理事会自筹+征迁补偿款</t>
  </si>
  <si>
    <t>建筑占地面积约6.6亩</t>
  </si>
  <si>
    <t>霞林社区居委会</t>
  </si>
  <si>
    <t>翁如霖
138 0859 8440</t>
  </si>
  <si>
    <t>1-5#楼主体施工完成
1-5#楼室内外装饰装修完成
1-5#楼水电安装完成
室外工程、高低压供配电正在施工</t>
  </si>
  <si>
    <t>1#楼、5#楼1月封顶，3#楼3月封顶，2#楼4月封顶
2-5月砌体工程施工
5-9月室内外装饰装修
10月至12月室外工程、高低压供配电施工</t>
  </si>
  <si>
    <t>坂头西幼儿园</t>
  </si>
  <si>
    <r>
      <rPr>
        <sz val="12"/>
        <rFont val="宋体"/>
        <charset val="134"/>
      </rPr>
      <t>用地面积9亩，建筑面积0.63万</t>
    </r>
    <r>
      <rPr>
        <sz val="12"/>
        <rFont val="SimSun"/>
        <charset val="134"/>
      </rPr>
      <t>㎡，共配建</t>
    </r>
    <r>
      <rPr>
        <sz val="12"/>
        <rFont val="宋体"/>
        <charset val="134"/>
      </rPr>
      <t>12个班。</t>
    </r>
  </si>
  <si>
    <t>开工建设</t>
  </si>
  <si>
    <t>1-3月：地下室施工；
4-6月：主体建设；
7-9月：主体完工；
10-13：完成落架。</t>
  </si>
  <si>
    <t>共需6000平，已有0平</t>
  </si>
  <si>
    <t>区经发集团</t>
  </si>
  <si>
    <t>坂头小学</t>
  </si>
  <si>
    <t>用地面积18165.22㎡（27.24亩），总建筑面积约17916㎡，新增小学学位1620个</t>
  </si>
  <si>
    <t>竣工验收</t>
  </si>
  <si>
    <t>1-2月：配套设施建设
3月：竣工验收</t>
  </si>
  <si>
    <t>共需求27.24亩，已有27.24亩</t>
  </si>
  <si>
    <t>珑禧台幼儿园</t>
  </si>
  <si>
    <t>教育</t>
  </si>
  <si>
    <t>小区配建，建设面积1690㎡，新增幼儿学位180个</t>
  </si>
  <si>
    <t>建设面积1690㎡</t>
  </si>
  <si>
    <t>中南集团</t>
  </si>
  <si>
    <t>华政安
18680536786</t>
  </si>
  <si>
    <t>泰然百货商场</t>
  </si>
  <si>
    <t>商贸</t>
  </si>
  <si>
    <t>利用天九湾天溢家园裙楼，采取线上线下相结合模式，主经经营生活、日用品等。</t>
  </si>
  <si>
    <t>投入使用</t>
  </si>
  <si>
    <t>1-5月：装修
6-7月：投入使用</t>
  </si>
  <si>
    <t>天溢商场共计3700㎡</t>
  </si>
  <si>
    <t>林憄钦
13607506888</t>
  </si>
  <si>
    <t>富力总部项目（正鼎日出）</t>
  </si>
  <si>
    <t>计划投资2亿元，办公面积为九层约一万平方米，建立富力全球贸易总部，设立并打造国家级研发中心及省级鞋服实验室，建立富力鞋博物馆、顶级试穿区、专业实验室、5D设计中心，打造校、企研学实践基地、工业旅游基地及构筑跨多媒体、多渠道、多平台的立体品牌直播体系，致力于成为全球鞋服产业链卓越供应商。</t>
  </si>
  <si>
    <t>1-2月：装修扫尾
3-4月：投入使用</t>
  </si>
  <si>
    <t>面积为九层约一万平方米</t>
  </si>
  <si>
    <t>福建省莆田富力进出口有限公司</t>
  </si>
  <si>
    <t>谢梅娟13799681679</t>
  </si>
  <si>
    <t>友德婚礼艺术中心</t>
  </si>
  <si>
    <t>霞林</t>
  </si>
  <si>
    <t>位于霞林街道荔园路正鼎大厦商业裙楼，建筑面积1万平方米，项目是友德集团旗下延伸项目，为年轻客户们提供婚礼婚宴服务，将科技产品、智能光影、婚礼文化完美融合，创新独特的婚礼理念，以宴会与时尚餐厅的融合，从场景设计和产品设计出发一站式解决婚宴、婚礼场景、四大人员等婚礼宴会方案。</t>
  </si>
  <si>
    <t>截至2023年底，主体工程基建完成，正在装修</t>
  </si>
  <si>
    <t>1-3月：完成2层楼的硬装；
4-6月：完成2层楼的软装部分；
7-9月：完成其他配备，产品进场，开业。</t>
  </si>
  <si>
    <t>莆田市友徳大酒楼有限公司</t>
  </si>
  <si>
    <t>郑帆18159427877</t>
  </si>
  <si>
    <t>霞林街道办事处
阮成伟
13615990058</t>
  </si>
  <si>
    <t>区商务局</t>
  </si>
  <si>
    <t>城厢区金融服务中心</t>
  </si>
  <si>
    <t>引入银行、证券、保险、基金、区域股权交易所、律师事务所、会计师事务所等金融服务业超20家集聚入驻，打造“城厢区金融服务中心”。</t>
  </si>
  <si>
    <t>开展入驻企业招商并运营。</t>
  </si>
  <si>
    <t>规划引入金融机构建筑面积10296㎡，其中：第2层综合服务区2610㎡，划分4个功能区，包括金融机构专柜服务区、资本市场展示区、金融惠企政策展示区和大中小多功能会议厅，第5-11层金融企业办公集聚区，建筑面积7686㎡（每层1098㎡）。</t>
  </si>
  <si>
    <t>城厢区人力资源服务产业园</t>
  </si>
  <si>
    <t>发挥城厢中心城区的地理优势和三产发达的产业优势，以服务全市十二条重点“产业链”发展为目标，承载人力配置、职业提升、创业孵化、管理咨询、人事代办、人才测评、成果转化、融资代理、产业融合、城市升级等十大人力资源服务功能，打造城厢区人力资源服务产业园，全面升级人力资源服务产业链，为全市产业发展提供人力资源要素保障。</t>
  </si>
  <si>
    <t>预计使用面积达1559.26㎡。</t>
  </si>
  <si>
    <t>莆田市城厢区人力资源服务产业园发展有限责任公司</t>
  </si>
  <si>
    <t>杨清
13960902292</t>
  </si>
  <si>
    <t>中电科创城先导区</t>
  </si>
  <si>
    <t>依托中电科创城先导区资源招商引进软件开发、集成电路、研发设计等软件信息行业龙头及潜力企业，招引5G、大数据、区块链、智能制造等新模式新业态集聚发展。2022年力争引进超30家相关企业入驻（其中，超5家以上企业实现纳统），打造城厢软件信息产业发展先导区，争创市级乃至省级企业技术中心。</t>
  </si>
  <si>
    <t>开展入驻企业招商并运营</t>
  </si>
  <si>
    <t>1-12月：继续开展入驻企业招商并运营</t>
  </si>
  <si>
    <t>中电光谷</t>
  </si>
  <si>
    <t>阮丽娟13860903035</t>
  </si>
  <si>
    <t>北霞线霞林段</t>
  </si>
  <si>
    <t>起点位于城厢区政府西北侧，于南山广化寺南侧与广化路交叉，终点位于朱坑村，路线长4.1公里，按双向两车道三级公路标准建设，路基宽9.5米（沿线设置2米步行道），设计速度30km/h，总造价约10000万元。</t>
  </si>
  <si>
    <t>1-3月：农转用报批；
4-6月：施工招投标；
7-9月：平整场地；
10-12月：基础施工。</t>
  </si>
  <si>
    <t>共需求2819.6亩，已有0亩</t>
  </si>
  <si>
    <t>蔡海斌15060391880</t>
  </si>
  <si>
    <t>万达南道路建设</t>
  </si>
  <si>
    <t>共4条道路，路线总长2.336公里。分两期实施：一期实施黄桥路、环糖厂路；二期实施霞林路、肖厝西路。</t>
  </si>
  <si>
    <t>1-6月：二期工程启动。</t>
  </si>
  <si>
    <t>共需求68.9亩，已有68.9亩</t>
  </si>
  <si>
    <t>霞林路建设工程</t>
  </si>
  <si>
    <t>项目位于霞林街道，走向由北向南，北起荔华东大道（G324），南至荔园路，总长约486.207米。</t>
  </si>
  <si>
    <t>1-3月：入户宣传及认定；
4-6月：认定上、签约；
7-8月：认定签约；
9-11月：完成征迁并交付使用
12月：开工建设。</t>
  </si>
  <si>
    <t>策划（2024年较难推动）</t>
  </si>
  <si>
    <t>共需求25.6亩，已有25.6亩</t>
  </si>
  <si>
    <t>谢 武13859801400</t>
  </si>
  <si>
    <t>滨溪北路（坂头西、万达南）</t>
  </si>
  <si>
    <t>长约2250米，宽24米，城市支路，包含两座连接万达南、坂头西片区的市政道桥</t>
  </si>
  <si>
    <t>进场施工</t>
  </si>
  <si>
    <t>1-3月：前期手续办理          
4-6月：完成招投标            
7-9月：项目进场施工        
10-12月：雨污水管网敷设</t>
  </si>
  <si>
    <t>共需求91亩，已有70亩</t>
  </si>
  <si>
    <t>交警支队新址建设</t>
  </si>
  <si>
    <t>拟选址检测站周边，占地约20亩</t>
  </si>
  <si>
    <t>1-6月：前期手续办理；
7-9月：进场围档；
10-12月：开工建设；</t>
  </si>
  <si>
    <t>征迁费用+财政资金</t>
  </si>
  <si>
    <t>占地约29亩</t>
  </si>
  <si>
    <t>市交警支队</t>
  </si>
  <si>
    <t>林一虎
13905049710</t>
  </si>
  <si>
    <t>占地31.82亩，地块面积21215.08㎡。（酒店用地）</t>
  </si>
  <si>
    <t>1-3月：图纸设计；
4-6月：开工前手续办理；
7-9月：开工建设；
10-12月：土方开挖。</t>
  </si>
  <si>
    <t>天三置业</t>
  </si>
  <si>
    <t>陈军
18039089199</t>
  </si>
  <si>
    <t>1-3月：下达出让规划条件；
4-6月：完成出让；
7-9月：总平及方案设计，办理规划许可；
10-12月：施工许可办理，动工建设。</t>
  </si>
  <si>
    <t>钟潭二号地块（商业水街地块一）</t>
  </si>
  <si>
    <t>占地45.8亩</t>
  </si>
  <si>
    <t>完成地下室施工30%。</t>
  </si>
  <si>
    <t>1-6月：前期手续办理；
7-9月：进场围档；
10-11月：开工建设；
12月：地下室施工。</t>
  </si>
  <si>
    <t>约45亩，已有45亩</t>
  </si>
  <si>
    <t>钟潭三号地块（美术錧地块）</t>
  </si>
  <si>
    <t>约112.9亩</t>
  </si>
  <si>
    <t>约112.9亩，已有0亩</t>
  </si>
  <si>
    <t>钟潭片区出让地块（贝克地块）</t>
  </si>
  <si>
    <t>占地100亩，规划用途为商住。</t>
  </si>
  <si>
    <t>占地100亩，已有0亩</t>
  </si>
  <si>
    <t>棚户区</t>
  </si>
  <si>
    <t>完成主体施工30%。</t>
  </si>
  <si>
    <t>1-3月：完成地勘及桩基；
4-10月：完成地下室施工；
11-12月：主体施工。</t>
  </si>
  <si>
    <t>约20亩，已有0亩</t>
  </si>
  <si>
    <t>动工建设</t>
  </si>
  <si>
    <t>钟潭南片区项目（三角地）</t>
  </si>
  <si>
    <t>占地150亩，其中出让地50亩，配套设施100亩。（项目位于霞林社区，东临凤翔城小区，南北分别靠荔园路和荔华东大道，西至三角埕。规划用地面积约145亩，腾出可建设用地面积84.5亩。)</t>
  </si>
  <si>
    <t>1-3月：前期规划；
4-8月:招、拍、挂；
6-11月：前手续办理；
12月：开工建设。</t>
  </si>
  <si>
    <t>胡彬伟13905943526</t>
  </si>
  <si>
    <t>地块二、地块三共100亩，拆迁面积约15万㎡，建设安置房约9万㎡。</t>
  </si>
  <si>
    <t>1-3月：招、拍、挂；
4-5月：前期手续办理；
6-12月：开工建设。</t>
  </si>
  <si>
    <t>霞林街道社区卫生服务中心</t>
  </si>
  <si>
    <t>卫生健康</t>
  </si>
  <si>
    <t>计划于城厢区坂头片区地块十二建设新址，根据社区卫生服务中心标准进行合理布局，改造装修，添置设备等。</t>
  </si>
  <si>
    <t>截止2024年底，预计项目前期工作全部完成，施工建设预计完成40%</t>
  </si>
  <si>
    <t>1-4月：主要完成项目前期的论证工作（包括可研及建设方案的修编、项目建设方式、招标方式等）；                5-7月：设计招标、图纸设计等； 主要完成图纸设计、图纸审查及相关建设手续的办理；           
8-12月：项目招标等，争取2024年8月份前开工建设。</t>
  </si>
  <si>
    <t>共需求1521.3平方米，已有1521.3平方米。</t>
  </si>
  <si>
    <t>蔡丽洪
13959582599</t>
  </si>
  <si>
    <t>卫健局</t>
  </si>
  <si>
    <t>区疾控中心扩建项目</t>
  </si>
  <si>
    <t>增加区疾控中心业务用房，添置仪器设备等。</t>
  </si>
  <si>
    <t>4-6月：完成扩容项目用房调拨；
7-9月：完成规划设计、招标。
10-12月：完成项目动工。</t>
  </si>
  <si>
    <t>郭伟13859850088</t>
  </si>
  <si>
    <t>郭伟
13859850088</t>
  </si>
  <si>
    <t>城厢区医院应急救治大楼项目</t>
  </si>
  <si>
    <t>计划在区医院现址建设应急救治大楼（初步规划总建筑面积约3.77万㎡，其中地上16层，建筑面积2.80万㎡,地下2层，建筑面积0.97万㎡，建设内容包括应急救治大楼建设、医疗设备采购及配套设施建设）。</t>
  </si>
  <si>
    <t>1-3月：主要完成项目前期的论证工作（包括2020年已批复的可研及建设方案的修编、项目建设方式、招标方式）；          4-6月：设计招标、图纸设计等；                7-9月：主要完成图纸设计、图纸审查及相关建设手续的办理；           
10-12月：项目招标等，争取2023年年底开工建设。</t>
  </si>
  <si>
    <t>初步规划总建筑面积约3.77万㎡，其中地上16层，建筑面积2.80万㎡,地下2层，建筑面积0.97万㎡。</t>
  </si>
  <si>
    <t>刘华山13860929899</t>
  </si>
  <si>
    <t>霞林排涝泵站建设工程</t>
  </si>
  <si>
    <t>建设霞林排涝泵站，位于霞林水闸下游侧，抽排流量为 50m3/s，初步2台贯流式抽水泵，装机容量4500KW。</t>
  </si>
  <si>
    <t>钟潭片区路网建设</t>
  </si>
  <si>
    <t>总长7.5公里，总用地面积约21.11公顷，约316.65亩</t>
  </si>
  <si>
    <t>滨江北路坂头西跨溪大桥</t>
  </si>
  <si>
    <t>从滨江北路南段跨溪至木兰铁岭片区</t>
  </si>
  <si>
    <t>修改</t>
  </si>
  <si>
    <t>万达南跨溪大桥</t>
  </si>
  <si>
    <t>从霞林社区至木兰新城片区跨溪大桥。总长约1000米双向四车道。</t>
  </si>
  <si>
    <t>旧糖厂改造特色街区</t>
  </si>
  <si>
    <t>利用原糖厂旧仓库建设温泉、饮食、休闲娱乐场所为一体的特色街区。</t>
  </si>
  <si>
    <t>霞林学校人行天桥</t>
  </si>
  <si>
    <t>建设一座位于霞林安置房跨正荣玖玺二期路人行天桥</t>
  </si>
  <si>
    <t>城厢区木兰滨溪片区无障碍设施改造工程</t>
  </si>
  <si>
    <t>对道路无障碍设施开展全面排查，摸清无障碍设施应建未建、建设不规范、不到位或缺损情况，重点对人行道、盲道、人行过街设施等进行改造提升，完善市政道路无障碍标志标识等设施</t>
  </si>
  <si>
    <t>城区智能化停车场建设</t>
  </si>
  <si>
    <t>计划利用龙办、霞办辖区内边角闲置用地各建设3个智能化停车场。</t>
  </si>
  <si>
    <t>木兰铁岭民俗文化中心</t>
  </si>
  <si>
    <t>建设木兰、铁岭民俗文化中心，总占地约3亩。</t>
  </si>
  <si>
    <t>钟潭文化交流中心</t>
  </si>
  <si>
    <t>集旅游、休闲度假、文化交流等一体。</t>
  </si>
  <si>
    <t>退伍军人服务中心</t>
  </si>
  <si>
    <t>项目计划落在铁岭村，着力打造人武部、军队文化展示中心、培训中心、疗养中心，规模15亩。</t>
  </si>
  <si>
    <t>钟潭四号地块</t>
  </si>
  <si>
    <t>占地10.5亩</t>
  </si>
  <si>
    <t>钟潭风景区提升工程</t>
  </si>
  <si>
    <t>旅游</t>
  </si>
  <si>
    <t>占地面积168647.56平方米，约252.9713亩。拟对景区内原有的“三盅奇瀑”，“钟潭飞瀑”、“司马山庄”、“戚公祠”、“钟潭飞渡”和金溪垂钓、静心亭、清香阁、观瀑台等10多处景点进行修缮提升，并配套完善基础设施建设等。</t>
  </si>
  <si>
    <t>顶墩小区（港峰公司地块）</t>
  </si>
  <si>
    <t>用地107亩，拆迁面积3.3万㎡，规划建设22幢商住楼、幼儿园及配套设施，总建筑面积43.99万㎡。</t>
  </si>
  <si>
    <t>前期手续办理。</t>
  </si>
  <si>
    <t>港峰房地产</t>
  </si>
  <si>
    <t>陈桂芳13599858863</t>
  </si>
  <si>
    <t>霞林街道环卫基地</t>
  </si>
  <si>
    <t>卫生</t>
  </si>
  <si>
    <t>项目计划落在铁岭村，占地约5亩，建设约5000平米的办公用房及环卫工作公寓。</t>
  </si>
  <si>
    <t>霞林环卫公司</t>
  </si>
  <si>
    <t>陈建福18606902988</t>
  </si>
  <si>
    <t>木兰铁岭片区改造项目-铁岭幼儿园</t>
  </si>
  <si>
    <t>本项目总建筑面积4906.24㎡，其中地上建筑面积4246.56㎡、地下建筑面积659.68㎡，主要建设幼儿园教学楼，配套建设室外广场、道路、景观绿化、围墙、大门、综合管线等基础设施。</t>
  </si>
  <si>
    <t>坂头中学</t>
  </si>
  <si>
    <t>文化教育</t>
  </si>
  <si>
    <t>总面积39.3亩（26202.81㎡），规划30个班，1500人</t>
  </si>
  <si>
    <t>祥和幼儿园</t>
  </si>
  <si>
    <t>新校区建设3000㎡，新增幼儿学位180个</t>
  </si>
  <si>
    <t>木兰铁岭酒店</t>
  </si>
  <si>
    <t>炜业物流地块综合楼</t>
  </si>
  <si>
    <t>综合楼招商、电子商务等</t>
  </si>
  <si>
    <t xml:space="preserve">凤凰山街道2024年项目投资计划表  </t>
  </si>
  <si>
    <t>㈠</t>
  </si>
  <si>
    <t>学园路道路提升改造工程</t>
  </si>
  <si>
    <t>凤办</t>
  </si>
  <si>
    <t>对学园路人行道改造、对道路进行铺沥青铺设、建设智慧路灯光缆、调整收集雨水及污水管（井）等附属设施等。</t>
  </si>
  <si>
    <t>1-2月：工程施工；
3月：工程竣工。</t>
  </si>
  <si>
    <t>市城投公司</t>
  </si>
  <si>
    <t>郭季敏
13599020210</t>
  </si>
  <si>
    <t>苏剑炜
15160263333</t>
  </si>
  <si>
    <t>区交通局</t>
  </si>
  <si>
    <t>㈡</t>
  </si>
  <si>
    <t>侨雄地块安置房</t>
  </si>
  <si>
    <t>总用地面积28.93亩，拟建安置房总建筑面积约11万平方米，其中地上建筑面积约8.4万平方米，地下室建筑面积约2.5万平方米。</t>
  </si>
  <si>
    <t>部分主体结构完工。</t>
  </si>
  <si>
    <t>1-3月：室外总体施工，机电施工，电力施工、自来水施工;
4月；初步验收；;
5-6月：竣工验收并交付使用。</t>
  </si>
  <si>
    <t>龙德井夯基惠民工程</t>
  </si>
  <si>
    <t>建筑面积4870平方米，采取“1+6+X”的模式创建社区邻里中心，完善幼有所育、老有所养、病有所医、食有所安、居有所乐、事有所办这六项服务功能，配置建设社区幼儿园、居家和社区养老服务中心、基层医疗卫生服务点、社区生鲜便利店、综合性文化服务中心、网格便民服务站，并结合实际横向纵向拓展X个服务功能。</t>
  </si>
  <si>
    <t>基础施工。</t>
  </si>
  <si>
    <t>1-3月：主体建设；
4月份：工程竣工。</t>
  </si>
  <si>
    <t>凤凰山街道
龙德井社区</t>
  </si>
  <si>
    <t>郑扬苹
15205910372</t>
  </si>
  <si>
    <t>文献北片区城市更新项目一期</t>
  </si>
  <si>
    <t>文献北片区城市更新项目一期规划用地面积约440亩，项目东至大唐广场，西至学园路，南至文献路，北至梅园雅居、民房等。</t>
  </si>
  <si>
    <t>征迁扫尾。</t>
  </si>
  <si>
    <t>1-3月：征迁扫尾；
4-5月：相关建设前期手续办理；
6-11月：基础开挖（凤办）；
12月份：主体动工。</t>
  </si>
  <si>
    <t>陈  扬 
13950729944</t>
  </si>
  <si>
    <t>回购住宅面积约29225㎡、商业面积约3169.2㎡，回购地下车位200个；幼儿园用地面积约7560㎡</t>
  </si>
  <si>
    <t>挂牌出让等手续。</t>
  </si>
  <si>
    <t>1月：三通一平
2-7月：基础施工；
8-12月：主体建设；。</t>
  </si>
  <si>
    <t>商品房出让地块，出让面积为48507.63平方米（含安置房地块面积）</t>
  </si>
  <si>
    <t>㈢</t>
  </si>
  <si>
    <t>凤办辖区老旧小区提升改造工程</t>
  </si>
  <si>
    <t>广电小区、边防集资房、国税套房、商检集资房等10老旧小区实施环境提升工程，主要实施道路硬化、雨污分流、电缆下地、小区绿化等内容。</t>
  </si>
  <si>
    <t>1-2月：方案设计、预算审核、施工、监理网上挂标；
3月：动工建设；
8-11月:配套健身休闲娱乐设施施工，停车位及边角地增设电动车充电棚等配套施工；
12月：工程完工。</t>
  </si>
  <si>
    <t>谢晨风
13599889911</t>
  </si>
  <si>
    <t>周荔山
13860996235</t>
  </si>
  <si>
    <t>㈣</t>
  </si>
  <si>
    <t>龙德井商务酒店</t>
  </si>
  <si>
    <t>总建筑面积5.36万平米，其中龙德井商务大厦4.06万平米，南门酒店1.3万平米。</t>
  </si>
  <si>
    <t>1-8月：主体施工;
9月份：封顶；
10-12月份：内外墙装饰装修。</t>
  </si>
  <si>
    <t>素栖共享美食文化城</t>
  </si>
  <si>
    <t>项目场地位于凤凰山广场，主体面积约7000平方，共三层。以室内集市的形式落地，通过对不同区域功能区的划分，包融更多美食业态，同时兼具休闲社交功能，取代生硬的快速用餐场所，打造出接近生活必须场所。</t>
  </si>
  <si>
    <t>招商阶段</t>
  </si>
  <si>
    <t>1-2月：完成办公场所装修；
3月：完成人员招聘及相关运营准备，并开始试营业；</t>
  </si>
  <si>
    <t>素栖餐饮管理有限公司</t>
  </si>
  <si>
    <t>张吓妹
15080166331</t>
  </si>
  <si>
    <t>莆田鞋“华跃”品牌运营中心</t>
  </si>
  <si>
    <t>福建华跃科创数字科技有限公司专注于缓震科技的研发和对新材料的探索，致力于为不同层次的跑者提供全面的运动装备解决方案，中心下设品品牌策划部，传媒部，数据分析部等多个部门，部门之间密切合作，协同完成品牌运营的各项工作。旗下拥有一支由外观、结构、材料等各领域专家组成的研发团队，同时与各大高校展开合作，致力于持续探索和运用最新的科技</t>
  </si>
  <si>
    <t>福建华跃科创数字科技有限公司</t>
  </si>
  <si>
    <t>俞建辉
18505005550</t>
  </si>
  <si>
    <t>凤凰山城乡供水一体化项目</t>
  </si>
  <si>
    <t>在白洋、朱坑、林桥统一铺设供水管网约20公里，项目建成后，3个山居村将由市自来水公司统一供水，受益群众约1400户4500人，进一步保障群众饮水安全。</t>
  </si>
  <si>
    <t>1-6月份：方案设计；
7月份：动工建设；
8-11月份：主体施工；
2月份：工程完工。</t>
  </si>
  <si>
    <t>莆田市水务集团</t>
  </si>
  <si>
    <t>林翊广
15160291508</t>
  </si>
  <si>
    <t>区水务集团</t>
  </si>
  <si>
    <t>Y502北霞线</t>
  </si>
  <si>
    <t>交通</t>
  </si>
  <si>
    <t>项目起点位于南山广化寺南侧，与广化路平米交叉，终点通过对接天龟线旅游路对接天马山、龟山寺等风景区，路线全长8.26公里，宽10米，建设标准为双向2车道三级公路（兼城市道路功能），设计速度30公里/时（另外沿线配套人行登山道）。</t>
  </si>
  <si>
    <t>1-3月：初步方案设计及方案优化等手续；
4-7月预算审核、施工、监理网上挂标；
8月份：动工建设；
9-12月份：工程施工。</t>
  </si>
  <si>
    <t>筱竹雅居安置房</t>
  </si>
  <si>
    <t>与业主协商征收事宜。</t>
  </si>
  <si>
    <t>1-2月：与才子公司协商征收事宜；
3-5月：征收签约并房屋拆除；
6-10月：安置地块网上挂招拍；
11月：动工建设；
12月：基础开挖。</t>
  </si>
  <si>
    <t>科技楼周边改造项目</t>
  </si>
  <si>
    <t>项目位于田尾圆圈，占地面积约24亩，拆迁面积约37000左右平方米。</t>
  </si>
  <si>
    <t>1-11月份：总平方案、建筑方案设计、施工图审批等手续报批。               
12月份：动工。</t>
  </si>
  <si>
    <t>莆田市建工投资集团有限公司</t>
  </si>
  <si>
    <t>陈元培
13808583565</t>
  </si>
  <si>
    <t>白洋村幸福家园建设</t>
  </si>
  <si>
    <t>一期主体建筑为18栋双拼住宅楼（3层）、1 栋多层住宅（7层）、1 栋值班室（1层），设置51个地上机动车停车位，总建筑面积为11982.35平方米。</t>
  </si>
  <si>
    <t>完成施工图审查。</t>
  </si>
  <si>
    <t>谢莉娜
18950715696</t>
  </si>
  <si>
    <t>月塘南片区排涝工程（新梅溪(沟头片区至新梅路段) 排水管涵改道工程 )</t>
  </si>
  <si>
    <t>完成项目社会稳定风险评等手续。</t>
  </si>
  <si>
    <t>1-5月：完成施工图涉及和方案确认;
6-8月：项目招投标等手续;
9月：动工建设；
10-12月：基础建设。</t>
  </si>
  <si>
    <t>陈丽丽
13030836215</t>
  </si>
  <si>
    <t>莆阳路综合整治</t>
  </si>
  <si>
    <t>城建</t>
  </si>
  <si>
    <t>莆阳路周边建筑风貌改造，根据现有开窗特点，通过红色面砖勾勒立面线脚网格；适度调整墙面色彩并预留空调机位；商业底层采用青石面砖，凸显莆仙传统建筑色彩。</t>
  </si>
  <si>
    <t>区城投</t>
  </si>
  <si>
    <t>莆阳路（吉祥街）天桥建设</t>
  </si>
  <si>
    <t>天桥主体设计、天桥附属设计、天桥与管线关系、夜景照明设计、其他迁改内容等。</t>
  </si>
  <si>
    <t>1-4月份：完成工程规划许可证、施工图设计等前期手续;
6月份：预算编制及施工招投标等手续；
7-9月份：开工建设并主体施工；
10月份：工程竣工。</t>
  </si>
  <si>
    <t>下十字街（河滨路）提升改造</t>
  </si>
  <si>
    <t>下十字街周边建筑风貌改造，根据现有开窗特点，通过红色面砖勾勒立面线脚网格；适度调整墙面色彩并预留空调机位；商业底层采用青石面砖，凸显莆仙传统建筑色彩。</t>
  </si>
  <si>
    <t>莆阳福道</t>
  </si>
  <si>
    <t>项目涉及凤办林桥村征地80亩，用于植物园、生态园配套项目。</t>
  </si>
  <si>
    <t>1-3月：完成施工图涉及和方案确认;
4-6月：项目招投标等手续;
7月：基础设施动工建设（三通一平）；
8-12月：基础设施建设。</t>
  </si>
  <si>
    <t>莆田市园林发展集团有限公司</t>
  </si>
  <si>
    <t>陈俊卿
13860963232</t>
  </si>
  <si>
    <t>㈤</t>
  </si>
  <si>
    <t>久爱致和（北京）科技有限公司国际名品直播基地</t>
  </si>
  <si>
    <t>为国内抖音、快手、视频号等平台上千个达人
通过≥50 个国际名品供应链</t>
  </si>
  <si>
    <t>政策商讨阶段</t>
  </si>
  <si>
    <t xml:space="preserve"> 1-7月：完成相关扶持政策的签订并落地； 
8-10月：完成办公场所装修；
11月：完成人员招聘及相关运营准备，并开始试营业；      
</t>
  </si>
  <si>
    <t>久爱致和（北京）科技有限公司</t>
  </si>
  <si>
    <t>梁国伟
18529303132</t>
  </si>
  <si>
    <t>权星时光达人孵化基地</t>
  </si>
  <si>
    <t>达人孵化含油画（画鞋）达人、名品达人、个人ip 打造</t>
  </si>
  <si>
    <t xml:space="preserve"> 1-6月：完成相关扶持政策的签订并落地； 
7-9月：完成办公场所装修；
10月：完成人员招聘及相关运营准备，并开始试营业；      
</t>
  </si>
  <si>
    <t>权星时光品牌管理（杭州）有限公司</t>
  </si>
  <si>
    <t>中鑫国际选品中心</t>
  </si>
  <si>
    <t>选品中心，供达人销售：1.全省尖货供应链；2.省内·中国品牌；3.、省外尖货供应链；.4、外省·国内品牌。</t>
  </si>
  <si>
    <t>中鑫（莆田）
供应链管理
集团公司</t>
  </si>
  <si>
    <t>中鑫国际名品电商运营基地</t>
  </si>
  <si>
    <t>韩国潮牌UNRML：抖音官方旗舰店、快手官方旗舰店、视频官方旗舰店、得物店天猫服饰旗舰店。</t>
  </si>
  <si>
    <t>中鑫（莆田）电子商务有限公司</t>
  </si>
  <si>
    <t>文献北片区城市更新项目二期</t>
  </si>
  <si>
    <t>二期文献北片区二期规划范围北至石室路，南至文献路，西至荔城中大道，东至学园中街，总征迁范围面积约263亩，涉及征迁户数约1862户、公产单位（企业）37家，拆迁面积(民房+公产）约33万㎡。</t>
  </si>
  <si>
    <t>前期摸底等工作。</t>
  </si>
  <si>
    <t>上半年：前期摸底等工作；             
下半年：总评方案报批等前期手续。</t>
  </si>
  <si>
    <t>天九湾市场周边城市更新项目</t>
  </si>
  <si>
    <t>占地面积约40亩（含南方医院），征迁总面积约8万平方米，对其进行全面升级改造，形成专业与综合、批发与零售相配套的农贸市场体系,并完善市场基础建设及周边其他基础设施。</t>
  </si>
  <si>
    <t>前期手续。</t>
  </si>
  <si>
    <t>上半年：完成摸底、地块控规论证、规划选址；        
下半年：土地预审、编制、可行性研究报告论证。</t>
  </si>
  <si>
    <t>南门企业集团有限公司</t>
  </si>
  <si>
    <t>方娟娟
13599881588</t>
  </si>
  <si>
    <t>福建佛学院扩建工程</t>
  </si>
  <si>
    <t>结合广化寺现状，进行设计院中园、园中院中国最美佛学院福建佛学圣地（男众部）新校区，占地面积约45，建筑面积8638 ㎡。</t>
  </si>
  <si>
    <t>上半年：地块控规论证、规划选址；        
下半年：土地预审、编制、可行性研究报告论证。</t>
  </si>
  <si>
    <t>南山广化寺</t>
  </si>
  <si>
    <t>5G智慧社区建设工程</t>
  </si>
  <si>
    <t>在凤办辖区以电信、移动等运营商为依托，综治网格搭建 “5G智慧社区应急智慧调度”总平台，分建“全市大数据调度指挥平台、智慧安防小区可视化平台、社区智慧消防可视化平台”，整合智慧充电桩、平安监控、云广播、门禁道闸、智能感烟、燃感探测器等安全设施，</t>
  </si>
  <si>
    <t>上半年：立项、方案设计；        
下半年：图审、预算。</t>
  </si>
  <si>
    <t>凤凰山街道
办事处</t>
  </si>
  <si>
    <t>蔡辉彬
13859869199</t>
  </si>
  <si>
    <t>陈  扬 13950729944</t>
  </si>
  <si>
    <t>城厢区中医院建设项目（凤凰山社区医院建设项目）</t>
  </si>
  <si>
    <t>拟将现凤凰山社区卫生服务中心（原城厢区医院旧址）改造提升成中医特色的社区医院，并逐步发展建设为区级公立中医院。（总建筑面积约9000㎡，其中地下1层，地上16层），改造提升及医疗设备添置等</t>
  </si>
  <si>
    <t xml:space="preserve">上半年：相关前期手续办理；
下半年：消防等其他手续。
</t>
  </si>
  <si>
    <t>区卫健局</t>
  </si>
  <si>
    <t>吴智丰
13607522</t>
  </si>
  <si>
    <t>南湖公园提升改造工程</t>
  </si>
  <si>
    <t>广场景观整治及文化长廊改造，南山书院建设，同愿林改造，崇福寺旁商业地块建设，南湖公园莲心阁建设等。</t>
  </si>
  <si>
    <t>上半年：立项、设计、图审；                      
下半年：预算、财审。</t>
  </si>
  <si>
    <t>福建钟潭文化旅游投资有限公司</t>
  </si>
  <si>
    <t>沈耀森
13607526025</t>
  </si>
  <si>
    <t>区文旅局</t>
  </si>
  <si>
    <t>消防中心建设（筱塘社区）</t>
  </si>
  <si>
    <t>凤凰山街道小型消防站主要利用原市消防支队旧楼（筱塘小学旁）加固改造，改造面积2400m²，一层为车库、消防器材室、健身房、厨房等，二层为办公室和宿舍，三层为设备房，四楼为莆田市应急消防科普教育基地，消防站预计投入15名政府专职消防员执勤。</t>
  </si>
  <si>
    <t>朱坑村文创旅游项目</t>
  </si>
  <si>
    <t>朱坑村位于凤凰山脉，是郑露三兄弟著书讲学之地，开启莆田文化之脉，朱坑村有着丰富的自然景观资源，可赏、 可玩、可品。依托村庄规划按计划，在今年4月份开始改造，目前已经完工的是荔枝谱农耕文化、大兰里民俗文化、大兰里部分民宿馆、村部部分记忆馆、全域部分研学基地。</t>
  </si>
  <si>
    <t>上半年：完成摸底、立项等前期工作 ；        
下半年：资金筹集，明确建设方式。</t>
  </si>
  <si>
    <t>凤凰山街道
朱坑村委会</t>
  </si>
  <si>
    <t>陈黎敏
13666900555</t>
  </si>
  <si>
    <t>林金銮
13860931373</t>
  </si>
  <si>
    <t>林桥村星空漫道项目</t>
  </si>
  <si>
    <t>利用天龟线沿线两旁景色，打造城市夜景观景台，集休闲、餐饮、露营等为一体的城市一公里生活圈</t>
  </si>
  <si>
    <t>上半年：完成摸底、立项等前期工作 ；        
下半年：招商引资。</t>
  </si>
  <si>
    <t>凤凰山街道
林桥村委会</t>
  </si>
  <si>
    <t>黄建兴
13959519558</t>
  </si>
  <si>
    <t>吴礼敏
13950725258</t>
  </si>
  <si>
    <t>白洋村油画创客基地</t>
  </si>
  <si>
    <t>立足原辖区油画城产业基础，依托白洋村旅游建设，结合天龟线沿线旅游路沿线建设休息驿站和停车场，打造全市油画文创基地。</t>
  </si>
  <si>
    <t xml:space="preserve">  华亭镇2024年项目投资计划表  </t>
  </si>
  <si>
    <t>富力智造产业园</t>
  </si>
  <si>
    <t>规划用地596.4亩，建设总建筑面积45万m的标准厂房和配套设施，依托5G、物联网、人工智能等新一代信息技术，建设以创新企业生态圈的运营为核心，智慧空间和智能制造为支撑的“一体两翼”发展模式，用多元复合功能构筑产业园区特有的社会体系，构建集产业、交流和生活于一体的综合性功能园区。</t>
  </si>
  <si>
    <t>截止2023年底，预计可完成部分桩基施工。</t>
  </si>
  <si>
    <t>1-3月：项目一期完成部分桩基施工及上部结构施工图设计；
4-6月：项目一期桩基施工完成及上部主体建筑施工；
7-9月：项目一期主体建筑施工；项目二期方案设计、论证；
10-12月：项目一期主体建筑施工，内部装修并开始配套工程施工；项目二期设计定稿、预算、施工许可证办理等施工前期手续。</t>
  </si>
  <si>
    <t>共需求596.4亩，已有310亩。</t>
  </si>
  <si>
    <t>林  烽
13808579798</t>
  </si>
  <si>
    <t>城厢区水利局</t>
  </si>
  <si>
    <t>华亭山塘除险加固工程</t>
  </si>
  <si>
    <t>对华亭镇东洋、顶天壶、夏天壶、大坑里、企石、后枫、山塘、朝东、龟山山塘等11座山塘进行除险加固、设施提升等；对部分山塘水库防汛道路进行硬化等。</t>
  </si>
  <si>
    <t>截止2023年底，预计可完成半山、胜利2座山塘除险加固工作。</t>
  </si>
  <si>
    <t>1-3月：分批次完成剩余9座山塘除险加固项目方案设计和专家评审；
4-6月：完成前期挂标、开标等；
7-9月：分批次实现9座山塘除险加固项目进场施工；
10-12月：实现竣工验收。</t>
  </si>
  <si>
    <t>华亭镇
人民政府</t>
  </si>
  <si>
    <t>华亭镇农村饮用水城乡供水一体化</t>
  </si>
  <si>
    <t>设计供水总规模20000m3/d，供水对象为华亭镇35个行政村。户数约33334户、涉及人口118670人。新建配水主管道 17.854km，铺设各村庄配水管道(配水主管级支管、入户管)长度 358.64km，水表采用远传水表，共设置 14322 套。</t>
  </si>
  <si>
    <t>截止2023年底，全面推进项目施工。</t>
  </si>
  <si>
    <t>1-3月：完成濑榜路片区、园头南湖片区、华林工业园片区各村的表箱、水表及表后管道安装；
4-6月：木兰大道片区各村的表箱、水表及表后管道安装工作；324国道供水区、埔柳供水区、简易自来水区各村的表箱、水表及表后管道安装工作；
7-9月：对各片区村庄未完成部分进行扫尾工作。</t>
  </si>
  <si>
    <t>莆田市水务集团有限公司</t>
  </si>
  <si>
    <t>俞建平13706085055</t>
  </si>
  <si>
    <t>莆田桂圆产业园·天桂基地项目</t>
  </si>
  <si>
    <t>在华亭镇郊溪、后塘、油潭等村建设占地约2000亩的产业园。其中，郊溪基地建设省级物联网应用基地等，计划新增流转果地面积1000亩；油潭基地建设桂圆烘焙中心。</t>
  </si>
  <si>
    <t>截止2023年底，预计可完成流转果地1000亩。郊溪配套道路建设、研究院落地。</t>
  </si>
  <si>
    <t>1-3月：云峰龙眼海公园300亩果地流转；果地扩建方案设计、前期手续办理；
4-6月：郊溪420基地、郊溪246基地场地整理、嫁接矮化；油潭基地建设桂圆烘焙中心方案设计；
7-9月：油潭基地建设桂圆烘焙中心基础设施建设；
10-12月：油潭基地建设桂圆烘焙中心工程扫尾；天桂烘焙进驻。</t>
  </si>
  <si>
    <t>天桂（福建）食品有限公司</t>
  </si>
  <si>
    <t>吴政峰18659455550</t>
  </si>
  <si>
    <t>城厢区农业农村局</t>
  </si>
  <si>
    <t>木兰溪支流河道安全生态水系建设项目</t>
  </si>
  <si>
    <t>针对木兰溪的支流进行整治，包括两旁护岸砌坡、溪道清淤、两岸环境整治等。包括顺达沟-后角段、前黄溪、西湖溪（走马亭段）等河段整治；霞皋八卦村游船码头、濑溪滩涂公园建设。其中前黄溪上游后塘河道整治包含综合治理河道5.2km 两岸新建生态护岸7km 清淤清杂清障3.5km ，农耕、机耕路桥、沿线小拦水坝，用于农业灌溉及果园浇灌，沿线护岸提升工程、配套路灯设施等。</t>
  </si>
  <si>
    <t>截止2023年底，预计可完成顺达沟-后角段建设。</t>
  </si>
  <si>
    <t>1-3月：完成前黄溪上游后塘、西湖溪河道整治方案设计等前期；
4-6月：完成前黄溪上游后塘河道项目预算、财审、挂标、开标；完成西湖溪等其他河道项目设计；
7-9月：前黄溪上游后塘河道项目进场施工；西湖溪等其他河道方案论证；
10-12月：前黄溪上游后塘河道基本完成项目建设。西湖溪等其他河道项目进入招投标程序。</t>
  </si>
  <si>
    <t>凤凰福道植物园文旅项目-华亭段</t>
  </si>
  <si>
    <t>建设龙桥至华亭凤凰福道，进行道路绿化等基础设施建设，华亭段占地约35亩。</t>
  </si>
  <si>
    <t>截止2023年底，预计可完成部分道路施工。</t>
  </si>
  <si>
    <t>1-3月：预计完成工程量40%；
4-6月：预计完成工程量60%；
7-9月：预计完成工程量80%；
10-12月：预计完成工程量100%</t>
  </si>
  <si>
    <t>共需求35亩，已有35亩。</t>
  </si>
  <si>
    <t>莆田市园林集团</t>
  </si>
  <si>
    <t>城厢区交通局</t>
  </si>
  <si>
    <t>龟山路配套提升工程</t>
  </si>
  <si>
    <t>龟山路沿线路灯、警示牌架设、进出村路口、重点路段减速带设置等。</t>
  </si>
  <si>
    <t>截止2023年底，预计可完成警示牌架设，重点路段减速带设置。</t>
  </si>
  <si>
    <t>1-3月：进行沿线路灯设计、图审；
4-6月：路灯项目招投标；
7-9月：路灯项目施工、安装；
10-12月：路灯项目扫尾验收、投入使用。</t>
  </si>
  <si>
    <t>城厢区住建局</t>
  </si>
  <si>
    <t>木兰溪流域乡村振兴（桂圆产业示范片区）项目</t>
  </si>
  <si>
    <t>①园头村乡村振兴试点工程：园头村研学基地修缮工程，园头村古传统村落核心区建设（一期）等。②五云村乡村振兴工程：包括五云村官帽山儿童游乐园无动力场地配套提升建设工程等。③埔柳村乡村振兴试点工程：埔柳村台湾农民创业园配套工程；埔柳村花卉世界周边果树矮化优化工程（三期）；埔柳村顶溪幸福河湖工程、埔柳村漫雕艺术工坊附属工程等。④南湖村乡村振兴试点工程：南湖村旱改水项目、南湖村智慧体育公园配套工程、南湖村骨灰堂工程等。⑤后塘村乡村振兴试点工程：后塘村果优基地二期流转工程振兴乡村龙眼片区、后塘村果优基地厂房配套工程、后塘村“夕阳红”康养服务中心等。⑥油潭村乡村振兴试点工程：油潭村龙眼园建设二期工程。</t>
  </si>
  <si>
    <t>截止2023年底，完善项目策划。</t>
  </si>
  <si>
    <t>1-3月：园头、埔柳、五云等村项目进行项目设计和前期手续办理；
4-6月：完成子项目预算、预算审核和招投标；
7-9月：子项目动工建设；
10-12月：部分工程竣工验收，结算审核。</t>
  </si>
  <si>
    <t>樟林片区北侧地块建设（建工·木兰府）</t>
  </si>
  <si>
    <t>土地建设面积约125亩，土地用途为商服用地－零售商业用地、住宅用地－城镇住宅、服务设施用地，公共管理与公共服务用地－教育用地（幼儿园），容积率&gt;1.0且≤2.0。</t>
  </si>
  <si>
    <t>截止2023年底，预计可完成主体建筑施工。</t>
  </si>
  <si>
    <t>1-3月：完成室外配套设施建设；
4-6月：工程收尾，验收。</t>
  </si>
  <si>
    <t xml:space="preserve">谢桂焕  15059455091    </t>
  </si>
  <si>
    <t>城厢区教育局</t>
  </si>
  <si>
    <t>华亭镇集贸市场改造提升工程</t>
  </si>
  <si>
    <t>1、前黄临时市场主体工程建设：在原前黄市场后面，利用旧镇区建设新市场，规划摊位90个。
2、前黄临时市场配套工程：新建市场配套设施，包括公厕、管理房、停车场收费系统等。
2、霞皋市场改造提升工程：在原霞皋市场旁改扩建新市场，新建摊位80个等其他基础设施，占地约1000平方米。</t>
  </si>
  <si>
    <t>截止2023年底完成前黄临时市场主体工程建设、前黄临时市场配套工程设计。</t>
  </si>
  <si>
    <t>1-3月：前黄临时市场配套工程预算、招投标工作；
4-6月：前黄临时市场配套工程进场施工；
7-9月：前黄临时市场配套工程施工；
10-12月：前黄临时市场配套工程竣工扫尾、项目验收。</t>
  </si>
  <si>
    <t>城厢区商务局</t>
  </si>
  <si>
    <t>海西跨境电商综合产业园项目</t>
  </si>
  <si>
    <t>1、海西跨境电商综合产业园：结合莆田作为跨境电商综合试点区为契机，打造海西跨境电商综合产业园。
2、莆田国际陆港：项目规划建设“三货仓一堆场”和“一中心一基地”，打造内外贸一体化融合发展的陆港新平台。“三货仓”，即集货仓、出口监管仓、公共保税仓。货物集中查验场，跨境电商监管中心，直播基地。同时进行莆田国际陆港信息化配套建设。</t>
  </si>
  <si>
    <t>截止2023年底，初步完成国际陆港建设，跨境电商监管中心，引进青创立内容电商产业园项目。</t>
  </si>
  <si>
    <t>1-3月：完善国际陆港相关服务；启动青创立内容电商试运行；
4-6月：青创立内容电商正式投产运营。</t>
  </si>
  <si>
    <t>莆田市跨境通电子商务有限公司</t>
  </si>
  <si>
    <t>刘怀川18396543227</t>
  </si>
  <si>
    <t>霞皋内沟水生态环保治理</t>
  </si>
  <si>
    <t>针对霞皋沿线污水收集，内沟清淤，进行沿线部分河段护岸砌坡和水生态治理。</t>
  </si>
  <si>
    <t>1-3月：方案设计、论证调整；
4-6月：预算审核、项目招投标；
7-9月：项目进场施工；
10-12月：项目竣工扫尾、完成验收。</t>
  </si>
  <si>
    <t>城厢区环保局</t>
  </si>
  <si>
    <t>2024年松材线虫病防治工程</t>
  </si>
  <si>
    <t>对木兰大道、龟山路等主干道周边村居进行松材线虫枯死木群清理治理，推动松林改造、植树造林。</t>
  </si>
  <si>
    <t>1-3月：确认改造区域，方案论证；
4-6月：预算财审、招投标等前期手续办理；
7-9月：进场治理改造；
10-12月：治理完工。</t>
  </si>
  <si>
    <t>城厢区自然资源局</t>
  </si>
  <si>
    <t>黄鹏远13706053720</t>
  </si>
  <si>
    <t>2024年商品林赎买工程</t>
  </si>
  <si>
    <t>对云峰、濑厝等村居桉树林种植比较集中的林班进行赎买。</t>
  </si>
  <si>
    <t>1-3月：确认改造区域，方案论证；
4-6月：预算财审、招投标等前期手续办理；
7-9月：完成赎买，进行砍伐；
10-12月：植树造林。</t>
  </si>
  <si>
    <t>城厢区华亭镇国土绿化试点示范项目</t>
  </si>
  <si>
    <t>位于华亭镇后角村、后塘村、郊尾村、郊溪村、西许村、兴沙村、樟塘村、郑庄村，规划占地面积11255亩，充分考虑地形地貌、土壤状况、植被现状等诸多因子，细化立地类型划分，主要采取人工造林、更替修复、补植修复以及抚育修复四种技术措施，开展木兰溪森林生态屏障修复、沿海防护林基干林带修复两大工程。</t>
  </si>
  <si>
    <t>截止2023年底，预计可完成项目设计招标前期工作及2023年造林任务。</t>
  </si>
  <si>
    <t>1-3月：苗木购买、选定苗木、苗木采购运输、人工造林、更替修复、补植修复、抚育修复；
4-6月：抚育修复；
7-9月：抚育修复；
10-12月：抚育、完工验收。</t>
  </si>
  <si>
    <t>共需求11255亩，已有11255亩。</t>
  </si>
  <si>
    <t>华亭镇人民政府</t>
  </si>
  <si>
    <t>2024年农村道路提升改造工程</t>
  </si>
  <si>
    <t>1.溪滨路建设：东起云峰村，西至后山村，全长约2公里。
2.万圳路：万圳路、华前路前期道路硬化工程。
3.后湖路：后塘村至濑榜路，长度约620米。
4.郑庄村道路拼框改造工程。</t>
  </si>
  <si>
    <t>截止2023年底，论证项目策划。</t>
  </si>
  <si>
    <t>1-3月：后湖路方案设计及方案论证，郑庄村道路拼框改造工程进行方案设计；
4-6月：郑庄村道路拼框改造工程进行方案论证；
7-9月：溪滨路方案设计及方案论证，郑庄村道路拼框改造工程办理施工许可；
10-12月：万圳路方案设计及论证，郑庄村道路拼框动工改造。</t>
  </si>
  <si>
    <t>木兰大道油潭安置区</t>
  </si>
  <si>
    <t>位于华亭镇油潭村，规划占地面积11.42亩，建设6层安置房3栋、配套配电房1栋及配套硬化、绿化、亮化等基础设施。</t>
  </si>
  <si>
    <t>截止2023年底，预计可完成工程地勘、净地、设计、施工图审查、预算等工作。</t>
  </si>
  <si>
    <t>1-3月:莆田金钟水利枢纽引水配套改线工程设计方案论证、协调切换管停水审批、施工等，安置区工程完成预算审核等
4-6月：安置区工程招标，开工土方外运、工程办理施工许可证。
7-9月：安置区基础结构施工，地上三层主体结构施工。
10-12月：地上六层主体结构施工，封顶。</t>
  </si>
  <si>
    <t>1.共需求11.41亩，已获批11.41亩，还需0亩；</t>
  </si>
  <si>
    <t>莆田市城厢区华亭镇油潭村民委员会</t>
  </si>
  <si>
    <t>倪武林15880342533</t>
  </si>
  <si>
    <t>2</t>
  </si>
  <si>
    <t>西许党群服务中心</t>
  </si>
  <si>
    <t>拟在西许旧村部对面建设西许党群服务中心，占地面积1000平方米，建设三层。</t>
  </si>
  <si>
    <t>1-3月：前期手续办理；
4-6月：进行预算财审；办理施工许可；
7-9月：招投标，准备动工；
10-12月：进行工程建设。</t>
  </si>
  <si>
    <t>村居自筹</t>
  </si>
  <si>
    <t>西许村民委员会</t>
  </si>
  <si>
    <t>刘国枝13799665315</t>
  </si>
  <si>
    <t xml:space="preserve">3
</t>
  </si>
  <si>
    <t>城厢区农村生活污水提升治理及维护项目（华亭镇）</t>
  </si>
  <si>
    <t>在原有的农村生活污水治理的基础上对厨房尾水和洗涤尾水进行收集，并对污水管网等设施进行修复改造提升；农村生活污水治理智慧监管平台的建设。</t>
  </si>
  <si>
    <t>1-3月：前期手续办理；
4-6月：进行预算财审，办理施工许可；
7-9月：招投标，准备动工；
10-12月：进行工程建设。</t>
  </si>
  <si>
    <t>区生态环境局
区城投公司</t>
  </si>
  <si>
    <t>吴远斌
15080359365</t>
  </si>
  <si>
    <t xml:space="preserve">4
</t>
  </si>
  <si>
    <t>华林夜市</t>
  </si>
  <si>
    <t>在华林中路、华林路、支二路、华宝路路段附近统一规划1个大夜市中心，新建总摊位500个。</t>
  </si>
  <si>
    <t xml:space="preserve">5
</t>
  </si>
  <si>
    <t>2024年华亭镇山牌村移民基础配套工程</t>
  </si>
  <si>
    <t>建设村级室内体育场；在樟林大桥附近规划临时市场；木兰外滩附近新建智慧停车场等。</t>
  </si>
  <si>
    <t xml:space="preserve">6
</t>
  </si>
  <si>
    <t>樟林片区污水排放工程</t>
  </si>
  <si>
    <t>樟林片区拟建污水泵站为起点，沿木兰溪边铺设DN355污水压力管至樟林大桥(或拟建的穿木兰溪综合管廊)，然后压力管挂桥(或管廊)穿过木兰溪后，接入拟扩容的华林泵站(现状规模1.5万m3/d，拟扩容至4.0万m3/d)，经华林泵站提升加压后，铺设压力管至荔园路现状DN800污水主干管，最终汇入闽中污水处理厂。</t>
  </si>
  <si>
    <t xml:space="preserve">7
</t>
  </si>
  <si>
    <t xml:space="preserve">8
</t>
  </si>
  <si>
    <t xml:space="preserve">9
</t>
  </si>
  <si>
    <t>西许片区污水排放工程</t>
  </si>
  <si>
    <t>西许片区拟在西许村附近新建横穿木兰溪污水压力管，污水压力管引自拟建的西区村污水泵站，末端接入华亭污水泵站，污水压力管管径为DN300，拉管横穿木兰溪。</t>
  </si>
  <si>
    <t>城厢区文旅局</t>
  </si>
  <si>
    <t>樟塘村民俗活动中心</t>
  </si>
  <si>
    <t>建设20所民俗活动场所，占地约10亩。</t>
  </si>
  <si>
    <t>1-3月：完成樟塘村民俗文化活动中心方案设计和专家论证；
4-6月：工程风险评估，土地农转用报批；
7-9月：工程预算财审，办理前期手续；
10-12月：进场施工。</t>
  </si>
  <si>
    <t>共需求10亩，目前未获批。</t>
  </si>
  <si>
    <t>樟塘村民委员会</t>
  </si>
  <si>
    <t>林志明13859888986</t>
  </si>
  <si>
    <t>城厢区民宗局</t>
  </si>
  <si>
    <t>华亭镇一体化村卫生所建设</t>
  </si>
  <si>
    <t>全镇共有村居35个，建设一体化卫生所28家，拟在华亭镇西沙村、后山村、前黄居委会，后角村、湖头村建设村卫生所。</t>
  </si>
  <si>
    <t>截止2023年底，预计可完成西沙村和前黄居委会一体化村卫生所建设</t>
  </si>
  <si>
    <t>1-3月：后山村、后角村、湖头村卫生所方案设计、论证调整；
4-6月：用地规划许可等手续，预算财审；
7-9月：办理施工许可，9月准备进场施工；
10-12月：基础施工建设。</t>
  </si>
  <si>
    <t>华亭镇
人民政府
涉及的村（居）委员会</t>
  </si>
  <si>
    <t>城厢区卫健委</t>
  </si>
  <si>
    <t>兴化工艺文创基地</t>
  </si>
  <si>
    <t>位于山牌自然村，项目总用地面积6620.28平方米。建设文创厂区、道路、配套基础设施等。并组织创作大型木雕《百里兰溪图》《京杭大运河》文旅融合项目。</t>
  </si>
  <si>
    <t>截止2023年底，可完成10亩土地预征和项目前期策划。</t>
  </si>
  <si>
    <t>1-3月：春晖木雕馆二期进行施工图设计、方案论证；
4-6月：施工地临时基础设施建设，准备动工建设；
7-9月：土地详勘，实现项目进场施工；
10-12月：项目施工建设。</t>
  </si>
  <si>
    <t>共需求10亩，目前已获批10亩。</t>
  </si>
  <si>
    <t>华亭镇人民政府
莆田市春晖木雕艺术馆</t>
  </si>
  <si>
    <t>木兰防洪堤项目（华亭镇）</t>
  </si>
  <si>
    <t>将城厢区华亭镇南湖、走马亭、油潭段7300米防洪堤建设列入市项目木兰防洪堤建设项目。其中南湖段4200米、走马亭段950米、油潭段1800米、园头段350米。</t>
  </si>
  <si>
    <t>——</t>
  </si>
  <si>
    <t>上半年项目选址、方案设计初稿；
下半年方案论证，启动前期手续办理。</t>
  </si>
  <si>
    <t>华亭智慧农田项目</t>
  </si>
  <si>
    <t>在长岭、郊尾等7个村高标准平整治理耕地，新修和硬化田间道路，安装智能化高压喷灌装置和智能气象检测、病虫害监测系统。</t>
  </si>
  <si>
    <t>木兰溪全流域生态水系修复工程</t>
  </si>
  <si>
    <t>对木兰溪下游水生态进行修复与治理，长度约4000米；对南前沟、园头溪等支流进行水土整治，长度约2100米。</t>
  </si>
  <si>
    <t>上半年确定设计单位，完成施工图方案设计初稿；
下半年确定施工图设计方案，前期手续办理。</t>
  </si>
  <si>
    <t>南湖村“旱改水”项目</t>
  </si>
  <si>
    <t>对华亭镇南湖村南乾龙珠有60亩水浇地进行“旱改水”项目建设。对该地块进行填土改良并重新建设水利设施，所需土方由西许村项目建设的耕作层土壤剥离再利用。</t>
  </si>
  <si>
    <t>南湖村民委员会</t>
  </si>
  <si>
    <t>郑国新13850264808</t>
  </si>
  <si>
    <t>华亭镇云峰、后塘拆旧复垦</t>
  </si>
  <si>
    <t>对云峰、后塘开展补偿安置、旧房拆除、新村建设、土地复垦、村庄整治等工作，云峰预计约167亩，后塘预计拆除200余户房屋，复垦面积约100亩，新建幸福家园30亩。</t>
  </si>
  <si>
    <t>上半年方案设计、论证调整；
下半年前期手续办理。</t>
  </si>
  <si>
    <t>云峰村民委员会
后塘村民委员会</t>
  </si>
  <si>
    <t>高飞强15960535588
陈庆芳
13808570639</t>
  </si>
  <si>
    <t>东华路道路工程</t>
  </si>
  <si>
    <t>里程20.438km，起点为东海镇，终点为华亭镇郊溪村，按三级公路标准建设，路基宽度7.5m。</t>
  </si>
  <si>
    <t>上半年明确项目规划红线，完成方案设计；
下半年启动征迁。</t>
  </si>
  <si>
    <t>霞皋山牌片区成片开发项目</t>
  </si>
  <si>
    <t>片区总用地面积845.1亩，涉及15个地块。建设安置区及配套设施工程；竹林路和腾飞路连接线，路长650米，路福约24米；商品房建设、其他商业、娱乐设施建设，配套路网、管网建设等。</t>
  </si>
  <si>
    <t>0</t>
  </si>
  <si>
    <t>上半年方案设计、落实资金；
下半年启动征迁工作。</t>
  </si>
  <si>
    <t>片区平衡</t>
  </si>
  <si>
    <t>樟林水乡</t>
  </si>
  <si>
    <t>位于木兰溪南岸，建工木兰府地块旁，涉及5块二类居住用地。建设滨溪住宅区、商住综合体，路网、管网等基础配套</t>
  </si>
  <si>
    <t>上半年启动招拍挂前期手续；
下半年土地招拍挂，方案设计。</t>
  </si>
  <si>
    <t>西许商住一体开发区（西许SOHO）</t>
  </si>
  <si>
    <t>位于西许村三紫路和福厦公路交界处，涉及2幅地块，用地面积32743平方米。建设商住一体综合楼，集聚生产性服务业和驾考延伸服务。</t>
  </si>
  <si>
    <t>上半年启动招拍挂手续；
下半年方案设计、方案论证，落实资金。</t>
  </si>
  <si>
    <t>华亭镇商贸中心一期项目</t>
  </si>
  <si>
    <t>用地面积28761平方米，建设商品房、商业综合体、集贸市场、路网、管网等设施。</t>
  </si>
  <si>
    <t>上半年完成规划修编；
下半年方案设计、方案论证。</t>
  </si>
  <si>
    <t>木兰大道一期配套提升市政工程</t>
  </si>
  <si>
    <t>项目涉及木兰大道一期工程（华亭段）总长7.6公里，对沿线污水管网、自来水管网、道路安全等基础配套设施进行新建、提升。</t>
  </si>
  <si>
    <t>上半年完成方案设计及方案论证；
下半年前期手续办理；</t>
  </si>
  <si>
    <t>农村桥梁改扩建工程</t>
  </si>
  <si>
    <t>万坂桥新建、三紫桥等扩建工程。</t>
  </si>
  <si>
    <t>上半年完成方案设计及方案论证；
下半年前期手续办理。</t>
  </si>
  <si>
    <t>华亭镇云峰埔边安置区、幸福家园</t>
  </si>
  <si>
    <t>占地约40000平方米，建筑面积约90000平方米。</t>
  </si>
  <si>
    <t>上半年方案设计、方案论证；
下半年前期手续办理。</t>
  </si>
  <si>
    <t>云峰村民委员会</t>
  </si>
  <si>
    <t>高飞强15960535588</t>
  </si>
  <si>
    <t>宫利安置区</t>
  </si>
  <si>
    <t>新区建采取统一规划、统一设计、统一施工、统一配套、统一外观的模式，户型设计套房、联排独栋和复式住宅等复合型设计，规划用地面积18624.28米，建筑面积19845平方米，复式住宅32户，套房30户安置地质灾害户。</t>
  </si>
  <si>
    <t>宫利村民委员会</t>
  </si>
  <si>
    <t>李杰
13599453563</t>
  </si>
  <si>
    <t>华亭镇圳头安置区</t>
  </si>
  <si>
    <t>占地约10.8亩，建筑面积约9353平方米。</t>
  </si>
  <si>
    <t>圳头村民委员会</t>
  </si>
  <si>
    <t>李剑伟
15060320144</t>
  </si>
  <si>
    <t>万坂幸福家园二期工程</t>
  </si>
  <si>
    <t>预建成80套小高层套房，预计先建成一幢容纳48户小高层套房。</t>
  </si>
  <si>
    <t>上半年翻建手续办理；
下半年项目设计、施工许可等施工前期手续办理。</t>
  </si>
  <si>
    <t>万坂村民委员会</t>
  </si>
  <si>
    <t>蔡建政
13799652472</t>
  </si>
  <si>
    <t>西许幸福家园工程</t>
  </si>
  <si>
    <t>项目位于西许村滩亭自然村，占地约50亩，拟统一设计、统一规划，建设约150套住宅房。</t>
  </si>
  <si>
    <t>龟山茶文化生态产业园项目</t>
  </si>
  <si>
    <t>宫利、濑厝、前柳、后塘等村茶文化生态园、茶叶加工区、茶工艺展示区建设。</t>
  </si>
  <si>
    <t>上半年完成项目选址；
下半年方案设计及方案论证。</t>
  </si>
  <si>
    <t>莆田第十二中学宿舍楼新建</t>
  </si>
  <si>
    <t>拟重建原教工宿舍楼（D级危房），共七层，5690平方米。</t>
  </si>
  <si>
    <t>莆田第十二中学</t>
  </si>
  <si>
    <t>荣建文
13959500018</t>
  </si>
  <si>
    <t>木兰绿色康养小镇</t>
  </si>
  <si>
    <t>位于沈塘自然村，涉及三幅地块，占地102.6亩。围绕养老地产开发，建设高品质住宅区、健康娱乐配套设施、小镇基础配套设施等。</t>
  </si>
  <si>
    <t>上半年完成控规报批，方案初步设计；
下半年方案论证、落实资金。</t>
  </si>
  <si>
    <t>项目位于云峰村幸福家园小区旁，占地约15亩，拟建设特殊教育学校。</t>
  </si>
  <si>
    <t>木兰溪流域（霞皋）品质提升工程</t>
  </si>
  <si>
    <t>总规划范围约800亩，设计提升改造有较高历史文化价值的古遗址、古巷道、古民居等共约22万平方米。</t>
  </si>
  <si>
    <t>樟塘村木兰大道加油站</t>
  </si>
  <si>
    <t>项目拟选址在灵华线华亭镇樟塘村，拟新建加油站1座，占地面积约1700平方米，拟配置4台加油机、3个储油罐。项目建成后将有效满足华亭镇樟塘村周边及灵华线12公里出行车主的加油需求。</t>
  </si>
  <si>
    <t xml:space="preserve">  常太镇2024年项目投资计划表  </t>
  </si>
  <si>
    <t>常太镇
松峰村</t>
  </si>
  <si>
    <t>9月11日开标，市第二水厂迁建工程中标单位：拟中标候选人为湖南第六建筑工程公司，预计10月中旬开工。</t>
  </si>
  <si>
    <t>常太镇人民政府
柯立
13599896315</t>
  </si>
  <si>
    <t>城乡供水一体化工程---常太片区</t>
  </si>
  <si>
    <t>常太镇镜内</t>
  </si>
  <si>
    <t>常太莒溪党城片、马院及照车片配套四座水厂项目、“一户一表”改造项目。</t>
  </si>
  <si>
    <t>完成莒溪及党城片两座水厂建设，马院、照车片区两座水厂设计。</t>
  </si>
  <si>
    <t>完成常太片区供水工程。</t>
  </si>
  <si>
    <t>吴  耿
13959555112</t>
  </si>
  <si>
    <t>常太镇国土绿化工程</t>
  </si>
  <si>
    <t>常太镇17个村居</t>
  </si>
  <si>
    <t>常太镇镜内17个村/居进行补植修复、更替修复、抚育修复等。</t>
  </si>
  <si>
    <t>上半年完成8个村补植、更替、抚育修复。
下半年完成9个村补植、更替、抚育修复。</t>
  </si>
  <si>
    <t>5月</t>
  </si>
  <si>
    <t>林加豪
15105924542</t>
  </si>
  <si>
    <t>常太镇人民政府
黄志聪
13599871345</t>
  </si>
  <si>
    <t>松峰科技小院项目</t>
  </si>
  <si>
    <t>位于常太镇松峰村，规划占地3亩，建筑面积1500平方米，建设松峰村科技小院。村内原50年代建设旧学堂年久失修，坍塌严重无法修复，造成村集体资产闲置无法造血，计划在旧学堂地块建设一幢松峰科技小院（地上建筑总面积1500㎡和地下1200㎡的停车场），计划总投资500万元。该项目建设完成后用于农产品展销中心（闽台文化交流中心），助力乡村振兴，增加村财收入。由于资金紧张，计划分二期建设，一期计划建设地下停车场和地面一层，计划投资200多万元。二期计划建设二至三层，外墙装修，计划投资300万元。</t>
  </si>
  <si>
    <t>截止2023年底，预计可完成图纸设计，可于11月开始一期工程建设。</t>
  </si>
  <si>
    <t>10-12月：完成项目设计及对地下停车场及地面一层等一期工程开展建设。</t>
  </si>
  <si>
    <t>供需求3亩，已有3亩。</t>
  </si>
  <si>
    <t>松峰村</t>
  </si>
  <si>
    <t>黄锋敏
15505941989</t>
  </si>
  <si>
    <t>常太镇东青村桥梁建设</t>
  </si>
  <si>
    <t>东青村</t>
  </si>
  <si>
    <t>损毁桥梁进行修复</t>
  </si>
  <si>
    <t>刘青
13799658835</t>
  </si>
  <si>
    <t>常太镇人民政府
郑翰
13850273989</t>
  </si>
  <si>
    <t>常太镇道路基础设施建设</t>
  </si>
  <si>
    <t>常太镇水库防汛路、村道、乡道公路</t>
  </si>
  <si>
    <t>许剑峰
15892051819</t>
  </si>
  <si>
    <t>莆田市城厢区乡道 Y014龟山至城游线(九华路)公路工程 交通路网 项目起于莆田城厢华亭镇龟山寺附近，与县道X281呈T型交叉，路线由东南向西北，经院后、山坑、中坑、草埔、半岭至南山后山，终于下莒村曾尾，与县道X201线T型交叉，路线长10.6km。本项目设计速度为30km/h，路基宽度11.5m，按双向两车道三级公路标准建设。项目总投资3.324亿元。</t>
  </si>
  <si>
    <t>正在做前期工作。</t>
  </si>
  <si>
    <t>该项目按双向两车道三级公路标准建设并设置单侧人行道及必要市政管线，照明设施，路线全长为4.488km，设计速度30km/h。一期工程桩号K0+000~K1+100，路基宽度为9.5米(采用单侧2米人行道)，路线全长为1.1km。本段现状道路部分路线指标达不到三级公路标准，需进行局部调整。二期工程桩号K1+100~K4+488.426，路基宽度为11.5米(采用单侧2米人行道)，路线全长为3.388km，初估砖房7处688㎡;砖混4处1026㎡;简易2处153.4㎡;棚5处1261.2㎡。</t>
  </si>
  <si>
    <t>正在落实资金拼盘。</t>
  </si>
  <si>
    <t>莆田市东圳水库饮用水水源地生态修复与保护及水华防治综合整治项目（一期：常太镇28个村居污水工程）</t>
  </si>
  <si>
    <t>常太镇28个村居</t>
  </si>
  <si>
    <t>环保</t>
  </si>
  <si>
    <t>重新建设管网36350米，对损坏的收集池、泵站进行维修及更换、</t>
  </si>
  <si>
    <t>28个村、居</t>
  </si>
  <si>
    <t>各村、居支部书记</t>
  </si>
  <si>
    <t>常太镇人民政府
黄志隆
15605018898</t>
  </si>
  <si>
    <t>一级保护区防护栏建设</t>
  </si>
  <si>
    <t>环库路</t>
  </si>
  <si>
    <t>重新建设防护栏
7公里</t>
  </si>
  <si>
    <t>常太镇库区移民基础设施建设提升工程（二期）</t>
  </si>
  <si>
    <t>拟在常太镇28个村/居进行生产性道路建设、溪道清淤整治、新建护岸、步行道、沟渠修复疏通、院里水电站厂区修繕、环库路亮化工程、移民活动中心修缮、村路护坡栏杆挡土墙边沟建设、宅前宅后修缮、排水沟、村道建设等。</t>
  </si>
  <si>
    <t>杨少敏
15080128798</t>
  </si>
  <si>
    <t>常太镇敬老院环境改造、提升</t>
  </si>
  <si>
    <t>常太社区</t>
  </si>
  <si>
    <t>拟对敬老院房屋设施、建筑安全、教育与娱乐设施、敬老院办公场所、服务、技术等升级。</t>
  </si>
  <si>
    <t>刘丽斌
15260956859</t>
  </si>
  <si>
    <t>灵川镇2024年项目投资计划表</t>
  </si>
  <si>
    <t>华好饲料增资扩产项目</t>
  </si>
  <si>
    <t>在原有厂房的基础上引进生产线。</t>
  </si>
  <si>
    <t>1-3月：设备购置；
4-6月：设备调拭；
7-9月：竣工投产。</t>
  </si>
  <si>
    <t>莆田市华好饲料有限公司</t>
  </si>
  <si>
    <t>黄宗山
18959512566</t>
  </si>
  <si>
    <t>林斌斌
13609548798</t>
  </si>
  <si>
    <t>滨海大道沿线灌排渠整治工程</t>
  </si>
  <si>
    <t>对灵川镇、东海镇滨海大道沿线约13.5km灌排沟进行整治。</t>
  </si>
  <si>
    <t>滨海大道沿线 5.2km 灌排渠全线清淤及局部新建干砌石挡墙 4.5Km。</t>
  </si>
  <si>
    <t>1-3月：工程完工验收</t>
  </si>
  <si>
    <t>詹建军13107955735</t>
  </si>
  <si>
    <t>灵川镇溪流支流生态排洪整治、水土保持治理提升工程</t>
  </si>
  <si>
    <t>对灵川镇各村段溪道进行两侧护砌、新建生态巡查步道400平方米、溪道清淤，对云庄、径里段溪道进行维护提升；对城厢区灵川镇径里溪、桂山溪、柯朱溪等支流水土流失地区实施水土治理，开展水土保持工程建设。</t>
  </si>
  <si>
    <t>7月份完成云庄水土保持项目竣工验收.径里溪、桂山溪、柯朱溪排洪整治、水土保持治理提升前期</t>
  </si>
  <si>
    <t>1-3月：完成桂山溪水土保持项目设计、预算招投标等前期工作；
4-6月：施工方进场施工； 
7-9月：完工验收。</t>
  </si>
  <si>
    <t>城厢区篁山溪综合治理工程（篁山溪防洪排涝工程）</t>
  </si>
  <si>
    <t>实施篁山溪下游3.5公里防洪工程，进行清淤改造拓宽，提升防洪排涝水平。</t>
  </si>
  <si>
    <t>完成工程量的80%</t>
  </si>
  <si>
    <t>1-3月：零星工程扫尾工作；
4月：竣工验收。</t>
  </si>
  <si>
    <t>城厢区农村饮用水城乡供水一体化</t>
  </si>
  <si>
    <t>推进城厢一体化用水，落实灵川镇一户一表。</t>
  </si>
  <si>
    <t>全镇主干管已铺设完成，到年底完成7个村表后入户管铺设并实现通水。</t>
  </si>
  <si>
    <t>1-3月：完成余下7个村入户管的铺设，实现通水。</t>
  </si>
  <si>
    <t>灵川镇国土绿化示范试点项目</t>
  </si>
  <si>
    <t>林业</t>
  </si>
  <si>
    <t>对灵川镇径里、云庄、桂山、东进、山门等村林地进行改造，一期对桂山、山门、硋灶村约3283亩林地进行改造提升，建设油茶示范基地，一期项目总投资约1100万元。</t>
  </si>
  <si>
    <t>完成项目前期招投标工作，做好预算、招标、监理等确定</t>
  </si>
  <si>
    <t>1-3月：完成项目林地清理和启动造林工作，组织日常检查督促；
4-6月：完成造林50%；
7-9月：完善林地配套设施建设；
10-12月：完成造林及材料收集验收。</t>
  </si>
  <si>
    <t>林伟清 
13850285096</t>
  </si>
  <si>
    <t>灵川镇农业产业强镇建设项目二期（家禽养殖小区）</t>
  </si>
  <si>
    <t>项目选址柯朱村建设养殖小区，二期建设约20000㎡，包括主体建设、养殖设备及附属设施等。</t>
  </si>
  <si>
    <t>着手项目立项等前期准备工作。</t>
  </si>
  <si>
    <t>1-3月：完成项目立项、设计、土审、财审、招投标；
4-6月：动工建设；
7-9月：完成主体建设；
10-12月：完成养殖设备。</t>
  </si>
  <si>
    <t>柯朱村民委员会</t>
  </si>
  <si>
    <t>柯庆明
 13358520853</t>
  </si>
  <si>
    <t>灵川镇海参养殖项目</t>
  </si>
  <si>
    <t>灵川镇滨海大道沿线水闸迁建改造建设项目</t>
  </si>
  <si>
    <t>项目实施原因：水闸建设年代较久，排洪闸门孔口尺寸过小，导致过闸水量较小，设备老化，又处于溪流下游末端，如遇到汛期，上游雨水全部汇聚流经排入大海，现存排洪闸门无法满足泄洪要求，导致周围三百亩基本农田受灾。建设内容：下尾二闸重建：需资金400万、西墩二闸重建：需资金200万，书峰水闸需重建：需资金200万，西墩一闸需改造：需资金100万。</t>
  </si>
  <si>
    <t>完成勘探前期</t>
  </si>
  <si>
    <t>1-3月：下尾二闸项目审批；
4-6月：工程完成设计、招投标等前期工作，施工方进场施工；  
7-9月：基础建设
10-12月：工程完工验收。</t>
  </si>
  <si>
    <t>G228国道东庄至东进石尾湾跨海特大桥项目</t>
  </si>
  <si>
    <t>石尾湾特大桥段路线长2.501公里，公路基本造价为人民币7.4846亿元，平均每公里造价 2.9927 亿元，其中建筑安装工程费 6.3496 亿元，平均每公里建筑安装工程费 2.5388 亿元。</t>
  </si>
  <si>
    <t>涉铁工程开工</t>
  </si>
  <si>
    <t>1-3月：动工建设；
4-6月：主体建设
7-9月：基础设施建设；
10-12月：配套设施建设。</t>
  </si>
  <si>
    <t>莆田市交通投资集团有限公司</t>
  </si>
  <si>
    <t>陈鹤
13599870019</t>
  </si>
  <si>
    <t>城厢区县道X282灵川至华亭公路工程</t>
  </si>
  <si>
    <t>该项目起点位于省道S306（笏枫路）东进村中石化加油站右侧，终点与云洞路顺接，道路总长约11.598公里，其中灵川7.165公里。</t>
  </si>
  <si>
    <t>工程扫尾。</t>
  </si>
  <si>
    <t>1-2月：零星工程扫尾；
3月：验收。</t>
  </si>
  <si>
    <t>谢晨凤
13599989911</t>
  </si>
  <si>
    <t>陈  伟
13808560519</t>
  </si>
  <si>
    <t>滨海大道城厢段建设工程</t>
  </si>
  <si>
    <t>滨海大道建设工程，起点城港大道，终点为城厢区与秀屿区交界处，，城厢段长14.5公里，双向8车道，路幅宽度60米，全线总投资约33.87亿元，建安投资约25.34亿元。工程内容包括：道路交通工程、桥涵工程、给排水工程、电力电信照明工程、燃气工程、景观工程等。</t>
  </si>
  <si>
    <t>1.路基工程:累计完成工程投资约1.55亿元，占工程总量约93%，该项目合同造价约1.67亿元。2.桥梁工程：到目前为止累计完成工程造价约为14200万元，占总造价44%。该项目合同造价约3.20亿元</t>
  </si>
  <si>
    <t>1-3月：路基工程建设；
4-6月：路基工程完成验收；
7-9月：桥梁动工建设；
10-12月：桥梁继续施工。</t>
  </si>
  <si>
    <t>莆田市城市建设投资开发集团有限公司</t>
  </si>
  <si>
    <t>郑一将
13607509638</t>
  </si>
  <si>
    <t>国道G228灵川至东海段白改黑工程</t>
  </si>
  <si>
    <t>在国道G228灵川至东海段（笏枫公路城厢段）现状水泥砼路面上进行白改黑，设计行车60公里/小时，路幅宽度为35米，标准横断面布置为：4米（人行道）+2.75米（非机动车道）+10.5米（机动车道）+0.5米（波形护栏）+10.5米（机动车道）+2.75米（非机动车道）+4米（人行道）。路面结构采用沥青砼路面。</t>
  </si>
  <si>
    <t>1-3月：前期手续办理；
4-6月：施工方进场施工
7-9月：基础施工
10-12月：配套设施建设。</t>
  </si>
  <si>
    <t>国道G228线城厢东进至笏枫公路段工程起点定于东进村，顺接国道G228线（秀屿东庄至城厢东进段终点），全长预计3.075公里，其中新建段0.985公里，利用笏枫路提级改造段2.09公里，拟采用一级公路标准，设计时速
60km/h，新建段一级公路拟采用双向六车道，路基宽度32米；利用笏枫路提级改造段（二级晋一级）拟采用双向六车道，包含非机动车道和人行道，路基宽度35米。预计投资额2.949亿元，建安费2.447亿。</t>
  </si>
  <si>
    <t>晋级改造路段完成通车。</t>
  </si>
  <si>
    <t>1-3月：征地；
4-6月：新建段完成征地；
7-9月：进场动工建设；
10-12月：基础建设。</t>
  </si>
  <si>
    <t>共需求65亩，目前未获批。</t>
  </si>
  <si>
    <t>沈海高速新增东进互通及连接工程</t>
  </si>
  <si>
    <t>项目总长3404米，上下高速采用服务区设置后通道的型式，增设三条互通立交匝道。匝道总长2992米，连接线自笏枫路至滨海大道，全长共 1010米，其中跨海段采用桥梁跨越，总长约 700米。连接线采用一级公路设计标准，设计速度 80公里/小时，路基标准宽度34.0米。互通及接线建安费为2.9亿。</t>
  </si>
  <si>
    <t>完成项目前期招投标工作，做好预算、招标、监理等确定。</t>
  </si>
  <si>
    <t>1-3月：施工方进场施工；
4-6月：动工建设；
7-9月：基础建设；
10-12月：配套设施建设。</t>
  </si>
  <si>
    <t>共需求270亩，目前未获批。</t>
  </si>
  <si>
    <t>王鑫
13960858587</t>
  </si>
  <si>
    <t>灵川镇道路安保（红绿灯、路灯、视频监控、警示标识等）提升工程</t>
  </si>
  <si>
    <t>对新桂路、何山线、灵华线等主要农村交通干道进行提升改造，提升红绿灯、路灯、视频监控、警示标识的安装</t>
  </si>
  <si>
    <t>对新桂路交通干道完成提升改造，安装路灯、警示标识等</t>
  </si>
  <si>
    <t>1-3月：施工设计，对何山线、灵华线等农村公路进行进行提升改造设计；
4-6月：开始动工，对何山线、灵华线进行提升改造，安装红绿灯、路灯、视频监控、警示标识等 施工设计；
7-9月：竣工验收。</t>
  </si>
  <si>
    <t>国省干线联十一线涵江江口至仙游枫亭段(A10)</t>
  </si>
  <si>
    <t>全长5.92公里,起于湄洲湾港口铁路东侧，路线由东向西上跨湄洲湾港口铁路，经梅山村（设梅山互通）、青山村（设青山服务区）、高地村跨省道S306（设柯朱特大桥）、柯朱村、下尾村东侧与在建省道201线（滨海大道）共线。按一级公路标准建设，设计时速80公里/小时，路基宽度32米，双向六车道。</t>
  </si>
  <si>
    <t>1-3月：工程扫尾建设；
4-6月：零星扫尾；
7-9月：竣工验收。</t>
  </si>
  <si>
    <t>蒋志炜
13559398808</t>
  </si>
  <si>
    <t>福厦客专三改工程</t>
  </si>
  <si>
    <t>对铁路沿线涉及青山、下尾村道路水渠、道路进行防护提升。</t>
  </si>
  <si>
    <t>完成前期设计</t>
  </si>
  <si>
    <t>1-3月：对铁路沿线涉及下尾村道路水渠、道路进行防护提升； 
4-6月：对铁路沿线涉及青山村道路水渠、道路进行防护提升；
7-9月:完善配套设施；
10-12月：完成沿线三改。</t>
  </si>
  <si>
    <t>灵川镇农村公路改造提升工程</t>
  </si>
  <si>
    <t>对何山线、新桂线、山门海防路、桂山海防路以及其它农村公路进行部分村道修复。新建护栏、挡土墙以及水沟等。</t>
  </si>
  <si>
    <t>着手设计、预算招投标等前期工作。</t>
  </si>
  <si>
    <t>1-3月：完成设计、预算招投标等前期工作；                              
4-6月：施工方进场施工；              
7-9月：配套设施建设；                10-12月：完工验收。</t>
  </si>
  <si>
    <t>灵川镇高铁沿线综合环境整治项目</t>
  </si>
  <si>
    <t>对高铁沿线何寨社区、云庄村、桂山村、柯朱村 、青山村进行裸房整治、屋面改造</t>
  </si>
  <si>
    <t>着手项目立项、设计、财审、招投标等工作。</t>
  </si>
  <si>
    <t>1-3月：完成项目立项、设计、财审、招投标；
4-6月：动工建设；
7-9月：完成云庄村；
10-12月：完成桂山村。</t>
  </si>
  <si>
    <t>农村污水主管网提升工程</t>
  </si>
  <si>
    <t>针对全镇“挂管”污水管网进行提升，对挂管部分进行下地改造，对破损的农村污水管道进行修缮，未入户的“三根管”全部接入。</t>
  </si>
  <si>
    <t>破损农村污水管网进行修缮，三根管接管率进一步提升。</t>
  </si>
  <si>
    <t>1-3月：对何寨社区、东进村等部分村居针对三根管接管率进一步提升；
4-6月：对剩余村居针对针对三根管接管率进一步提升；
7-9月:对何寨社区、东进村等部分村居破损农村污水管网进行修缮；
10-12月:对剩余村居破损农村亏水管网进行修缮。</t>
  </si>
  <si>
    <t>张与望
15860093321</t>
  </si>
  <si>
    <t>灵川镇桂山村乡村振兴示范点项目</t>
  </si>
  <si>
    <t>桂山溪景观配套、村庄整治，发展休闲农业。</t>
  </si>
  <si>
    <t>继续建设桂山溪溪道配套景观。</t>
  </si>
  <si>
    <t>1-3月：完成桂山溪溪道配套景观建设；
4-12月：村庄环境卫生整治提升。</t>
  </si>
  <si>
    <t>共需求8亩，目前未获批</t>
  </si>
  <si>
    <t>桂山村委会</t>
  </si>
  <si>
    <t>柯金土
18805941889</t>
  </si>
  <si>
    <t>宋浩
18105949683</t>
  </si>
  <si>
    <t>莆田灵川状元文化体验村</t>
  </si>
  <si>
    <t>选址灵川镇柯朱村，“三位一体”打造柯朱村乡村振兴发展模式，一条状元文化观光景观游线加三大状元主题体验产品组合。</t>
  </si>
  <si>
    <t>继续开展</t>
  </si>
  <si>
    <t>1-3月：完善观光景点建设；
4-6月：继续修缮景点；
7-9月：零星工程扫尾；
10-12月：完工、验收。</t>
  </si>
  <si>
    <t>榜头村医养结合院</t>
  </si>
  <si>
    <t>在原有民政医院基础上改扩建</t>
  </si>
  <si>
    <t>完成可研性报告</t>
  </si>
  <si>
    <t>1-3月：项目论证；
4-6月：设计预算编制，施工队进场施工；
7-9月：项目开工；
10-12月：内部装修。</t>
  </si>
  <si>
    <t>灵川镇便民服务中心太湖分中心（企业服务中心）</t>
  </si>
  <si>
    <t>位于灵川镇太湖村，规划占地面积240 ㎡，建筑面积960㎡， 灵川镇便民服务中心太湖分中心业务受理范围将辐射太湖园区、青山村、榜头村等，为群众、企业提供就近的高效、便捷的政务服务。</t>
  </si>
  <si>
    <t>土建部分完成第三层的建设</t>
  </si>
  <si>
    <t>1-3月：继续基础房屋施工
4-12月：房屋内部装修</t>
  </si>
  <si>
    <t>共需求18亩，目前未获批。</t>
  </si>
  <si>
    <t>太湖村民委员会</t>
  </si>
  <si>
    <t>陈海英15260985382</t>
  </si>
  <si>
    <t>郑宜立
18105949683</t>
  </si>
  <si>
    <t>区行政服务中心</t>
  </si>
  <si>
    <t>青山村顶店文化活动中心</t>
  </si>
  <si>
    <t>为加快社会主义新农村建设步伐，为太湖工业园区、万源城市广场、坑东自然村、顶店自然村、后坑自然村、后黄自然村，共7个村民小组676户2867人及园区员工万源小区居民提供服务的群众文化活动中心。该项目用地面积1843.28平方米，建设规模2583.44平方米，该中心包括一栋四层文化娱乐活动中心大楼和一层的多媒体教室及配套健身器材、广场、篮球场等室外场所。</t>
  </si>
  <si>
    <t>9月：完成相关前期手续，
10-11月：完成征地工作。12月：启动招标程序。</t>
  </si>
  <si>
    <t>1-3月：完成项目前期手续，完善开建程序；
4-6月：动工建设；
7-9月：完成主体建设；
10-12月：完成竣工收尾工作。</t>
  </si>
  <si>
    <t>建设用地</t>
  </si>
  <si>
    <t>青山村民委员会</t>
  </si>
  <si>
    <t>陈锦辉13140366888</t>
  </si>
  <si>
    <t>乡村振兴电子商务示范点</t>
  </si>
  <si>
    <t>选址万源广场，依托莆田卡鳄贸易有限公司、随你行贸易有限公司、云随风行服饰有限公司，首期打造灵川镇电子商务示范点2500平方米。将本地独具特色的渔湖产品、农产品等进行集中展示、推介，销售。</t>
  </si>
  <si>
    <t>万源广场办公室一层已完成装修，投入使用</t>
  </si>
  <si>
    <t>1-3月：开始万源广场办公室第5层进行内部装修；
4-6月：第5层进行水电施工；
7-9月：设备采购、安装；
10-12月：消防施工、收尾。</t>
  </si>
  <si>
    <t>莆田卡鳄贸易有限公司</t>
  </si>
  <si>
    <t>林金辉
18850903158</t>
  </si>
  <si>
    <t>灵川镇山塘提升工程</t>
  </si>
  <si>
    <t>对全镇山塘设施进行提升改造。</t>
  </si>
  <si>
    <t>书峰坑底山塘设计、招标预算</t>
  </si>
  <si>
    <t>1-2月:项目招投标；
3-6月：前期工作准备；
7-9月：工程施工；
10-12月：完工验收。</t>
  </si>
  <si>
    <t>灵川镇高标准农田改造提升工程</t>
  </si>
  <si>
    <t>改造太湖、榜头、下尾、径里、书峰、西墩耕地，提升高标准农田。项目总建设规模2000亩</t>
  </si>
  <si>
    <t>对接第三方准备勘察和测量工作。</t>
  </si>
  <si>
    <t>1-3月：委托第三方对现场勘察和测量；        
4-6月：专家论证；     
7-9月：财政汇编和招投标并开工；                
10-12月：工程进入竣工阶段。</t>
  </si>
  <si>
    <t>灵川镇柯朱溪、书峰溪生态水系建设项目</t>
  </si>
  <si>
    <t>柯朱溪河道全长7公里，宽度7-30米，书峰溪河道全长6公里，新建生态护岸，生态保水堰，过水汀步，亲水节点等。修复破损河岸，改善水体水质，木栈道、绿化工程及河道全线清淤等</t>
  </si>
  <si>
    <t>柯朱溪已完成工程地形测量</t>
  </si>
  <si>
    <t>1-6月：完成柯朱溪项目审批，工程完成设计、招投标等前期工作； 
7-9月：施工方进场施工；
10-12月：工程完工验收。</t>
  </si>
  <si>
    <t>灵川镇高速公路沿线综合环境整治项目</t>
  </si>
  <si>
    <t>对硋灶村、柯朱村、桂山村、下尾村、东进村、何寨社区、云庄村沿线村庄的裸房整治和屋面改造。</t>
  </si>
  <si>
    <t>开始着手沿线村居摸底排查工作。</t>
  </si>
  <si>
    <t>1-3月：对沿线村居的所有需要进行改造的裸房和屋面进行摸底排查造册；        
4-6月：委托第三方现场勘察和设计；     
7-9月：对桂山村、东进村、何寨社区进行整治改造；             
9-12月：对硋灶村、柯朱村、下尾村进行整治改造。</t>
  </si>
  <si>
    <t>村民自筹+财政资金</t>
  </si>
  <si>
    <t>石油管线迁移工程</t>
  </si>
  <si>
    <t>对苏山项目周边石油管线进行改迁保护。</t>
  </si>
  <si>
    <t>准备报批手续</t>
  </si>
  <si>
    <t>1-3月：准备相关材料；
4-6月：报批迁移手续；
7-9月：待取得迁移手续后进场施工；
10-12月：基础施工。</t>
  </si>
  <si>
    <t>太湖园区基础设施提升项目</t>
  </si>
  <si>
    <t>篁山溪健身步道3公里及道路景观绿化提升，采摘、垂钓休闲娱乐一条街</t>
  </si>
  <si>
    <t>1-3月：项目论证；
4-6月：设计预算编制；
7-9月：项目开工；
10-12月：道路景观提升。</t>
  </si>
  <si>
    <t>灵川镇太湖建筑垃圾资源化项目</t>
  </si>
  <si>
    <t>项目选址于城厢区太湖工业园区，服务全市建筑垃圾处置，用地面积约50亩，投资总额约2.5亿，规划建设规模为年处理建筑垃圾50万吨</t>
  </si>
  <si>
    <t>着手项目立项工作。</t>
  </si>
  <si>
    <t>1-3月：完成项目立项；
4-6月：设计、土审；
7-9月：财审、招投标；
10-12月：动工建设。</t>
  </si>
  <si>
    <t>共需求50亩，目前未获批</t>
  </si>
  <si>
    <t>莆田市环境集团</t>
  </si>
  <si>
    <t>林美凤 
15080179942</t>
  </si>
  <si>
    <t>青山学校宿舍楼改扩建项目</t>
  </si>
  <si>
    <t>本项目总建筑面积6944.54 ㎡。项目建设内容包括：新建 1#宿舍楼，2#宿舍楼，配套建设道路工程、绿化工程、综合管网工程等室外工程。</t>
  </si>
  <si>
    <t>灵川青山学校</t>
  </si>
  <si>
    <t>宋金波
13808597295</t>
  </si>
  <si>
    <t>林伟清
 13850285096</t>
  </si>
  <si>
    <t>灵川镇村级公益性骨灰楼堂项目</t>
  </si>
  <si>
    <t>选址位于灵川镇何寨社区、张边村、云庄村、径里村、山门里村、东进村、硋灶村，规划占地面积约30亩</t>
  </si>
  <si>
    <t>云庄村争取建成二层框桇结构；东进村完成设计规划</t>
  </si>
  <si>
    <t>1-3月：东进设计规划
4-6月：何寨社区、硋灶村设计规划；
7-9月：东进村、何寨社区、硋灶村动工建设；径里村、山门里村、张边村设计规划 ；
10-12月：径里村、山门里村、张边村动工建设。</t>
  </si>
  <si>
    <t>财政资金、上级补助资金、村财和村民自筹资金</t>
  </si>
  <si>
    <t>云庄村民委员会、东进村民委员会、何寨社区居民委员会、硋灶村民委员会、径里村民委员会、张边村民委员会、山门里村民委员会</t>
  </si>
  <si>
    <t>云庄村：郑占洪13959545922；东进村：彭新龙13607517280；何寨社区：何剑雄13850250497；硋灶村：林杰15160216138；张边村：肖泉靖:18950760880山门里村：郑俊明13950727253</t>
  </si>
  <si>
    <t>吕伍平
18396031950</t>
  </si>
  <si>
    <t>莆城故事 桃源径里工美小镇项目</t>
  </si>
  <si>
    <t>径里村</t>
  </si>
  <si>
    <t>在径里村建设运营中心、人才培训中心。设立玉石样本观光研学体验基地，作为环库研学基地的先锋营，加快数字化平台建设和宣传工作。打造文化康养农业示范园及闽台丰收广场等，在径里村游客服务中心西南片区栽种、培育、嫁接农副产品及有药用价值的植物。</t>
  </si>
  <si>
    <t>准备项目立项工作。</t>
  </si>
  <si>
    <t>1-3月：设计、预算；
4-6月：前期工作准备；
7-9月：运营中心、培训中心动工建设；
10-12月：玉石进场，完成研学体验基地；完成数字化平台建设和宣传工作
。</t>
  </si>
  <si>
    <t>径里村民委员会</t>
  </si>
  <si>
    <t>卢素香</t>
  </si>
  <si>
    <t>灵川商业中心</t>
  </si>
  <si>
    <t>结合沈海高速公路东进至笏枫路出口、石尾湾跨海特大桥等便利交通要素，在东进村选址10亩以上，建设一个集休闲、娱乐、购物、观影、酒店住宿于一体的大型综合体，</t>
  </si>
  <si>
    <t>1-3月：项目前期勘探测量完成立项；
4-6月：施工设计；
7-9月：动工建设；
10-12月：完成工程量50%。</t>
  </si>
  <si>
    <t>北京辰瑞达科技孵化中心</t>
  </si>
  <si>
    <t>詹建国18600108555</t>
  </si>
  <si>
    <t>蛤老大二期厂房扩建项目</t>
  </si>
  <si>
    <t>对厂房进行改造提升，建设花蛤育苗、养殖、加工、展览、文化宣传等一体化产业园。</t>
  </si>
  <si>
    <t>太湖现代产业园项目</t>
  </si>
  <si>
    <t>项目占地面积1000亩，选址太湖村和榜头村，引进现代化高新机械、物流等产业。</t>
  </si>
  <si>
    <t>太湖渔港</t>
  </si>
  <si>
    <t>太湖港口设施提升，新增一条防波堤，泊船平台，管理房一座。</t>
  </si>
  <si>
    <r>
      <rPr>
        <sz val="12"/>
        <color indexed="8"/>
        <rFont val="宋体"/>
        <charset val="134"/>
      </rPr>
      <t>灵川镇</t>
    </r>
    <r>
      <rPr>
        <sz val="12"/>
        <color indexed="8"/>
        <rFont val="宋体"/>
        <charset val="134"/>
      </rPr>
      <t xml:space="preserve">
</t>
    </r>
    <r>
      <rPr>
        <sz val="12"/>
        <color indexed="8"/>
        <rFont val="宋体"/>
        <charset val="134"/>
      </rPr>
      <t>人民政府</t>
    </r>
  </si>
  <si>
    <r>
      <rPr>
        <sz val="12"/>
        <color indexed="8"/>
        <rFont val="宋体"/>
        <charset val="134"/>
      </rPr>
      <t>黄智强</t>
    </r>
    <r>
      <rPr>
        <sz val="12"/>
        <color indexed="8"/>
        <rFont val="宋体"/>
        <charset val="134"/>
      </rPr>
      <t xml:space="preserve">
</t>
    </r>
    <r>
      <rPr>
        <sz val="12"/>
        <color indexed="8"/>
        <rFont val="宋体"/>
        <charset val="134"/>
      </rPr>
      <t>13950771373</t>
    </r>
  </si>
  <si>
    <t>幸福河湖工程</t>
  </si>
  <si>
    <t>溪安全生态修复，漫步道建设，新建河长制、水利文化设施（LED屏、路灯、人机互动设备等），打造幸福河、智慧河、生态河。</t>
  </si>
  <si>
    <t>金银花培育基地
（二期）</t>
  </si>
  <si>
    <t>拟在柯朱村建设规范化金银花种植基地200亩。</t>
  </si>
  <si>
    <t>莆田市海水贝类育种创新基地项目</t>
  </si>
  <si>
    <t>项目占地600亩，在灵川盐场，发展三倍体牡蛎（生蚝）、菲律宾蛤仔、钝缀锦蛤等贝类繁育及养殖项目。</t>
  </si>
  <si>
    <t>莆田市海源实业有限公司</t>
  </si>
  <si>
    <r>
      <rPr>
        <sz val="12"/>
        <color indexed="8"/>
        <rFont val="宋体"/>
        <charset val="134"/>
      </rPr>
      <t>姚</t>
    </r>
    <r>
      <rPr>
        <sz val="12"/>
        <color indexed="8"/>
        <rFont val="宋体"/>
        <charset val="134"/>
      </rPr>
      <t xml:space="preserve">  </t>
    </r>
    <r>
      <rPr>
        <sz val="12"/>
        <color indexed="8"/>
        <rFont val="宋体"/>
        <charset val="134"/>
      </rPr>
      <t>霞</t>
    </r>
    <r>
      <rPr>
        <sz val="12"/>
        <color indexed="8"/>
        <rFont val="宋体"/>
        <charset val="134"/>
      </rPr>
      <t xml:space="preserve">
</t>
    </r>
    <r>
      <rPr>
        <sz val="12"/>
        <color indexed="8"/>
        <rFont val="宋体"/>
        <charset val="134"/>
      </rPr>
      <t>18965567335</t>
    </r>
  </si>
  <si>
    <t>桂山现代农业种植养殖基地项目二期</t>
  </si>
  <si>
    <t>进行现代化农业产业示范园、休闲农业观光园、精品农业种植基地建设。瞄准农业产业化结构转型升级，着力建设现代化农业产业示范园、休闲农业观光园和精品农业种植园。</t>
  </si>
  <si>
    <t>灵川镇水系连通工程项目</t>
  </si>
  <si>
    <t>对灵川镇农村河道开展连通及治理工作。</t>
  </si>
  <si>
    <t>海鲜陆养科技田</t>
  </si>
  <si>
    <t>农田水利</t>
  </si>
  <si>
    <t>位于灵川镇太湖村，规划占地面积600亩，为应对海洋生态危机，积极探索改造灵川第二盐场，引进有资质的科研机构进行合作，开启“海鲜陆养”模式，通过调配“人工海水”的方式进行海鲜养殖，同时，通过发展海鲜养殖可将闲置的盐场变废为宝。</t>
  </si>
  <si>
    <t>前期论证阶段</t>
  </si>
  <si>
    <t>1-3月：预可、建议书；
4-6月：可研；
7-9月：申请报告、备案；
10-12月：初设。</t>
  </si>
  <si>
    <t>共需求600亩，目前未获批。</t>
  </si>
  <si>
    <t>灵川盐场</t>
  </si>
  <si>
    <t>陈德文13950753928</t>
  </si>
  <si>
    <t>蔡赛梅
15205988791</t>
  </si>
  <si>
    <t>沈海高速公路扩容工程（灵川段）</t>
  </si>
  <si>
    <t>沈海高速公路复线（福清至惠安），总长约13公里，双向6车道。</t>
  </si>
  <si>
    <t>莆田市高速公路有限责任公司</t>
  </si>
  <si>
    <t>周秀峰
13607505985</t>
  </si>
  <si>
    <t>灵川镇桂山-山门-云庄连接线工程</t>
  </si>
  <si>
    <t>新建桂山-山门-云庄三个村的连接通道5.2公里，构建灵川镇“三横三纵”路网。</t>
  </si>
  <si>
    <t>集镇片区改造</t>
  </si>
  <si>
    <t>改造何寨社区危旧房及集镇旧区，打造集娱乐、餐饮、生活等为一体的宜居生活区；对灵川两个市场进行改造提升。</t>
  </si>
  <si>
    <t>新建灵川镇环卫中心站</t>
  </si>
  <si>
    <t>占地20亩，建占10000㎡，建设内容包括办公楼、转运站、车辆维修中心、休息房等，垃圾压缩转运站分别新建餐厨垃圾收集点100㎡、停车场75㎡、食堂250㎡、公寓675㎡。</t>
  </si>
  <si>
    <t>项目前期论证</t>
  </si>
  <si>
    <t>1-9月：前期手续；
10-12月：进行施工。</t>
  </si>
  <si>
    <t>灵川镇滩涂生态修复工程</t>
  </si>
  <si>
    <t>对被破坏滩涂进行清淤，海洋净滩、驳岸修复等。</t>
  </si>
  <si>
    <t>建材产业园</t>
  </si>
  <si>
    <t>对苏山239亩土地进行平整。引进高科技建筑建材行业，进行加工生产，亩均投资强度约400万，建设完成后年生产收入达10亿元。</t>
  </si>
  <si>
    <t>灵川取土场</t>
  </si>
  <si>
    <t>在桂山、柯朱处选址20亩，建设做取土场。</t>
  </si>
  <si>
    <t>灵川镇500MW滩涂光伏项目</t>
  </si>
  <si>
    <t>本项目位于莆田市灵川镇，东与秀屿区笏石镇、东庄镇接壤，南濒临湄洲湾内海。本项目为滩涂光伏项目，为集中式大型并网光伏电站。集中式电站就是充分利用滩涂地区丰富和相对稳定的太阳能资源构建大型光伏电站，接入高压输电系统供给远距离负荷。项目面积约1万亩，按50KW/亩估算，装机容量约500MW。</t>
  </si>
  <si>
    <t>浙江运达风电股份有限公司</t>
  </si>
  <si>
    <t>康伟锋 17605070638</t>
  </si>
  <si>
    <t>灵川镇污水处理厂</t>
  </si>
  <si>
    <t>内容包括场地平整、污水处理的建筑物、构筑物及附属设施的土建工程，厂区给排水管网、照明、道路和通讯及污水截流管道等工程。</t>
  </si>
  <si>
    <t xml:space="preserve">财政资金 </t>
  </si>
  <si>
    <t>独立幼儿园新建项目</t>
  </si>
  <si>
    <t>规划在太湖、桂山等村新建几所独立幼儿园，配备教学楼及生活辅助用房、活动场地等附属设施。</t>
  </si>
  <si>
    <t>青山国防教育基地</t>
  </si>
  <si>
    <t>依托青山小学旧址，构建国防教育基地，为促进青少年全面发展提供实践课堂，是体验式教育的活动基地。</t>
  </si>
  <si>
    <t>灵川镇村级便民服务中心站</t>
  </si>
  <si>
    <t>下尾便民服务站房屋建设，老年服务文娱中心。</t>
  </si>
  <si>
    <t>幸福养老院二期</t>
  </si>
  <si>
    <t>依托灵川镇何寨卫生院内养老院，打造5000㎡灵川镇“医养结合”幸福养护院二院。</t>
  </si>
  <si>
    <t>径里小学教师宿舍楼及幼儿园配套设施建设工程</t>
  </si>
  <si>
    <t>建设6层教师宿舍楼一栋，200平休闲运动花园，配套羽毛球场，健身设施等；建设幼儿活动操场一个配套相关幼儿活动设施。</t>
  </si>
  <si>
    <t>灵川镇桂山小学及幼儿园新校区建设工程</t>
  </si>
  <si>
    <t>建设小学教学楼，幼儿园，室外游乐场，篮球场，器材活动场以及校区连接道路，周边绿化，照明，停车场等配套设施。</t>
  </si>
  <si>
    <t>大中型水库移民后期扶持储备项目</t>
  </si>
  <si>
    <t>1、灵川镇库区移民服务中心。需投资1500万。2、建设移民村基础设施和基本公共服务设施项目8个，建设内容：道路硬化、路灯和农田排洪沟，蓄水坝等。需投资2500万。3、移民村人居环境整治项目8个，建设内容：健身公园、休闲步道和旅游中心，需投资1000万。</t>
  </si>
  <si>
    <t>灵川径里医养项目</t>
  </si>
  <si>
    <t>选址灵川径里村，为老年人提供生活照料、康复护理、精神慰藉、文化娱乐、信息服务等服务。</t>
  </si>
  <si>
    <t>上半年：项目论证研究；
下半年：方案设计。</t>
  </si>
  <si>
    <t>莆田市民生实业有限公司</t>
  </si>
  <si>
    <t>张  语
15860036969</t>
  </si>
  <si>
    <t>东进五帝庙非遗项目</t>
  </si>
  <si>
    <t>对原有的五帝庙附属楼进行改造提升，对内部空间进行重新规划设计，对原有展示品进行修缮及更新，修建展示非遗文化、两岸文化交流和文物保护等活动场地。</t>
  </si>
  <si>
    <t>东进村民委会</t>
  </si>
  <si>
    <t>彭新龙
13607517280</t>
  </si>
  <si>
    <t>高品质全护理综合性养老社区</t>
  </si>
  <si>
    <t>位于灵川镇山门里村，规划占地面积30亩，积极应对人口老龄化，计划引进康复和护理品牌合作，打造了高端综合性的养生养老机构，提供医、养、教、产、研、网等服务。规划建设多个项目，包括养老公寓、中医膳食馆、康复中心等，提高老年人生活质量。</t>
  </si>
  <si>
    <t>共需求30亩，目前未获批。</t>
  </si>
  <si>
    <t>灵川陵园</t>
  </si>
  <si>
    <t>位于灵川镇何寨社区，规划占地面积8亩，建筑面积9000平方米，建设满足全镇各村50年内殡葬需求，进一步实现实现民生保障、移风易俗和绿色发展。</t>
  </si>
  <si>
    <t>陈伟
13808560519</t>
  </si>
  <si>
    <t>区民政局</t>
  </si>
  <si>
    <t>桂山村综合性康养院</t>
  </si>
  <si>
    <t>规划占地面积10亩，建设养老公寓3000㎡、中医膳食馆800㎡、康复中心1000㎡、配套设备等。总投资1200万元</t>
  </si>
  <si>
    <t>正进行前期策划</t>
  </si>
  <si>
    <t>桂山村民委员会</t>
  </si>
  <si>
    <t>柯金土18850956555</t>
  </si>
  <si>
    <t>宋浩    18105949683</t>
  </si>
  <si>
    <t>桂山村多功能运动场</t>
  </si>
  <si>
    <t>项目位于桂山村山边10组，项目规模：选址平整、通风的广场，空地面积约为1500平方米，建设篮球场、亮化灯光、及相关辅助健身器材、观众看台基础配套设施等</t>
  </si>
  <si>
    <t>已报送项目储备，正进行前期策划</t>
  </si>
  <si>
    <t>村民委员会</t>
  </si>
  <si>
    <t>村“BA”室内篮球场</t>
  </si>
  <si>
    <t>位于灵川镇榜头村，占地1000平米</t>
  </si>
  <si>
    <t>目前现有室外篮球场</t>
  </si>
  <si>
    <t>榜头村委会</t>
  </si>
  <si>
    <t>蔡淑芳
139595927738</t>
  </si>
  <si>
    <t>建设医养结合院，辐射园区周边村庄</t>
  </si>
  <si>
    <t>灵川镇径里溪（云庄段）巡河步道建设项目</t>
  </si>
  <si>
    <t>位于灵川镇云庄村，规划新建2000米*2.5米巡河步道、增建蓄水池三座用于农田灌溉。</t>
  </si>
  <si>
    <t>云庄村民委员会</t>
  </si>
  <si>
    <t>郑占洪13959545922</t>
  </si>
  <si>
    <t>灵川镇便民客运中心</t>
  </si>
  <si>
    <t>位于灵川镇何寨社区，为全镇居民办理出行手续，组织旅客有需候车，并做好检票、验票工作。该项目采用候车厅和售票厅合一设计方式，包括小型寄存、司乘休息、办公等用房和公厕，并做好照明、绿化等配套附属工程。</t>
  </si>
  <si>
    <t>灵川镇民俗风情园</t>
  </si>
  <si>
    <t>选址灵岩殿，主要建设展览馆、服务中心、休闲亭、大门、公厕等。</t>
  </si>
  <si>
    <t>灵川镇水上乐园建设工程</t>
  </si>
  <si>
    <t>项目占地面积为 51 亩，建设室内游乐园一座，建筑面积 6210平方米，室外成人游乐区和幼儿游乐区共计 1500 平方米，50 米*21 米标准泳池座，更衣室，淋浴间等设施 500 平方米以及周边景观，道路，照明等配套设施。</t>
  </si>
  <si>
    <t>灵川镇青少年足球训练基地建设工程</t>
  </si>
  <si>
    <t>项目规划建设标准化11人制足球场1片，占地面积7140平方米，三层楼高综合楼一座，基底面积3020平方米。以及配套附属楼一座、道路、照明、供水、供电等。</t>
  </si>
  <si>
    <t>灵川镇安全生产主题公园</t>
  </si>
  <si>
    <t>位于灵川镇何寨社区，规划占地面积18亩，建设面积12000平方米，建设集休闲旅游、健身锻炼和防灾减灾宣传为一体的主题公园。</t>
  </si>
  <si>
    <t>截至2023年底，预计可完成项目论证。</t>
  </si>
  <si>
    <t>2024年12月底前，完成项目论证</t>
  </si>
  <si>
    <t>区应急管理局</t>
  </si>
  <si>
    <t>产业园休闲观光长廊</t>
  </si>
  <si>
    <t>榜头村</t>
  </si>
  <si>
    <t>依托榜头村栖枫老协会成立采摘、垂钓、健身一条街。</t>
  </si>
  <si>
    <t>可研报告</t>
  </si>
  <si>
    <t>灵川镇海鲜批发交易市场</t>
  </si>
  <si>
    <t>利用下尾、西墩、张边、书峰四个沿海村的海洋资源优势，建设水产品交易市场，并设有干货区、冰鲜区、活鲜区、冷库区、冻品区等，将满足区域冰鲜海产品、干货海产品、鲜活海鲜和冰冻产品等冷链市场的需要。</t>
  </si>
  <si>
    <t>太湖村党群服务中心</t>
  </si>
  <si>
    <t>位于灵川镇太湖村，规划占地面积400㎡，计划建设4层，设计便民服务站、党建文化中心、党员活动室、老物品陈列室、民俗体验区等，提供党建指导、党群服务、教育管理、人才联络、志愿帮扶、干部下沉挂钩以及文化、便民、医疗、养老、教育、助老等服务便民功能。</t>
  </si>
  <si>
    <t>共需求400㎡，目前未获批。</t>
  </si>
  <si>
    <t>陈海英
15260985382</t>
  </si>
  <si>
    <t>区委组织部</t>
  </si>
  <si>
    <t>灵川镇职工之家、青年之家、妇女之家</t>
  </si>
  <si>
    <t>选址何寨社区中心集镇区域，建筑类别为多层公共建筑，项目规划建占500㎡，三层综合楼一座。一层拟配置多功能运动体育设施，二层为职工书屋，三层棋牌室、休息室等，为全镇干部职工、七所八站、辖区各校教职工、青年群体等提供文体娱乐休闲活动场所。更好地为劳动者、青年、妇女群体营造良好的工作生活环境，切实发挥好群团组织的桥梁作用。</t>
  </si>
  <si>
    <t>1-6月：项目论证研究；
7-12月：方案设计。</t>
  </si>
  <si>
    <t>区总工会、团区委、区妇联</t>
  </si>
  <si>
    <t>凝“新”聚力互联网行业党建示范点</t>
  </si>
  <si>
    <t>位于灵川镇万源广场，规划面积600㎡，立足电商小镇的优势，以党建促发展，以党建强业务，着力发掘我镇电商资源和独特的电商文化魅力，释放产业高质量发展的强劲动能，引导互联网企业发挥优势、担当尽责，把党建工作与党委政府中心工作、企业生产经营管理相融合。</t>
  </si>
  <si>
    <t>共需求600㎡，场所现成</t>
  </si>
  <si>
    <t>灵水畔党支部</t>
  </si>
  <si>
    <t>林国清
15960227725</t>
  </si>
  <si>
    <t>工业文化文创园</t>
  </si>
  <si>
    <t>选址在太湖园区台兴7栋烂尾厂房，通过招商策划改造，提供一个独具特色的体验式空间，打造成集工业旅游、文化创意、艺术设计馆、餐饮娱乐于一体的综合性景区，让“硬核工业”握手“诗和远方”，为全市再添一个旅游打卡地。</t>
  </si>
  <si>
    <t>1-6月：进行项目前期论证；
7-12月：设计。</t>
  </si>
  <si>
    <t>灵川西墩、东进、太湖、下尾、张边、书峰“最美海岸线”文旅休闲带项目</t>
  </si>
  <si>
    <t>加大基础设施建设投入，修建5公里海岸栈道景观带，岸上灵川特色饮食长廊、码头民宿群、夜景漫道路、海产品自助交易区；岸下滩涂赶海基地、沙滩风筝艺术节，同时依托国内首条过境灵川跨海高速铁路景观，打造网红打卡观光点。</t>
  </si>
  <si>
    <t>灵川建筑业总部大楼</t>
  </si>
  <si>
    <t>选址书峰村，发挥楼宇经济建设 总部大楼，选址20亩。</t>
  </si>
  <si>
    <t>莆田市瑞鼎建设有限公司</t>
  </si>
  <si>
    <t>张金华
13706056769</t>
  </si>
  <si>
    <t>五帝庙闽台宗教文化交流中心</t>
  </si>
  <si>
    <t>利用灵川镇东汾五帝庙藏有丰富文物及深厚文化底蕴的优势，进行文化宣传，连接闽台文化，吸引全国各地及台湾信众前来交流。</t>
  </si>
  <si>
    <t>莆田万源城市商务中心</t>
  </si>
  <si>
    <t>建设集办公楼、写字楼、游乐场、餐饮等一体的商业综合体。</t>
  </si>
  <si>
    <t>莆田市万源房地产有限公司</t>
  </si>
  <si>
    <t>戴敬跃13860957618</t>
  </si>
  <si>
    <t>悠游原乡体验项目</t>
  </si>
  <si>
    <t>位于灵川镇山门里村，规划占地面积30亩，以“水资源为核心，以乡野田园、原乡漫生活体验为主导，打造“一园一村三带”旅游生态休闲村。一园即吴瑛文化公园，一村指内山门里古村落，三带就是三条沿库沿溪体验带，即：桂山水库及上游溪的旅游通道、环库环溪漫道、休闲垂钓等景观带，山门里水库及下游溪栈道观光带，灵峰水库及下游农田果林体验带。</t>
  </si>
  <si>
    <t xml:space="preserve">  东海镇2024年项目投资计划表  </t>
  </si>
  <si>
    <t>制造业</t>
  </si>
  <si>
    <t>水利设施</t>
  </si>
  <si>
    <t>东海镇滨海大道沿线12.307km农田灌排渠全线清淤清杂及新建干砌石挡墙护岸9766m，项目涉及农田总面积5145亩</t>
  </si>
  <si>
    <t>完成基础开挖、便道施工等</t>
  </si>
  <si>
    <t>1-3月：建干砌石挡墙护岸；                                    4-6月：工程竣工扫尾</t>
  </si>
  <si>
    <t>城厢区水利投资有限公司</t>
  </si>
  <si>
    <t>占建军13107955735</t>
  </si>
  <si>
    <t>徐志伟13959573232</t>
  </si>
  <si>
    <t>2024年东海镇水利设施应急抢险工程</t>
  </si>
  <si>
    <t>规划修建东海段海堤1公里，加固山塘水库3处，水渠完善3公里等。</t>
  </si>
  <si>
    <t>规划设计、列入资金支持等前期工作</t>
  </si>
  <si>
    <t>1-3月：对山塘水库3处排查加固；
4-6月：完工投入使用。</t>
  </si>
  <si>
    <t>东海镇人民政府</t>
  </si>
  <si>
    <t>陈建锋13799670118</t>
  </si>
  <si>
    <t>国道228线白改黑工程东海段</t>
  </si>
  <si>
    <t>总长6.4公里，路幅宽度35米，对现有路面进行白改黑改造施工</t>
  </si>
  <si>
    <t>完成规划设计、预算、审核、公开招标等前期手续</t>
  </si>
  <si>
    <t>1-3月：前期手续办理；
4-6月：进场施工；
7-9月：完成进度20%；
10-12月：完成总进度50%。</t>
  </si>
  <si>
    <t>城厢区城市投资集团有限公司</t>
  </si>
  <si>
    <t>海斌18359382266</t>
  </si>
  <si>
    <t>蔡建文13959573220</t>
  </si>
  <si>
    <t>东海镇东济路工程</t>
  </si>
  <si>
    <t>总长1公里，路幅宽度7米。</t>
  </si>
  <si>
    <t>1-3月：前期手续办理；
4-6月：进场施工；
7-9月：完工并投入使用。</t>
  </si>
  <si>
    <t>土地尚未农转</t>
  </si>
  <si>
    <t>东海镇东朱村</t>
  </si>
  <si>
    <t>蔡珍荣13925085099</t>
  </si>
  <si>
    <t>戴剑晗15160265858</t>
  </si>
  <si>
    <t>东海镇西厝村团结路工程</t>
  </si>
  <si>
    <t>全长1公里，对西厝中学至横沟段村道进行拼宽，增大主村道交通通行能力。</t>
  </si>
  <si>
    <t>1-3月：前期手续办理；
4-6月：进场施工；
7-9月：完成总工程量40%；
10-12月：完工并投入使用。</t>
  </si>
  <si>
    <t>旧路翻新</t>
  </si>
  <si>
    <t>东海镇西厝村</t>
  </si>
  <si>
    <t>蔡兰梅13666900291</t>
  </si>
  <si>
    <t>方智15960546600</t>
  </si>
  <si>
    <t>2024年东海镇道路水毁工程包</t>
  </si>
  <si>
    <t>建设水毁道路约2公里、护坡、挡墙1公里长等</t>
  </si>
  <si>
    <t>1-3月：对全镇因大水冲毁的道路进行排查；
4-6月：破损道路平整；
7-9月：道路施工，并对道路加固；
10-12月：验收并投入使用</t>
  </si>
  <si>
    <t>道路抢修</t>
  </si>
  <si>
    <t>蔡明洪13959522571</t>
  </si>
  <si>
    <t>坪洋村西头幸福家园A区建设项目</t>
  </si>
  <si>
    <t>A区规划占地面积8.2亩，拟建设安置房6幢，规划总建筑1万平方米及配套设施工程等。</t>
  </si>
  <si>
    <t>基础工程动工、部分主体正在施工，累计完成投资500万元</t>
  </si>
  <si>
    <t>1-3月：6幢安置房全部完工；
3-6月：安置区配套工程基本完工。</t>
  </si>
  <si>
    <t>土地尚未完成农转</t>
  </si>
  <si>
    <t>东海镇坪洋村</t>
  </si>
  <si>
    <t>蔡烽13850292030</t>
  </si>
  <si>
    <t>方奇逢13799673036</t>
  </si>
  <si>
    <t>东海镇海头公园提升工程</t>
  </si>
  <si>
    <t>规划建设慢步道1公里及景观灯，建设篮球场及配套设施等</t>
  </si>
  <si>
    <t>1-3月：规划设计、预算；
4-5月：动工建设；
6-9月：基础施工；
10-12月：验收并投入使用。</t>
  </si>
  <si>
    <t>唐继红13706076776</t>
  </si>
  <si>
    <t>东海镇抗捐暴动旧址提升工程</t>
  </si>
  <si>
    <t>对现有东沙抗捐暴动旧址进行提升，新建展示馆等场所</t>
  </si>
  <si>
    <t>利用可建旧场地</t>
  </si>
  <si>
    <t>秦拓
19959561322</t>
  </si>
  <si>
    <t>沈庆海13860920110</t>
  </si>
  <si>
    <t>东海集镇区智慧体育工程</t>
  </si>
  <si>
    <t>规划建设篮球、足球、气排球、羽毛球、乒乓球场地等，完善群众体育运动设施等</t>
  </si>
  <si>
    <t>蔡俊英18782221393</t>
  </si>
  <si>
    <t>东海镇污水管修复及三根管入户工程包</t>
  </si>
  <si>
    <t>完成约8000户三根管入户施工，对全镇污水管网进行修复管养等</t>
  </si>
  <si>
    <t>1-3月：全镇污水管网排查需修复分类等级；
4-6月：按等级进行修复；
7-9月：对修复后进行测试；
10-12月：完工投入使用</t>
  </si>
  <si>
    <t>无涉及土地报批</t>
  </si>
  <si>
    <t>唐继红
13706076776</t>
  </si>
  <si>
    <t>吴南
15960507507</t>
  </si>
  <si>
    <t>东沙电力改造智慧乡村工程</t>
  </si>
  <si>
    <t>新建630K∨变压器8台，下地高压线电缆约8.5公里长，规范电力入户线2400户，入户电力线总长达10多万米，电力投资2500多万元，土建部分工程由政府配套自筹。计划分批3年完成。</t>
  </si>
  <si>
    <t>完成部分农户入户表安装、部分下地等工程施工</t>
  </si>
  <si>
    <t>继续施工，推进进度。</t>
  </si>
  <si>
    <t>莆田电力公司</t>
  </si>
  <si>
    <t>吓泉13808581056</t>
  </si>
  <si>
    <t>闽福装饰企业厂房改扩建工程</t>
  </si>
  <si>
    <t xml:space="preserve">东海镇 </t>
  </si>
  <si>
    <t>位于利角村旧翻胎厂区，规划占地面积11亩，规划改新建厂房建筑面积1.5万平方米。</t>
  </si>
  <si>
    <t>控规市政府批复、土地出让手续办理等</t>
  </si>
  <si>
    <t>1-6月：完成规划总平设计、预算、工规、施工许可办理；
7-9月：完成施工设计，办理施工许可；
10-12月：动工建设。</t>
  </si>
  <si>
    <t>土地出让手续正在办理</t>
  </si>
  <si>
    <t>内蒙古闽福装饰有限公司</t>
  </si>
  <si>
    <t>蔡福清15598055111</t>
  </si>
  <si>
    <t>东海镇农田标准化建设工程</t>
  </si>
  <si>
    <t>规划西厝、东海村500亩农田标准化整治，提高农田质量</t>
  </si>
  <si>
    <t>完成东海整治项目地形图测绘、列入计划等手续</t>
  </si>
  <si>
    <t>1-6月，施工图纸设计、预算、财政审核，公开招投标手续；7-9月：正式施工</t>
  </si>
  <si>
    <t>不涉及农用地农转用报批</t>
  </si>
  <si>
    <t>吴子和13850230656</t>
  </si>
  <si>
    <t>杨耀崴18259179042</t>
  </si>
  <si>
    <t>东海“石头砺”千亩养殖基地</t>
  </si>
  <si>
    <t>以西黄、西厝村海域为主，结合福厦客运专线、湄洲湾跨海大桥，打造东海的石头砺养殖基地。</t>
  </si>
  <si>
    <t>完成现场调查、对西黄片区石头蛎进行前期部分修复</t>
  </si>
  <si>
    <t>1-6月：前期动员、征地及手续办理；
7-12月：一期养殖设施动工。</t>
  </si>
  <si>
    <t>涉及用海设施审批，目前尚未完成</t>
  </si>
  <si>
    <t>东海镇西黄村</t>
  </si>
  <si>
    <t>沈顺兰15080381908</t>
  </si>
  <si>
    <t>蔡丽娜15205946727</t>
  </si>
  <si>
    <t>东海镇农村道路亮化美化提升工程</t>
  </si>
  <si>
    <t>涉及东朱工业园区、各村主村道路灯600多座，绿化面积1000多平方米等</t>
  </si>
  <si>
    <t>完成前期手续</t>
  </si>
  <si>
    <t>:1-4月：道路及道路设施损毁处勘察；
5-6月：场地清整；
7-9月：开工及施工；
10-12月：收尾工程，力争投入使用</t>
  </si>
  <si>
    <t>滨海大道（联十一线）东海鞋服段道路硬化工程</t>
  </si>
  <si>
    <t>对滨海大道即联十一线东海镇鞋服段，长度1.1公里，路幅宽度60米先行进行道路工程硬化、亮化施工</t>
  </si>
  <si>
    <t>1-6月：动工前期手续准备；
7-12月：动工</t>
  </si>
  <si>
    <t>乡道Y801（西坪线）道路拓宽硬化工程</t>
  </si>
  <si>
    <t>全长18公里，需要硬化拓宽部分长5.4公里，路宽7.5米。</t>
  </si>
  <si>
    <t>1-6月：场地清整；
7-9月：开工及施工；
10-12月：收尾工程，力争投入使用</t>
  </si>
  <si>
    <t>东海镇“两高”沿线环境综合治理提升工程</t>
  </si>
  <si>
    <t>对福厦铁路、福厦高铁、高速公路沿线可视裸房、村庄旧貌进行综合治理提升，涉及农户约600多户等</t>
  </si>
  <si>
    <t>第一批次部分村已开始整治，对沿线裸房进行立面改造施工等</t>
  </si>
  <si>
    <t>1-6月份第二批次裸房等进行摸底；
7-12月进行综合治理提升。</t>
  </si>
  <si>
    <t>村民自筹</t>
  </si>
  <si>
    <t>东海镇相关村委会</t>
  </si>
  <si>
    <t>东海镇骨灰楼堂续建工程</t>
  </si>
  <si>
    <t>涉及东沙、大埔、上图等8个村规划建设骨灰楼堂等</t>
  </si>
  <si>
    <t>完成部分村村庄规划批复、地形图测量等</t>
  </si>
  <si>
    <t>1-6月：前期动员、征地及手续办理；
7-12月：东沙村骨灰楼堂率先动工建设</t>
  </si>
  <si>
    <t>涉及农用地转用审批，目前尚未完成</t>
  </si>
  <si>
    <t>秦拓19959561322</t>
  </si>
  <si>
    <t>海头溪（东海村段）景观带建设工程</t>
  </si>
  <si>
    <t>海头溪东海村段，全长约800米，充分利用溪道两边预留地，环溪建设宽度5-8米景观带，连接镇政府，有效解决出行不便问题</t>
  </si>
  <si>
    <t>涉及溪道边角地农用地转用审批，目前尚未完成</t>
  </si>
  <si>
    <t>东海镇政府、东海村委会</t>
  </si>
  <si>
    <t>沈荣钦13860937608</t>
  </si>
  <si>
    <t>徐炜13799630581</t>
  </si>
  <si>
    <t>东朱工业园区北侧挡土墙工程</t>
  </si>
  <si>
    <t>总长400米，涉及5个企业段，砌高8-10米。</t>
  </si>
  <si>
    <t>政府出资，企业自筹代建</t>
  </si>
  <si>
    <t>东海镇政府</t>
  </si>
  <si>
    <t>东海镇土地成片开发（前期）项目</t>
  </si>
  <si>
    <t>规划占地面积764.65亩，委托开展土地成片开发方案编制、报批，控制性详细规划编制等。</t>
  </si>
  <si>
    <t>完成前期委托编制、初步方案阶段</t>
  </si>
  <si>
    <t>上半年：完成摸底、立项等前期工作；
下半年：完成成片开发方案编制及报批。</t>
  </si>
  <si>
    <t>园区开发模式进行资金接盘</t>
  </si>
  <si>
    <t>占用农用地面积50公顷</t>
  </si>
  <si>
    <t>吴南15960507507</t>
  </si>
  <si>
    <t>东朱预留地标准化厂房建设工程</t>
  </si>
  <si>
    <t>位于东朱工业小区，占地面积约27.5亩。规划统建标准化厂房及统建员工社区安置房，尽可能解决遗留问题。</t>
  </si>
  <si>
    <t>前期手续正在推进</t>
  </si>
  <si>
    <t>上半年：征迁扫尾、立项等前期工作；
下半年：完成总平、施工设计、图审、预算等。</t>
  </si>
  <si>
    <t>村委会自筹</t>
  </si>
  <si>
    <t>土地已农转，控规未编制</t>
  </si>
  <si>
    <t>东海镇东朱村委会</t>
  </si>
  <si>
    <t>上图千亩农业智慧园基地</t>
  </si>
  <si>
    <t>充分利用上图团结溪水源优势和较为肥沃的千亩农田，引进公司，按照“农户+公司+运营”模式，构建特色生态智慧园基地，拓展沿海乡村体验园建设等。</t>
  </si>
  <si>
    <t>上半年：完成摸底、立项等前期工作；
下半年：完成前期控规编制等手续。</t>
  </si>
  <si>
    <t>东海镇上图村委会</t>
  </si>
  <si>
    <t>蔡呈聪13860963393</t>
  </si>
  <si>
    <t>海头溪（利角段）生态提升治理工程</t>
  </si>
  <si>
    <t>海头溪利角段，全长约2公里，溪道淤积、窄，制约洪水下泄，拟规划进行加宽清理、生态治理提升</t>
  </si>
  <si>
    <t>前期规划手续办理</t>
  </si>
  <si>
    <t>东海镇政府、利角村委会</t>
  </si>
  <si>
    <t>蔡骏19959595995</t>
  </si>
  <si>
    <t>蔡厝溪生态治理及水质提升工程</t>
  </si>
  <si>
    <t>全长1.5公里，对蔡厝溪进行加宽、清理，生态治理设计施工，解决水患问题</t>
  </si>
  <si>
    <t>东海镇政府、蔡厝村委会</t>
  </si>
  <si>
    <t>蔡文友15060331898</t>
  </si>
  <si>
    <t>黄剑恒13515936288</t>
  </si>
  <si>
    <t>东海镇农田设施提升改造工程包</t>
  </si>
  <si>
    <t>规划对上图、坪洋、东沙等农田片区浇灌设施毁坏进行修复加固、新增建设机耕路、防护网等设施进行建设，提升农田耕种质量</t>
  </si>
  <si>
    <t>坪洋高山农业种植园</t>
  </si>
  <si>
    <t>规模化种植示范基地（水稻、水果玉米、油菜花等轮作，约300亩），现代化种植大棚（约20亩），数字示范农田（约30亩），研学基地（约50亩），农服产品初加工、农产品贮存中心（场所约2000㎡），及数字种植服务平台、省级农业物联网示范基地、无人机农机农民专业合作社培训基地、数字农服等培训基地。</t>
  </si>
  <si>
    <t>部分涉及农用地转用尚未进行</t>
  </si>
  <si>
    <t>东海镇坪洋村委会</t>
  </si>
  <si>
    <t>东海牛樟芝（二期）万亩产业园</t>
  </si>
  <si>
    <t>2019年至2020年，京甫牛樟芝生物科技公司在东海镇种植1025亩牛樟树及林下套种咖啡树，共已种植8万棵牛樟树，5万棵咖啡树，2020年4月28日验收，2021年11月修剪小部分枝条进行育苗15万株，修剪树叶制作牛樟茶，产生较大经济效益，2022年将陆续育牛樟树苗50万株，并加大牛樟茶的生产等。</t>
  </si>
  <si>
    <t>上半年：完成摸底、立项等前期工作，协助解决林权证无法办理，台商权益得不到保障问题；
下半年：完成前期控规编制等手续。</t>
  </si>
  <si>
    <t>涉及林地报批，部分完成，部分正在进行</t>
  </si>
  <si>
    <t>福建省马偕生物科技有限公司</t>
  </si>
  <si>
    <t>张玲惠13666907249</t>
  </si>
  <si>
    <t>洋滨路道路工程</t>
  </si>
  <si>
    <t>洋滨路规划道路总长1.451公里，规划道路红线宽度18米，双向2车道，按照城市次干道标准进行规划设计，规划征地面积83.46亩。</t>
  </si>
  <si>
    <t>占用农用地面积5公顷</t>
  </si>
  <si>
    <t>东华线道路工程</t>
  </si>
  <si>
    <t>起点位于东海镇，终于华亭镇，按三级公路标准设计，道路总里程20.438公里，路基宽度7.5米。</t>
  </si>
  <si>
    <t>占用农用地尚未启动报批</t>
  </si>
  <si>
    <t>东海镇银桥路工程</t>
  </si>
  <si>
    <t>全长400米，对原有道路已硬化4.5米的基础上扩宽至12米宽，增强鞋服基地、大埔村的主要交通能力。</t>
  </si>
  <si>
    <t>占用农用地面积1公顷尚未启动报批</t>
  </si>
  <si>
    <t>东海浮山岭地块二商住出让</t>
  </si>
  <si>
    <t>占地面积15.15亩，为政府商业储备地，已农转用，计划建设商住楼2.02万平方米。</t>
  </si>
  <si>
    <t>出让土地+企业自筹</t>
  </si>
  <si>
    <t>天誉首府</t>
  </si>
  <si>
    <t>东海镇（标准）卫生院</t>
  </si>
  <si>
    <t>占地面积22.2亩，位于浮山地块控规范围内，规划建筑面积2.96万平方米</t>
  </si>
  <si>
    <t>郑金宗13599464646</t>
  </si>
  <si>
    <t>东海镇分布式光伏发电项目安装工程包</t>
  </si>
  <si>
    <t>引进国家能源等国有企业，践行碳中和碳达峰发展理念，规划安装分布式光伏发电项目20万平方米等。</t>
  </si>
  <si>
    <t>1-6月：前期规划方案设计和企业对接；
7-9月：完成施工图设计、施工招投标；
10-12月：动工安装施工。</t>
  </si>
  <si>
    <t>旷远燃气管道东海入户工程</t>
  </si>
  <si>
    <t>对大埔山兜、东沙村片区农户进行燃气管道入户施工等。</t>
  </si>
  <si>
    <t xml:space="preserve">东海镇全民健身跑道工程 </t>
  </si>
  <si>
    <t>近期项目：位于东海村海田片区，规划建设自行车健身跑道2.5公里及路灯设施等，远期拓展蔡亭至石梯远古步道等</t>
  </si>
  <si>
    <t>坪洋高山露营基地</t>
  </si>
  <si>
    <t>规划建设3000米高山骑行步道.充分利用山谷地貌、全域旅游一张图，配套西头古寨登山道、东林不老泉配套、隆盛宫文化中心等高山康养项目，拓展乡村文化振兴，联动乡村产业振兴，建设宜居宜业宜游新坪洋。</t>
  </si>
  <si>
    <t>东海镇康养中心</t>
  </si>
  <si>
    <t>整合社会力量，筹建康养中心，占地面积10亩，规划建设康养设施楼、健身区，建筑面积5000平方米</t>
  </si>
  <si>
    <t>东沙团结路景观漫道工程</t>
  </si>
  <si>
    <t>全长2公里，沿团结路两边规划建设景观漫道。</t>
  </si>
  <si>
    <t>东海镇东沙村委会</t>
  </si>
  <si>
    <t>东海中心小学扩容工程</t>
  </si>
  <si>
    <t>对东海中心小学校扩容，规划建设独立幼儿园3000平方米，教学楼1500平方米</t>
  </si>
  <si>
    <t>东海中心小学</t>
  </si>
  <si>
    <t>东海镇商贸中心城</t>
  </si>
  <si>
    <t>为促进东海镇经济发展，规划建设东海镇商贸城，计划占地面积60亩</t>
  </si>
  <si>
    <t xml:space="preserve"> 华林园区2024年项目投资计划表  </t>
  </si>
  <si>
    <t>华星珠宝2号厂房建设项目</t>
  </si>
  <si>
    <t>工业</t>
  </si>
  <si>
    <t>华星珠宝拟拆除原旧钢结构厂房，计划建设6层约8300平方米的标准化厂房。</t>
  </si>
  <si>
    <t>完成主体建设，开始厂房装修。</t>
  </si>
  <si>
    <t>1-3月：完成厂房装修；
4-5月：完成竣工验收手续办理；
6月：竣工投产。</t>
  </si>
  <si>
    <t>莆田市华星珠宝饰品厂</t>
  </si>
  <si>
    <t>林明慨13808589093</t>
  </si>
  <si>
    <t>张朝阳18059581255</t>
  </si>
  <si>
    <t>1-3月：5-8号楼动工建设；
4-7月：完成厂房主体建设；
8-10月：完成装修；
11-12月：厂房竣工。</t>
  </si>
  <si>
    <t>周一娟19959569198</t>
  </si>
  <si>
    <r>
      <rPr>
        <sz val="12"/>
        <rFont val="宋体"/>
        <charset val="134"/>
      </rPr>
      <t>综合楼和2号厂房</t>
    </r>
    <r>
      <rPr>
        <sz val="12"/>
        <rFont val="宋体"/>
        <charset val="134"/>
      </rPr>
      <t>竣工投产</t>
    </r>
  </si>
  <si>
    <t>1月：1号厂房动工建设；
2-5月：完成主体建设；
6-9月完成装修；
10-12月：竣工投产。</t>
  </si>
  <si>
    <t>1-5月：完成厂房主体建设；
6-9月：完成装修；
10-12月：竣工投产。</t>
  </si>
  <si>
    <t>1-3月：2号厂房动工建设；
4-7月：厂房主体建设；
8-10月：完成装修；
11-12月：2号厂房竣工投产。</t>
  </si>
  <si>
    <t>众城纸业厂房建设项目</t>
  </si>
  <si>
    <t>利用项目约4亩空地，建设一幢5层厂房，总建筑面积0.5万平方米。</t>
  </si>
  <si>
    <t>完成前期手续办了。</t>
  </si>
  <si>
    <t>1-3月：厂房动工建设；
4-7月：厂房主体建设；
8-10月：完成装修；
11-12月：厂房竣工投产。</t>
  </si>
  <si>
    <t>莆田市众诚纸业有限公司</t>
  </si>
  <si>
    <t>叶志恭13905040603</t>
  </si>
  <si>
    <t>蔡国贤18905040926</t>
  </si>
  <si>
    <t>1-6月：完成厂房主体建设；
7-10月：完成装修；
11-12月：完成竣工验收并投产。</t>
  </si>
  <si>
    <t>*亚明食品扩建及增资项目</t>
  </si>
  <si>
    <t>1、占地5亩，用于1幢厂房及配套设施建设，计划总投资5000万元；2、亚明公司拟用6700万收购皇冠制罐60多亩土地及2万平方米钢结构厂房，根据公司生产经营需要对厂房进行改造，购置生产设备，预计投资15000万。</t>
  </si>
  <si>
    <t>1幢厂房动工建设。</t>
  </si>
  <si>
    <t>1-5月：完成厂房主体建设、完成皇冠制罐收购；
6-9月：完成厂房装修；
10-12月：竣工投产。</t>
  </si>
  <si>
    <t>1-3月：项目动工建设；
4-9月：仓库主体建设；
10-12月：仓库完成装修。</t>
  </si>
  <si>
    <t>恒鑫模具鞋底车间扩建项目</t>
  </si>
  <si>
    <t>进行鞋底车间扩建和购置二次成型机、发泡机、双层流水线等设备进行机器换工。</t>
  </si>
  <si>
    <t>项目前期手续办理。</t>
  </si>
  <si>
    <t>1-3月：完成项目前期手续办理；
4月：鞋底车间动工建设；
5-12月：主体完工进行装修。</t>
  </si>
  <si>
    <t>莆田市城厢区恒鑫鞋材有限公司</t>
  </si>
  <si>
    <t>林  勤 13808589148</t>
  </si>
  <si>
    <t>计划总投资102亿元，规划用地500-600亩，建设总建筑面积45万㎡的标准厂房和配套设施，依托5G、物联网、人工智能等新一代信息技术，构建集产业、交流和生活于一体的综合性功能园区</t>
  </si>
  <si>
    <t>腾飞路道路提升改造工程</t>
  </si>
  <si>
    <t>基础设施</t>
  </si>
  <si>
    <t>对腾飞路道路进行提升改造，包括道路白改黑、给排水、污水管道、人行道、绿化、照明、通讯、电力等改造</t>
  </si>
  <si>
    <t>1-6月：完成前期手续办理；
7月：动工改造；
8-12月：项目完工投入使用。</t>
  </si>
  <si>
    <t xml:space="preserve">  太湖园区2024年项目投资计划表  </t>
  </si>
  <si>
    <t>拟投资3亿元，预计占地30亩，建设厂房及配套设施。</t>
  </si>
  <si>
    <t>预计进行主体施工</t>
  </si>
  <si>
    <t>1-3月：完成桩基建设并开始主体施工建设
4-9月：完成主体施工建设
10-12月：设备购置并试投产</t>
  </si>
  <si>
    <t>城厢区经发集团建投公司</t>
  </si>
  <si>
    <t>杨柏兴
15605946321</t>
  </si>
  <si>
    <t>莆田市太湖现代农业发展有限公司综合厂房项目</t>
  </si>
  <si>
    <t>拟投资5000万，在太湖现代农业厂区内建设8900平方米的5层综合厂房一座。</t>
  </si>
  <si>
    <t>占地1560.3㎡</t>
  </si>
  <si>
    <t>莆田市太湖现代农业发展有限公司</t>
  </si>
  <si>
    <t>蔡剑平   13375055599</t>
  </si>
  <si>
    <t>国网公司迁建工程项目</t>
  </si>
  <si>
    <t>完成桩基建设</t>
  </si>
  <si>
    <t>1-3月：开始主体施工建设
4-9月：完成主体施工建设
10-12月：设备购置并试投产</t>
  </si>
  <si>
    <t>国网莆田供电公司</t>
  </si>
  <si>
    <t xml:space="preserve">林卓食品生产项目 </t>
  </si>
  <si>
    <t>拟4亿元，征地30亩，规划建设厂房、综合楼等建筑，引进半自动化生产线4条，生产兴化米粉、豆皮、妈祖线面等食品，达产后预计年产值1.5亿元，缴纳税收800万元。</t>
  </si>
  <si>
    <t>拟3亿元，征地70亩，规划建设厂房、宿舍、综合楼等建筑，引进先进的生产技术及设备，生产各种卫生纸品，达产后预计年产值3.5亿元，缴纳税收1400万元。</t>
  </si>
  <si>
    <t>林元剑:
13905944699</t>
  </si>
  <si>
    <t>拟5亿元，征地20亩，规划建设厂房、综合楼等建筑，引进先进的生产技术及设备，生产销售民俗灯笼用品，达产后预计年产值1亿元，缴纳税收400万元。</t>
  </si>
  <si>
    <t>朱金健13701195599</t>
  </si>
  <si>
    <t>新型功能材料产业园</t>
  </si>
  <si>
    <t>拟投资10亿，预计征地250亩，建设6幢厂房及配套设施，总建筑面积10万平方米。</t>
  </si>
  <si>
    <t>拟征地50亩，投资3亿元，建设处理规模50万吨/年建筑垃圾项目，主要建设预处理车间、墙体材料生产车间、道路材料生产车间等，提升园区基础配套设施建设。</t>
  </si>
  <si>
    <t>东南艺纸特种纸生产线建设项目</t>
  </si>
  <si>
    <t>拟投资5000万，建设造纸生产线3条，其中2条年产30000t的高档生活用纸生产线（高档生活纸含餐巾纸和高档衬纸）、1条年产20000t高档食品包装纸生产线，配套生物质锅炉一台。</t>
  </si>
  <si>
    <t>预计完成厂房竣工建设</t>
  </si>
  <si>
    <t>1-3月：完成设备购置
4-6月：完成设备安装调试并试投产</t>
  </si>
  <si>
    <t>无土地要求，厂区内技改</t>
  </si>
  <si>
    <t>福建东南艺术纸品股份有限公司</t>
  </si>
  <si>
    <t>谢振寰
18965567777</t>
  </si>
  <si>
    <t>冠亚食品生产线建设项目</t>
  </si>
  <si>
    <t>拟投资3500万，引进粮油生产线3条及配套生产设施。</t>
  </si>
  <si>
    <t>莆田市冠亚食品包装有限公司</t>
  </si>
  <si>
    <t>朱志洪            13808580196</t>
  </si>
  <si>
    <t>日兴建材仓储物流设备购置项目</t>
  </si>
  <si>
    <t>拟投资5500万，购置仓储物流设备</t>
  </si>
  <si>
    <t>福建日兴建材有限公司</t>
  </si>
  <si>
    <t>唐建凡13905042555</t>
  </si>
  <si>
    <t>植本清源生产线新建项目</t>
  </si>
  <si>
    <t>拟投资2000万，建设2条固体饮料生产线及配套设施</t>
  </si>
  <si>
    <t>预计完成设备购置前期工作</t>
  </si>
  <si>
    <t>植本清源（莆田）食品科技有限公司</t>
  </si>
  <si>
    <t>肖  剑
13860931710</t>
  </si>
  <si>
    <t>天喔炒货生产线技改项目</t>
  </si>
  <si>
    <t>拟投资5000万，引进5条炒货生产线，扩大产能，提质增效。</t>
  </si>
  <si>
    <t>天喔（福建）食品有限公司</t>
  </si>
  <si>
    <t>喆泷生产线仓库扩建项目</t>
  </si>
  <si>
    <t>拟投资2000万，在天喔厂区内新建仓库一座，引进建材加工生产线4条，并购置相关配套设施</t>
  </si>
  <si>
    <t>福建喆泷塑业有限公司</t>
  </si>
  <si>
    <t>华都饲料生产线配套提升项目</t>
  </si>
  <si>
    <t>拟投资2500万，购置饲料生产线配套设施，开展生产线提升项目</t>
  </si>
  <si>
    <t>莆田市华都饲料有限公司</t>
  </si>
  <si>
    <t>林金龙  
 13905047201</t>
  </si>
  <si>
    <t>新兴达饲料生产线配套提升项目</t>
  </si>
  <si>
    <t>莆田市新兴达饲料有限公司</t>
  </si>
  <si>
    <t>林国清
13859856191</t>
  </si>
  <si>
    <t>十成食品冷库冻库生产线扩建项目</t>
  </si>
  <si>
    <t>拟投资3000万，在金彩纸塑有限公司厂区内建设1000平方米冷冻库一座，引进生产线一条。</t>
  </si>
  <si>
    <t>预计完成改造扩建前期准备工作</t>
  </si>
  <si>
    <t>3月：开工建设
9月：完成设备安装调试并投产</t>
  </si>
  <si>
    <t>莆田市十成食品有限公司</t>
  </si>
  <si>
    <t>姚笠
18605018066</t>
  </si>
  <si>
    <t>锦甜食品污水处理设施改造提升工程</t>
  </si>
  <si>
    <t>拟投资1000万元，购置相关净化设备，开展污水处理改造提升工程</t>
  </si>
  <si>
    <t>预计完成改造前期准备工作</t>
  </si>
  <si>
    <t>莆田市锦甜食品有限公司</t>
  </si>
  <si>
    <t>林国松
13859812185</t>
  </si>
  <si>
    <t>刘一厨食品污水处理设施改造提升工程</t>
  </si>
  <si>
    <t>莆田市刘一厨食品有限公司</t>
  </si>
  <si>
    <t>刘建华
13305947112</t>
  </si>
  <si>
    <t>华源屋面光伏扩建项目</t>
  </si>
  <si>
    <t>拟投资2000万元，扩大屋面光伏面积，有效提升清洁能源使用效果</t>
  </si>
  <si>
    <t>预计与第三方签订协议</t>
  </si>
  <si>
    <t>5月：完成设备购置
9月：完成设备安装调试并试投产</t>
  </si>
  <si>
    <t>峰凯屋面光伏扩建项目</t>
  </si>
  <si>
    <t>拟投资1000万元，扩大屋面光伏面积，有效提升清洁能源使用效果</t>
  </si>
  <si>
    <t>福建峰凯供应链管理有限公司</t>
  </si>
  <si>
    <t>凯达屋面光伏扩建项目</t>
  </si>
  <si>
    <t>福建省莆田市凯达卫生用品有限公司</t>
  </si>
  <si>
    <t>林文洪  
 13905940293</t>
  </si>
  <si>
    <t>天喔屋面光伏扩建项目</t>
  </si>
  <si>
    <t>华骏鞋业生产线技改项目</t>
  </si>
  <si>
    <t>拟投资2000万元，在华骏鞋业厂房引进2条先进生产设备，对生产线配套设施进行提升。</t>
  </si>
  <si>
    <t>预计完成项目建设前期手续办理</t>
  </si>
  <si>
    <t>6月完成设备购置。
10月完成设备安装调试并试投产。</t>
  </si>
  <si>
    <t>莆田市华骏贸易有限公司</t>
  </si>
  <si>
    <t>胡丽琳
13599862296</t>
  </si>
  <si>
    <t>莆田市华骏鞋业有限公司员工宿舍楼项目</t>
  </si>
  <si>
    <t>拟投资5000万，在华骏鞋业厂区内建设1.1万平方米的员工宿舍楼一座。</t>
  </si>
  <si>
    <t>1-3月：机械入场并开工建设
4-6月：完成桩基施工并开始部分主体建设
7-9月：完成宿舍楼主体建设。
10-12月：竣工验收</t>
  </si>
  <si>
    <t>占地约1500㎡</t>
  </si>
  <si>
    <t>华骏鞋业5号厂房扩建项目</t>
  </si>
  <si>
    <t>拟投资5000万元，开展5号厂房扩建项目，扩大产业规模</t>
  </si>
  <si>
    <t>1-3月：完成建设前期手续办理；
4-6月：开工建设；
7-9月：桩基施工完成并开始部分主体建设；
10-12月：主体施工。</t>
  </si>
  <si>
    <t>占地约2000㎡</t>
  </si>
  <si>
    <t>佳牧农牧标准化厂房建设项目</t>
  </si>
  <si>
    <t>拟投资5000万元，开展标准化厂房建设项目</t>
  </si>
  <si>
    <t>占地约2400㎡</t>
  </si>
  <si>
    <t>福建佳牧农牧集团公司</t>
  </si>
  <si>
    <t>韩国荣 
  13808590998</t>
  </si>
  <si>
    <t>超淇厂房扩建项目</t>
  </si>
  <si>
    <t>拟投资5000万，在金伦纸业厂区内建设2300平方米厂房一座。</t>
  </si>
  <si>
    <t>1-3月：开工建设；
4-6月：完成桩基施工并开始部分主体建设
7-9月：完成主体建设；
10-12月：完成主体装修。</t>
  </si>
  <si>
    <t>占地约2300㎡</t>
  </si>
  <si>
    <t>莆田市超淇纸业有限公司</t>
  </si>
  <si>
    <t>刘岭
13818186025</t>
  </si>
  <si>
    <t>赛博思厂房扩建项目</t>
  </si>
  <si>
    <t>拟投资5000万元，建设6000平方米钢结构厂房一栋，并引进相关设备</t>
  </si>
  <si>
    <t>1-3月：开工建设；
4-6月：完成钢结构厂房建设；
7-9月：设备安装调试并试投产；
10-12月：竣工投产。</t>
  </si>
  <si>
    <t>占地约6000㎡</t>
  </si>
  <si>
    <t>赛博思钢结构有限公司</t>
  </si>
  <si>
    <t>蔡丽花
13559807888</t>
  </si>
  <si>
    <t>莆德安防科技设备购置项目</t>
  </si>
  <si>
    <t>拟投资1000万，购置相关配置 ，对生产线配套提升</t>
  </si>
  <si>
    <t>1-3月：完成设备购置
4-6月：完成设备安装调试并投产</t>
  </si>
  <si>
    <t>福建莆德安防科技有限公司</t>
  </si>
  <si>
    <t>苏雪梅
18159007677</t>
  </si>
  <si>
    <t>龙升配套提升工程项目</t>
  </si>
  <si>
    <t>拟投资2000万，进行厂房消防配套设施建设。</t>
  </si>
  <si>
    <t>3月完成设备购置。
5月完成设备安装调试。</t>
  </si>
  <si>
    <t>福建省莆田龙升公司</t>
  </si>
  <si>
    <t>方文廉   13905943558</t>
  </si>
  <si>
    <t>滨海大道太湖园区段建设工程</t>
  </si>
  <si>
    <t>拟投资约9000万元，开展滨海大道太湖园区段（柯朱路-华源辅路）建设工程，全长约5公里，双向8车道，路幅宽度60米，工程内容包括：道路交通工程、桥涵工程、给排水工程、电力电信照明工程、燃气工程、景观工程等。</t>
  </si>
  <si>
    <t>协商市城投入场施工</t>
  </si>
  <si>
    <t>1-10月：完成路基工程建设
11-12月：完成工程验收</t>
  </si>
  <si>
    <t>占地约450亩</t>
  </si>
  <si>
    <t>莆田市城投建设投资开发集团有限公司</t>
  </si>
  <si>
    <t>郑一将13607509638</t>
  </si>
  <si>
    <t>枫林路建设项目</t>
  </si>
  <si>
    <t>拟总投资1.2亿元，开展枫林路建设工程项目，规划道路总长约 2.1 公里，双向4车道，路幅宽度30米，主要建设内容包括有道路工程、给排水工程、电力工程、通信工程、照明工程、交通工程及绿化工程。</t>
  </si>
  <si>
    <t>1-3月：完成项目建设前期工作
4-6月：进场施工建设
7-9：完成枫林路工程建设
10-12月：竣工验收</t>
  </si>
  <si>
    <t>财政拨付</t>
  </si>
  <si>
    <t>占地约95亩</t>
  </si>
  <si>
    <t>区国投集团</t>
  </si>
  <si>
    <t>吴洪云                  13860949288</t>
  </si>
  <si>
    <t>太湖园区排洪沟工程修建项目</t>
  </si>
  <si>
    <t>计划投资3000万，对粮食加工厂、天喔、富隆达旁三条排洪沟进行修建提升</t>
  </si>
  <si>
    <t>项目立项</t>
  </si>
  <si>
    <t>1-6月：完成项目建设前期工作
7-10月：竣工验收</t>
  </si>
  <si>
    <t>无土地要求</t>
  </si>
  <si>
    <t>太湖园区管委会</t>
  </si>
  <si>
    <t>太湖园区污水处理厂项目</t>
  </si>
  <si>
    <t>计划投资5亿元，拟选址在太湖工业园区，总占地约60亩，建设工业污水处理厂及相关配套设施</t>
  </si>
  <si>
    <t xml:space="preserve">正在招商洽谈；
</t>
  </si>
  <si>
    <t>下半年争取落地。</t>
  </si>
  <si>
    <t>占地约60亩</t>
  </si>
  <si>
    <t>太湖500KV莆田南变电站</t>
  </si>
  <si>
    <t>用地面积6.44公顷，电压等级500KV/220KV,设计主变容量4*1200MVA,位于太湖园区滨海大道南侧，太湖村东侧约600米处在平地上。</t>
  </si>
  <si>
    <t>完成规划方案设计工作</t>
  </si>
  <si>
    <t>用地面积6.44公顷</t>
  </si>
  <si>
    <t>城厢区城乡建设投资有限公司</t>
  </si>
  <si>
    <t>肖  军
18905946511</t>
  </si>
  <si>
    <t>西枫110KV变电站建设项目</t>
  </si>
  <si>
    <t>于华源南侧平地上，征地20亩建设110KV变电站。</t>
  </si>
  <si>
    <t>占地约20亩</t>
  </si>
  <si>
    <t>建研再生科技建筑材料生产项目</t>
  </si>
  <si>
    <t>拟征地100亩，总投资5亿元，建设规模为提供年处置100万立方米的建筑固废处理能力，综合利用建筑固废再生骨料，建设年产30万立方水泥砖、年产30-50万吨干粉砂浆生产线和年产30万立方米加气混凝土砌块（板材）生产线等三大下游产品，项目全部建成投产后，年产值达3亿元以上，年纳税1600万元以上。</t>
  </si>
  <si>
    <t>正在招商洽谈；</t>
  </si>
  <si>
    <t>拟征地100亩</t>
  </si>
  <si>
    <t>五谷杂粮及水果深加工项目</t>
  </si>
  <si>
    <t>拟征地30亩，总投资3亿元人民币，一期投资1.1万元，拟新建2万平方米6层厂房一栋，形成年产1万吨杂粮方便粥、2万吨果蔬固体饮料生产基地，产值1.5亿元以上，纳税不低于150万元。二期投资1.9亿元，新增破壁机等周边产品生产线四条，年产20万台破壁机等周边产品，食品深加工生产线等，年产5万吨，产值3亿元。</t>
  </si>
  <si>
    <t>拟征地30亩</t>
  </si>
  <si>
    <t>莆田顺丰智慧供应链物流基地</t>
  </si>
  <si>
    <t>项目拟选址太湖园，规划占地200亩，规划建设面积16万平方米，主要建设内容包括智能物流服务区、新一代仓储中心、产业服务区等。预计可新增就业岗位2500人至4000人以上，年产值预计可达9亿元，年税收贡献预计达到4000万元，并保持良好发展。</t>
  </si>
  <si>
    <t>拟征地200亩</t>
  </si>
  <si>
    <t>莆田市誉泰建材有限公司建筑垃圾资源化再利用项目</t>
  </si>
  <si>
    <t>拟征地40亩,建筑面积为3.6万平方米，建设建筑垃圾资源化再利用项目厂房及配套设施，年产800万吨建筑垃圾回收加工再利用建材产品，达产后年产值达3.35亿元以上，税收达2265万元以上。</t>
  </si>
  <si>
    <t>拟征地40亩</t>
  </si>
  <si>
    <t>安瑞实业混砂浆项目</t>
  </si>
  <si>
    <t>1、计划拟建新型节能环保型混凝土生产线，公司规划在城厢区太湖园区计划投资建立2条生产线，设计年产60万方混凝土，预计营业收入2.6亿元，创税1300万左右，创造就业岗位150人。    2、新型节能绿色环保建材干混砂浆生产线，预计年产量60万吨预拌砂浆，营业收入2.3亿元，计划创税1200万元，创造就业岗位130人。同时该项目是混凝土项目的下游项目，可100%利用混凝土生产产生的废料，及旧城拆迁改造的废渣加工利用生产。两个项目可形成良好互动。计划在太湖园区征地60亩建设新型干混砂浆项目，用于混凝土公司的厂房及配套设施建设，解决公司产能高速增长的困难，两个项目计划总投资2亿元。</t>
  </si>
  <si>
    <t>拟征地60亩</t>
  </si>
  <si>
    <t>云南佳奇食品有限公司速冻食品加工项目</t>
  </si>
  <si>
    <t>拟选址太湖工业园区20亩，总投资2亿元，总建筑面积约一万两千平方米，其中:生产车间6000平方米、仓库(冷库) 2000多平米、办公楼2000平方米、其他辅助用房600平方米，绿化面积1000 平方米。拥有速冻米面制品、速冻调制食品(肉糜制品、水产制品等) 3条速冻食品流水生产线，解决就业人口约100人，年加工冷藏储存速冻食品约5000吨,产值2亿元 ，预计年纳税600万元。</t>
  </si>
  <si>
    <t>拟征地20亩</t>
  </si>
  <si>
    <t>瀚林网络科技电子标签(FID)生产基地建设项目</t>
  </si>
  <si>
    <t>本项目产品为电子标签(RFID)物联网应用软件开发、电子标签(RFID)电子仓储设备、电子标签(RFID)及电子标签(RFID)包装纸盒等。计划投资2.6亿元，项目规划在太湖园区用地面积约36.49亩，总建筑面积3.4万平方米，业主引进电子标签技术，为莆田“信用鞋城”助力，弥补在防伪、销售、物流等产业发展中的缺陷，力争成为我福建省电子标签技术的科研基地，投产后预计年新增产值2亿元、税收1000万元以上，就业人员100人。</t>
  </si>
  <si>
    <t>拟征地36.5亩</t>
  </si>
  <si>
    <t>福建省俊通建设工程有限公司</t>
  </si>
  <si>
    <t>持有专业施工资质证书及安全生产许可证书，承接水中钢便桥、钢平台搭设、钢板桩施工、桥梁设备（贝雷片、钢板桩、各类型钢与钢管）租赁、桥梁预制安装、套箱吊箱制作安装、钢板桩围堰装拆、水下切割打捞等业务。公司生产设备先进:进口打桩机7台、打桩船4套、多艘运输船及振动锤20套,装载机8台,龙门吊及30米吊桥机两套、40米架桥机两套,50米架桥机1套、大运输车5辆、轻型货车10辆、吊车12台、贝雷片三万多片、钢材三四万吨。我公司钢结构架桥、水中围堰、钢板桩等业务经验丰富，拥有多支技术过硬的专业施工队伍，桥梁硬件设备已走在福建省同类企业的前列，第一期30亩，第二期20亩，预计投资5000万，建成投产后，年纳税额300万。</t>
  </si>
  <si>
    <t>中交上航装备式项目</t>
  </si>
  <si>
    <t>拟征地150亩建设PC研发设计中心、装配式混泥土柔性PC、PC生产线两条、市政预制构件两条、装饰板材生产线一条、配套磨具工厂，总投资8亿元，预计建成投产后年纳税3000万元。</t>
  </si>
  <si>
    <t>拟征地150亩</t>
  </si>
  <si>
    <t>福建江南机械装备产业园</t>
  </si>
  <si>
    <t>规划用地约200亩，总投资约20亿元，积极与广东省佛山市顺德伦教木工机械商会合作，引进多家国内外知名木工机械企业，实现强强联合，优势互补，建设大型现代的机械配件及整机装配生产基地，达产后预计年产值5亿元以上，年税收约4000万元。</t>
  </si>
  <si>
    <t>泽祉科技（莆田）PC产业园</t>
  </si>
  <si>
    <t>计划投资15亿元，拟选址在太湖工业园区，总占地约300亩，共分两期投资建设，其中一期占地约145亩投资7亿元（二期根据发展需要拟再行征地约155亩投资8亿元）。一期建设面积约9万平方米，建有研发楼、办公楼、宿舍楼、自动化生产车间、混凝土搅拌站、堆场等。达产后年生产装配式建筑构件约20万立方米，年产值10亿元，纳税6000万元，就业人口1400人。</t>
  </si>
  <si>
    <t>拟征地300亩</t>
  </si>
  <si>
    <t>天喔国际保税仓项目</t>
  </si>
  <si>
    <t>计划投资8亿元，拟选址在太湖园区，总占地100亩，建设两座库房、办公楼、消防水泵房等基本配套设施。建成达产后预计年产值8亿元，纳税6000万元。</t>
  </si>
  <si>
    <r>
      <rPr>
        <u/>
        <sz val="20"/>
        <rFont val="方正小标宋简体"/>
        <charset val="134"/>
      </rPr>
      <t xml:space="preserve">  霞林街道  </t>
    </r>
    <r>
      <rPr>
        <sz val="20"/>
        <rFont val="方正小标宋简体"/>
        <charset val="134"/>
      </rPr>
      <t>2023年项目投资计划表</t>
    </r>
  </si>
  <si>
    <t>*市总工会迁建工程</t>
  </si>
  <si>
    <t>拟选址下黄孤岛，占地45亩，建设市总工会办公大楼。</t>
  </si>
  <si>
    <t>1-3月：总平及方案设计，办理规划许可；
4-6月：施工许可办理，动工建设。
7-9：桩基施工。
10-12：主体施工。</t>
  </si>
  <si>
    <t>拟选址坂头西片区，用地面积18165.22㎡（27.24亩），总建筑面积约17916㎡，新增小学学位1620个</t>
  </si>
  <si>
    <t>1-3月：地下室施工；
4-6月：主体建设；
7-9月：主体完工；
10-12：完成落架。</t>
  </si>
  <si>
    <t>1-3月：主体建设；
4-6月：主体完工；
7-9月：完成落架；
10-13：竣工验收。</t>
  </si>
  <si>
    <t xml:space="preserve">1-5月：前期策划，装修；
6月：投入使用。
</t>
  </si>
  <si>
    <t>办公场地的设计及装修。</t>
  </si>
  <si>
    <t>九龙立体停车场</t>
  </si>
  <si>
    <t>拟在九龙小区周边建设双层立体停车场，面积约1200平方米，新增车位100个以上，2023年完工。</t>
  </si>
  <si>
    <t>9月：完成方案设计，同步进行地质勘查；10月：完成方案论证、审查；11月：完成施工图设计；12月：完成预算编制。
2023年：第一季度预算财审、施工挂标；第二季度招投标、进场施工；第三季度主体施工；第四季度完工并投入使用。</t>
  </si>
  <si>
    <t>陈锋
13905948583</t>
  </si>
  <si>
    <t>1-2月：完工</t>
  </si>
  <si>
    <t>*莆田市城厢区沟头片区城市更新建设项目</t>
  </si>
  <si>
    <t>该项目安置地块总建筑面积729300平方米，其中，地上建筑面积529800平方米，地下建筑面积199500平方米，规划空中连廊17900平方米，学校社区、邻里中心共41500平方米，配套建设绿化、护岸、市政广场、道路、管网、地面停车场、给排水系统、供电系统、消防系统及人防地下室工程等基础设施</t>
  </si>
  <si>
    <t>1-3月：完成地块五验收；
4-6月：完成地块一、三验收；
7-9月：完成地块四、七验收；
10-12月：完成地块六验收，地块八封顶。</t>
  </si>
  <si>
    <t>中建国际</t>
  </si>
  <si>
    <t>田真杰
13657496115</t>
  </si>
  <si>
    <t>*万达南片区安置房</t>
  </si>
  <si>
    <t>万达南片区共包含4个安置地块，总用地面积约110亩，拟建安置房总建筑面积约33.90万㎡，其中地上建筑面积约24.72万㎡。</t>
  </si>
  <si>
    <t>1-3月：地块三（地下室负一层完成80%）、 地块二（地下室底板完成70%）、地块一（地下室底板完成20%）、小学（地下室结构完成100%）幼儿园（地下室结构完成50%）；
4-6月：地块三（结构工程完成35%）、地块二（结构工程完成15%）、地块一（结构工程完成10%）、小学（砌筑工程完成10%）幼儿园（砌筑完成50%、抹灰完成10%）；           
7-9月：地块三（结构工程完成75%）、地块二（结构工程完成60%）、地块一（结构工程完成55%）、小学（砌筑工程完成100%、抹灰工程完成60%）幼儿园（砌筑抹灰工程完成100%）；
10-12月：地块三（砌筑工程完成80%、抹灰工程完成55%、公区装饰30%）、地块二（砌筑工程完成85%、抹灰工程完成60%、公区装饰30%）、地块一（砌筑工程完成80%、抹灰工程完成60%、公区装饰10%）、小学（抹灰工程完成100%、装饰工程完成15%）幼儿园（装饰工程完成15%）。</t>
  </si>
  <si>
    <t>*坂头西片区改造(安置房)</t>
  </si>
  <si>
    <t>坂头西片区共包含3个安置地块，总用地面积约82.00亩，拟建安置房总建筑面积约25.39万㎡，其中地上计容建筑面积19.70万㎡，地下建筑面积5.69万㎡。</t>
  </si>
  <si>
    <t>1-3月：地块五（结构工程完成35%）、 地块四（地下室底板25%）、地块三（地下室底板完成30%）、地块二（地下室底板完成100%）、地块一（地下室底板完成100%）；            
4-6月：地块五（砌筑完成50%、抹灰完成25%）、 地块四（结构工程完成5%）、地块三（地下室底板完成100%）、地块二（结构工程完成15%）、地块一（结构工程完成20%）；             
7-9月：地块五（砌筑完成100%、抹灰完成80%、装饰完成20%）、 地块四（结构工程完成50%、砌筑完成30%、抹灰完成10%）、地块三（结构工程完成70%、砌筑完成30%）、地块二（结构工程完成50%、砌筑完成20%）、地块一（结构工程完成65%、砌筑完成30%、抹灰完成10%）；                    10-12月：地块五（抹灰完成100%、装饰完成80%）、 地块四（结构工程完成100%、砌筑完成70%、抹灰完成55%、装饰完成25%）、地块三（结构工程完成100%、砌筑完成100%、抹灰完成70%、装饰完成20%）、地块二（结构工程完成90%、砌筑工程完成75%、抹灰完成55%、装饰完成15%）、地块一（结构工材完成100%、砌筑完成95%、抹灰完成75%、装饰完成30%）。</t>
  </si>
  <si>
    <t xml:space="preserve">陈 麟13905941102
</t>
  </si>
  <si>
    <t>*万达南出让地（珍奥核酸地块）地块三</t>
  </si>
  <si>
    <t>陈军18039089199</t>
  </si>
  <si>
    <t>*城厢区第二实验小学坂头东分校</t>
  </si>
  <si>
    <t>占地28亩，规模小学30班，建筑面积21008平方米，1350人，按海绵城市试点理念进行建设。</t>
  </si>
  <si>
    <t>1-3月：完成上部结构施工；
4-6月：完成装饰装修及配套设施；
7-9月：完成竣工验收。</t>
  </si>
  <si>
    <t>陈  龙18250514722</t>
  </si>
  <si>
    <t>*城厢区第四实验小学（沟头校区）</t>
  </si>
  <si>
    <t>规模为25个班，人数1500人，按海绵城市试点理念进行建设。</t>
  </si>
  <si>
    <t>1-3月：完成地下室施工；
4-6月：完成上部主体结构；
7-9月：完成配套设施建设；
10-12月：完成验收验收。</t>
  </si>
  <si>
    <t>区教育局</t>
  </si>
  <si>
    <t>黄晨宇</t>
  </si>
  <si>
    <t xml:space="preserve">1-3月：水文化展示中心完成招、拍、挂；
4-6月：水文化展示中心开工建设；
7-12月：水文化展示中心主体建设。
</t>
  </si>
  <si>
    <t>1-3月：地块一室内外装修完成30%；地块二部分楼幢落架及内外墙装修；
4-6月：地块一室内外装修完成70%；地块二室内外装修及地下室排水施工；
7-9月：地块一室内外装修完工，地块二室内外装修及其他扫尾工程施工。
10-12月：完成竣工验收备案。</t>
  </si>
  <si>
    <t>莆田珑禧台（中南）沟头地块一</t>
  </si>
  <si>
    <t>地块总占地面积10456.24㎡，总建筑面积222965.08㎡；地上建筑面积174658.05 ㎡（其中住宅建筑面积164902.61㎡）；机动车地下停车位1459个，车位配比1：1.2；容积率4.5；绿地率30%；密度27.20%。
共有11幢住宅户数 1208户，1幢幼儿园。</t>
  </si>
  <si>
    <t>1-3月：通电、通水、消防验收、人防验收、质检验收、规划验收完成；
4-6月：竣工备案。</t>
  </si>
  <si>
    <t>沟头片区地块二</t>
  </si>
  <si>
    <t>占地31.44亩，总建筑面积12.17平方米。</t>
  </si>
  <si>
    <t>1-3月：外立面、门窗完工；
4-6月：砌筑、抺灰、回填土完工；
7-9月：配套、景观施工完成、竣备完成。</t>
  </si>
  <si>
    <t>莆田联融盛置业有限公司</t>
  </si>
  <si>
    <t>郑超杰15606066806</t>
  </si>
  <si>
    <t>坂头东片区路网</t>
  </si>
  <si>
    <t>本项目路网共5条道路，整体呈现出二纵三横，其中：二纵：坂头街（团结路-荔兰中路）、棠坡路（团结路-荔兰中路），三横：彩华路（城港大道-棠坡路）、喜泰路（城港大 道-棠坡路）、全秀路（城港大道-棠坡路）。道路设计总长 2509.9 米，修建总长 2374.732米。</t>
  </si>
  <si>
    <t>1-3月：项目完工.</t>
  </si>
  <si>
    <t>万达南周边道路建设</t>
  </si>
  <si>
    <t>共5条道路，路线总长2542.47米。</t>
  </si>
  <si>
    <t>1-3月：一期工程全部完工；
4-6月：二期工程启动。
7-12月：基础施工。</t>
  </si>
  <si>
    <t>坂头西片区改造(出让地一)</t>
  </si>
  <si>
    <t>鼎銮置业</t>
  </si>
  <si>
    <t>蔡明金</t>
  </si>
  <si>
    <t>城厢区顶墩实验学校及幼儿园建设项目（二期）</t>
  </si>
  <si>
    <t>二期建设工程，建筑面积10352.82㎡，合同价4319.6261万元，新增小学学位500个，初中学位550个。</t>
  </si>
  <si>
    <t>1月：1#、3#楼家具、空调安装完成，附属配套工程，园建及绿化工程施工完成。
2月：完成主体竣工验收、备案，竣工图纸及内业资料整理等工作。
3月：工程移交甲方使用。</t>
  </si>
  <si>
    <t>福建省杭辉建设工程有限公司</t>
  </si>
  <si>
    <t>官晓勇13860976548</t>
  </si>
  <si>
    <t>城厢区沟头幼儿园一（安置地块二）</t>
  </si>
  <si>
    <t>用地面积约15亩，总建筑面积约8600㎡，新增幼儿学位720个</t>
  </si>
  <si>
    <t>1月份，主楼地下室施工
2月份，主体出正负零
3月份，主体封顶
4月份，装饰装修施工
5月份，室外附属设施施工
6月份，园林景观施工
7-8月份，竣工收尾</t>
  </si>
  <si>
    <t>区城投集团</t>
  </si>
  <si>
    <t>国际油画城提升工程项目</t>
  </si>
  <si>
    <t>项目总面积约7万平方米，北至荔园西路，南至肖厝路，西临学园南路，东至胜利路，包括油画城艺术AB区、交易中心、区商务大楼、肖厝新村等区域，油画城原有215坎店面，肖厝新村整合后约有160坎可利用店面，共计约有375坎店面。</t>
  </si>
  <si>
    <t>油画城管委会</t>
  </si>
  <si>
    <t>郑雄
13859836866</t>
  </si>
  <si>
    <t>*炜业物流地块（坂头东地块十二）</t>
  </si>
  <si>
    <t>占地30.5亩，规划用途为住宅，</t>
  </si>
  <si>
    <t>1-3月：前期手续办理；
4-6月：进场围档；
7-9月：开工建设；
10-12月地下室完工。</t>
  </si>
  <si>
    <t>*城厢区医院应急救治大楼项目</t>
  </si>
  <si>
    <t>1-3月：手续报批；
4-6月：开工建设；
7-9月：桩基建设；
10-12月：主体建设。</t>
  </si>
  <si>
    <t>1-6月份：前期手续办理；
9-12月份：完成招投标，项目进场施工</t>
  </si>
  <si>
    <t>1-6月份：前期手续办理；
9-12月份：完成招投标，项目进场施工并完工。</t>
  </si>
  <si>
    <t>计划将现址与霞林社区幸福家园B区6号楼（建筑面积约4600㎡）进行置换。置换后根据社区卫生服务中心标准进行合理布局，改造装修，添置设备等</t>
  </si>
  <si>
    <t>1月-3月：项目选址；
4-6月：设计、图审等。
7-9月：水电工程、消防改造；
10-12月：室内装修等；</t>
  </si>
  <si>
    <t>黄明者13860999332</t>
  </si>
  <si>
    <t>计划租用区疾控中心现址旁边相关房产约1200㎡（产权为区供销社下属农资公司）并进行建设提升。</t>
  </si>
  <si>
    <t>*钟潭南片区项目（三角地）</t>
  </si>
  <si>
    <t>*莆田西屿上棚户区改造</t>
  </si>
  <si>
    <t>1-3月：净地；
4-5月：招、拍、挂；
6-11月：前手续办理；
12月：开工建设。</t>
  </si>
  <si>
    <t>*坂头西片区改造(出让地二)</t>
  </si>
  <si>
    <t>1-3月：总平及方案设计，办理规划许可；
4-6月：施工许可办理，
7月：动工建设。</t>
  </si>
  <si>
    <t>*坂头西片区改造(出让地三)</t>
  </si>
  <si>
    <t>占地22亩。</t>
  </si>
  <si>
    <t>1-3月：下达出让规划条件，完成出让；
4-6月：总平及方案设计，办理规划许可；
7-9月：施工许可办理，动工建设。</t>
  </si>
  <si>
    <t>*木兰新城建设（木兰铁岭片区）</t>
  </si>
  <si>
    <t>安置地块一-地块五的总用地面积约210亩，拟建安置区总建筑面积约65.88万㎡，其中地上计容建筑面积47.46万㎡（含：住宅44.66万㎡+商业1.29万㎡+配套服务1.10万㎡+幼儿园0.4万㎡），估算地下室建筑面积19.49万㎡。安置房项目建安投资约24.51亿元。出让地块一占地18.15亩，地块四占地23.5亩，配套建设学校、大型商业综合体、五星级酒店等。</t>
  </si>
  <si>
    <t>1-3月：完成控规修编；
4-6月：前期手续办理；
7-9月：施工图图审、预算；
10月：财政预算审核；
11月：招标；
12月：动工建设。</t>
  </si>
  <si>
    <t>1-6月：前期规划；
7-9月:招、拍、挂；
10-11月：前手续办理；
12月：开工建设。</t>
  </si>
  <si>
    <t>*钟潭片区综合开发项目</t>
  </si>
  <si>
    <t>占地435亩，规划在原有的基础上涵盖莆田西山脉，依托全国重点寺院、福建省佛学院，完善寺外广化路延伸、南湖路、钟潭路等周边基础设施，南湖公园整治提升；在广化寺内恢复西塔、建设多功能法会礼堂、水陆殿堂等，打造全国佛学文化交流基地及旅游胜地，建设为广大佛友提供广阔的佛学交流与学习空间。同时，在钟潭溪建设佛饰文化交易中心，安置油画城215坎商业，占地45亩，总建筑面积约4万平方米；建设油画城住宅安置房，占地23.6亩，总建筑面积6.3万㎡。</t>
  </si>
  <si>
    <t>1-6月：下达规划条件；
7-11月：完成片区内各项目用地相关手续。
12月：开工建设</t>
  </si>
  <si>
    <t>铁岭学校</t>
  </si>
  <si>
    <t>占地44.77亩</t>
  </si>
  <si>
    <t>1-6月：前期规划；
7-12月:规划设计。</t>
  </si>
  <si>
    <t>黄晨宇
13599880099</t>
  </si>
  <si>
    <t>铁岭幼儿园</t>
  </si>
  <si>
    <t>占地7.59亩</t>
  </si>
  <si>
    <t>九龙山学校（少体校）</t>
  </si>
  <si>
    <r>
      <rPr>
        <sz val="12"/>
        <rFont val="宋体"/>
        <charset val="134"/>
      </rPr>
      <t>用地31050平方米，计划小学30个班、初中12班，建设内容包括新建幼儿园、教学楼、实验楼、图书馆、报告厅、行政楼、宿舍楼、主席台、看台、值班室、配电房，以及围墙大门、田径运动场</t>
    </r>
    <r>
      <rPr>
        <b/>
        <sz val="12"/>
        <rFont val="宋体"/>
        <charset val="134"/>
      </rPr>
      <t>（共用）</t>
    </r>
    <r>
      <rPr>
        <sz val="12"/>
        <rFont val="宋体"/>
        <charset val="134"/>
      </rPr>
      <t>、篮球场、景观绿化、道路及广场硬化、室外管网等配套设施建设。</t>
    </r>
    <r>
      <rPr>
        <b/>
        <sz val="12"/>
        <rFont val="宋体"/>
        <charset val="134"/>
      </rPr>
      <t>建设体育综合训练馆1座，占地5000平方米：一层为50米标准游泳池（含更衣室、力量房、器材室等功能室），二层含跆拳道馆、武术馆、乒乓球馆、室内跑道、办公室等，三层包含篮球馆、羽毛球馆、排球馆等场馆。</t>
    </r>
  </si>
  <si>
    <r>
      <rPr>
        <sz val="12"/>
        <rFont val="宋体"/>
        <charset val="134"/>
      </rPr>
      <t xml:space="preserve">区教育局
</t>
    </r>
    <r>
      <rPr>
        <b/>
        <sz val="12"/>
        <rFont val="宋体"/>
        <charset val="134"/>
      </rPr>
      <t>区文旅局</t>
    </r>
  </si>
  <si>
    <r>
      <rPr>
        <sz val="12"/>
        <rFont val="宋体"/>
        <charset val="134"/>
      </rPr>
      <t xml:space="preserve">黄晨宇
13599880099
</t>
    </r>
    <r>
      <rPr>
        <b/>
        <sz val="12"/>
        <rFont val="宋体"/>
        <charset val="134"/>
      </rPr>
      <t>许淑珍
13959506812</t>
    </r>
  </si>
  <si>
    <r>
      <rPr>
        <u/>
        <sz val="20"/>
        <rFont val="方正小标宋简体"/>
        <charset val="134"/>
      </rPr>
      <t xml:space="preserve">  凤凰山街道  </t>
    </r>
    <r>
      <rPr>
        <sz val="20"/>
        <rFont val="方正小标宋简体"/>
        <charset val="134"/>
      </rPr>
      <t>2023年项目投资计划表</t>
    </r>
  </si>
  <si>
    <t>城厢区南园小区及周边配套设施改造工程（二期）</t>
  </si>
  <si>
    <t>本项目建设后巷街、沟西街、平宁路、壶山西路、昌隆路、昌盛路、昌和路、昌平路等9条市政道路，道路总长4371.804m。9条道路均需设置雨污水管网，管网开挖过程中现状水泥路面破除严重，本次设计一并考虑破除现状水泥路面，采用沥青混凝土路面铺筑。</t>
  </si>
  <si>
    <t>1-2月：完成道路场地平整及地基处理；
3-6月：完成地下管网敷设（雨水管道、自来水管道、通信管道及电力管道）。
7-9月：完成道路路床平整建设；
10-11月：完成道路人行道铺装,配套绿化栽植；
12月：完成道路路灯等配套建设。</t>
  </si>
  <si>
    <t>南园社区雨污分流改造工程</t>
  </si>
  <si>
    <t>平安街、沟东街道路管网进行雨污分流改造</t>
  </si>
  <si>
    <t>1-2月：完成道路场地平整及地基处理；
3-4月：完成地下管网敷设（雨水管道、自来水管道、通信管道及电力管道）。
5-6月：完成道路路床平整建设；
7-9月：完成道路人行道铺装,配套绿化栽植；完成道路路灯等配套建设。</t>
  </si>
  <si>
    <t>鼎力企服平台项目</t>
  </si>
  <si>
    <t>鼎力企服平台将充分利用安和康源（福建）科技有限公司资源优势，引进各类型企业进驻，并为入驻企业提供企业开展经营全过程的帮服工作，充分发挥鼎力一站式服务优势，让入驻企业享受专业服务，降低经营风险与成本。</t>
  </si>
  <si>
    <t>1-3月：完成办公场所装修；
4-5月：完成人员招聘及相关运营准备；
6月：正式运营。</t>
  </si>
  <si>
    <t>安和康源（福建）科技有限公司</t>
  </si>
  <si>
    <t>许园生
15804726688</t>
  </si>
  <si>
    <t>鑫焱&amp;三骏·聚力空间</t>
  </si>
  <si>
    <t>本项目具备“设计+施工+招商+运营+孵化+资源链接”的完整服务功能，结合“线上+线下+社群”的运营模式，主要业务以围绕企业的成长需求为导向，以商招商，集聚各类要素资源，为青年创业团队、高校大学生创业孵化及中小企业，提供配备完善、即时入驻、行政管理、咨询服务、创业辅导、专利申报、资源对接、代理记账、企业增值和成长陪伴服务等一站式创业办公解决方案。</t>
  </si>
  <si>
    <t>2-6月：完成办公场所装修；
7-9月：完成人员招聘及相关运营准备；
10月：正式运营。</t>
  </si>
  <si>
    <t>莆田聚力商业运营管理有限公司</t>
  </si>
  <si>
    <t>谢停伟
13860996789</t>
  </si>
  <si>
    <t>企邦商务平台</t>
  </si>
  <si>
    <t>企邦商务平台将充分利用长青培训学校、长青人力资源公司财税、人力资源培训及服务的资源优势，引进各类型企业进驻，并为入驻企业提供企业注册、银行开户、人员招聘、人员培训、财税及惠企政策咨询等一站式服务。</t>
  </si>
  <si>
    <t>1-2月：完成办公场所装修；
3月：完成人员招聘及相关运营准备；
4月：正式运营。</t>
  </si>
  <si>
    <t>福州市壶兰商务服务有限公司</t>
  </si>
  <si>
    <t>陈  斌
13905942133</t>
  </si>
  <si>
    <t>天龟夜经济项目</t>
  </si>
  <si>
    <t>充分利用天龟线贯穿白洋村、林桥村、朱坑村3个村19公里的有利条件，整合道路两侧资源，选定区域打造“俯瞰圳景、远眺城景、路市夜景”的网红打卡地。</t>
  </si>
  <si>
    <t>1-5月：设计方案等前期手续；
6-11月：进场建设及周边环境整治。
12月：项目完工。</t>
  </si>
  <si>
    <t>南湖公园文旅提升工程</t>
  </si>
  <si>
    <t>提升南湖公园文旅内涵主要内容：集旅游、休闲、美食、活动功能为一体，引入移动餐车、集装箱市集等相关经营性配套，并整合南湖公园周边丰富的文化自然资源，挖掘莆田工艺美术产业优势，通过举办各类综合市集、城市露营、花卉展销、光影灯光秀、户外瑜伽、亲子运动、主题美食节等活动，增加烟火气息，吸引客流，让市民体验独特的文化之旅。</t>
  </si>
  <si>
    <t>1月：已完成活动方案设计，以亲子+艺术季为主题；活动分为3个阶段运营，把城市露营+美食夜市打造为长线活动；
2-3月：以亲子+艺术季为主题；
5-6月，以乐活+健身季为主题；
9-10月：以萌宠+生活家为主题。</t>
  </si>
  <si>
    <t>郑宁辛
13950757717</t>
  </si>
  <si>
    <t>*龙德井片区危旧房改造项目</t>
  </si>
  <si>
    <t>项目总建筑面积共计约72万㎡，其中包括安置房、学校、党建邻里中心及市政配套、公园绿化等，建设工期920天</t>
  </si>
  <si>
    <t>地块一、二：
1-3月：外墙装修；
4月：顶板园林景观完成；
5-6月:交付验收。
地块三：
1-2月:1#管网工程完成2#3#电梯拆除完成，2#3#外墙保温，涂料完成;
3月:顶板园林景观完成;
4-5月:交付验收.                                 
地块四:
1-2月：1-10#楼主体建设；
3-5月：1、2、4、6#楼屋面工程完成,3、5、7-10#楼主体建设；
6-7月：1-10#楼屋面工程完成；
7-12月：1-10#楼外墙装修；
8-12月：外墙装修。</t>
  </si>
  <si>
    <t>陈俊杰
15859891798</t>
  </si>
  <si>
    <t>*揽月豪庭（epc）项目</t>
  </si>
  <si>
    <t>1-6月：主体结构施工，砌体穿插施工;
7-8月；主体结构全部封顶、屋面施工;
9-10月;装饰装修施工、外立面施工、主体落架;
11-12月:电梯验收、室外配套施工.</t>
  </si>
  <si>
    <t>*龙德井商务酒店</t>
  </si>
  <si>
    <t>1-3月份：完成桩基施工
4-6月份：完成地下室开挖
7-9月份：完成上部主体结构的20%
10-12月份：完成上部主体结构的50%</t>
  </si>
  <si>
    <t>龙德井配电站</t>
  </si>
  <si>
    <t>占地面积3612平方米，建设莆田龙德井110kV变电站迁建工程，包括新建110kV变电站1座，安装3台63兆伏安主变；同步建设相应无功补偿装置、接地装置、通信和系统二次工程。</t>
  </si>
  <si>
    <t>1-2月：设备进场，设备安装调试；
3月：投入使用。</t>
  </si>
  <si>
    <t>国网供电莆田公司</t>
  </si>
  <si>
    <t>阮赐义
15080113296</t>
  </si>
  <si>
    <t>龙德郡壹号（房地产）</t>
  </si>
  <si>
    <t>地块占地16亩，将打造约150米超高层地标建筑，由联发融创龙德井项目，由融创中国与联发集团强强联袂合力开发，项目定位“城市中心·改善精奢社区”，项目总建面积超18万㎡，除了高层住宅之外，还规划了底商及SOHO，将是市中心的宜居大盘。</t>
  </si>
  <si>
    <t>1-6月：室内精装修施工;
7-12月：室内精装修施工及基础配套施工。</t>
  </si>
  <si>
    <t>联融置业集团</t>
  </si>
  <si>
    <t>黄志建
13559888457</t>
  </si>
  <si>
    <t>龙德井片区配套学校建设</t>
  </si>
  <si>
    <t>小学一所，幼儿园2所，占地面积18022.4平方米，建筑面积14417.9平方米</t>
  </si>
  <si>
    <t>1-3月份：基础施工
4-7月：主体施工
8-11月份：装饰装修
12月份：竣工验收</t>
  </si>
  <si>
    <t>筱塘市场提升改造</t>
  </si>
  <si>
    <t>对筱塘市场进行全面升级改造，对市场内固定摊位、水电、下水道进行优化整治，完善市场基础设施建设。</t>
  </si>
  <si>
    <t>1-2月：项目立项，方案设计。
3-4月：财政预算送审及工程招标；
6-9月：工程施工；
10月：竣工验收。</t>
  </si>
  <si>
    <t>筱塘社区</t>
  </si>
  <si>
    <t>陈龙标13850226303</t>
  </si>
  <si>
    <t>田尾科技商务大楼</t>
  </si>
  <si>
    <t>占地面积10亩，建筑面积5万平方米，建设2栋集商务住宅为一体的商务楼。</t>
  </si>
  <si>
    <t>1-6月：方案设计并报批；                  
7-9月：进场施工；
10-12月：基础施工。</t>
  </si>
  <si>
    <t>陈元培13808583565</t>
  </si>
  <si>
    <t>白洋飞瀑</t>
  </si>
  <si>
    <t>充分挖掘白洋村自然景观资源，对存在20多米的突降地势，打造成小瀑布，在瀑布的中部自然形成类似水帘洞中空巨石（洞里面积约15平米），终端自然冲刷形成30平米的水潭。</t>
  </si>
  <si>
    <t>1-6月：方案设计并报批；                  
7-11月：进场施工；
12月：验收。</t>
  </si>
  <si>
    <t>凤凰乡村文创旅游项目</t>
  </si>
  <si>
    <t>通过开展乡村环境治理、农耕文化、文化传承保护、旅游产品建设等内容，构建餐饮、茶旅、民宿、农业及文创融合的“文化+旅游+产业”体系，打造特色田园乡村及研学基地。</t>
  </si>
  <si>
    <t xml:space="preserve">1-7月：立项、设计、图审、预算、招投标；        
8-12月：基础设施动工建设。
</t>
  </si>
  <si>
    <t>林桥登山道</t>
  </si>
  <si>
    <t>建设从天龟线到寨里山到太子山的登山道，长约2公里，打造休闲观光带。</t>
  </si>
  <si>
    <t>1-6月：立项、设计；        
7-10月：图审、预算、招投标；
11-12月：基础设施动工建设。</t>
  </si>
  <si>
    <t>*才子地块安置房</t>
  </si>
  <si>
    <t>总用地面积23.6亩，拟建安置房总建筑面积约9.2万平方米，其中地上建筑面积约7.1万平方米，地下室建筑面积约2.1万平方米。</t>
  </si>
  <si>
    <t>1-2月：与才子印务房地产业主协商征收事宜；
3月：才子印务房地产征收签约；
4月：安置地块上房屋拆除；
5月：安置地块网上挂标公示到开标；
6-10月：相关前期手续办理；
11月：动工建设；
12月：基础开挖。</t>
  </si>
  <si>
    <t>天妃饭店出让地块</t>
  </si>
  <si>
    <t>总用地面积61.25亩，其中天妃饭店用地面积52.亩，幼儿园用地面积4.9亩。</t>
  </si>
  <si>
    <t>5-6月：出让地块挂牌出让；
7-10月：相关前期手续办理；
11-12月：基础开挖。</t>
  </si>
  <si>
    <t>南门片区道路“白改黑”项目</t>
  </si>
  <si>
    <t>建设内容包括南门片区壶山路、南园路、吉祥街、后巷街道路加铺沥青混凝土、水泥混凝土路面补强、调整雨水口（井）等附属设施、交通护栏、标示牌、标线施划等。</t>
  </si>
  <si>
    <t>1-6月：对接区住建局，完成预算审核、施工、监理网上挂标；
7月：开工建设；
8-10月：对道路开挖、雨污分流及电缆落地施工，对道路绿化及回填硬化；
11月：对道路“白改黑”扫尾；
12月：竣工验收。</t>
  </si>
  <si>
    <t>郑扬苹15205910372</t>
  </si>
  <si>
    <t>白洋村幸福家园建设（一期）</t>
  </si>
  <si>
    <t>复垦区一期面积17.83亩，新规划安置区面积约30亩，建设两栋6层的套房和约60栋连体房屋。</t>
  </si>
  <si>
    <t>1-3月：完成地址勘探;
4-6月：完成施工图涉及和方案确认;
7-9月：项目招投标等手续;
10月：基础设施动工建设（三通一平）；
11-12月：基础设施建设。</t>
  </si>
  <si>
    <t>在凤办辖区以电信、移动等运营商为依托，综治网格搭建 “5G智慧社区应急智慧调度”总平台，分建“全市大数据调度指挥平台、智慧安防小区可视化平台、社区智慧消防可视化平台”，整合智慧充电桩、平安监控、云广播、门禁道闸、智能感烟、燃感探测器等安全设施。</t>
  </si>
  <si>
    <t>蔡辉彬13859869199</t>
  </si>
  <si>
    <t>华诚电商产业孵化园</t>
  </si>
  <si>
    <t>建筑面积约5000平方，本项目引进各类电商运营企业，配套建设共享直播间、共享会议室、园区文化走廊等物理空间，配套财务管理、金融信贷、品牌孵化、人才培训能服务功能，打造集产品研发销售、直播共享、培训等为一体的电商产业孵化园区。</t>
  </si>
  <si>
    <t>莆田市华诚企业代理有限公司</t>
  </si>
  <si>
    <t>王华英
13599881234</t>
  </si>
  <si>
    <t>文献北片区出让地（二期）</t>
  </si>
  <si>
    <t>总用地面积53.36亩（商业办公23.89亩+商住29.47亩），总计容建筑面积约17.37万㎡，其中商业办公7.96万㎡、商住9.41万㎡。</t>
  </si>
  <si>
    <t>上半年：前期征迁及扫尾工作；                  
下半年：总平方案、建筑方案设计等手续报批。</t>
  </si>
  <si>
    <t>上半年：前期征迁及扫尾工作；             
下半年：总评方案报批等前期手续。</t>
  </si>
  <si>
    <t>白洋村幸福家园（二期）项目</t>
  </si>
  <si>
    <t>项目二期涉及拆迁户33户，总人数约150人。复垦区二期面积17.5亩，拟建设24套连体房屋和两1栋15套套房。</t>
  </si>
  <si>
    <t>上半年：进行入户丈量、签约等前期征迁工作；             
下半年： 总平方案、建筑方案设计等手续报批。</t>
  </si>
  <si>
    <t>南门吉祥街城市更新项目</t>
  </si>
  <si>
    <t>起点为壶山路与吉祥街交接处，终点为南园路与吉祥街交界处，重点对吉祥街周边67幢进行提升改造，总建筑面积15.649万m2,涉及户数1094户。</t>
  </si>
  <si>
    <t>上半年：完成摸底、立项等前期工作；        
下半年：前期征迁手续办理。</t>
  </si>
  <si>
    <t>方娟娟
13599881588</t>
  </si>
  <si>
    <t>文献北片区配套学校建设（二期）</t>
  </si>
  <si>
    <t>共包含9班幼儿园两处，总建筑面积约6500㎡。</t>
  </si>
  <si>
    <t>上半年：前期征迁及扫尾工作；                      
下半年：立项、总平及方案设计。</t>
  </si>
  <si>
    <t>林桥村特色旅游项目</t>
  </si>
  <si>
    <t>立足该村太子山、弥陀寺等自然人文景观，以天龟线为中轴线，串联沿途枫林水库、观音山等景点，大力发展农家餐饮、民宿酒店、乡村旅游等农村服务业，重点建设农事体验、农家生活体验、康体健身、休闲养生、亲子活动等创新休闲体验项目，打造区域一体休闲旅游服务中心。</t>
  </si>
  <si>
    <r>
      <rPr>
        <u/>
        <sz val="20"/>
        <rFont val="方正小标宋简体"/>
        <charset val="134"/>
      </rPr>
      <t xml:space="preserve">  华亭镇  </t>
    </r>
    <r>
      <rPr>
        <sz val="20"/>
        <rFont val="方正小标宋简体"/>
        <charset val="134"/>
      </rPr>
      <t>2023年项目投资计划表</t>
    </r>
  </si>
  <si>
    <r>
      <rPr>
        <b/>
        <sz val="12"/>
        <rFont val="仿宋"/>
        <charset val="134"/>
      </rPr>
      <t>*</t>
    </r>
    <r>
      <rPr>
        <b/>
        <sz val="12"/>
        <rFont val="宋体"/>
        <charset val="134"/>
      </rPr>
      <t>西许“专精特新”产业园</t>
    </r>
  </si>
  <si>
    <t>1-3月：地勘进场，桩基施工图设计、桩基图纸图审；
4-6月：工业地块及配套设施等施工图设计；桩基施工；
7-9月：进行部分桩基施工及配套基础设施工程施工；
10-12月：基础施工及部分主体开工建设，配套基础设施工程施工。</t>
  </si>
  <si>
    <t>*西许智造产业园</t>
  </si>
  <si>
    <t>1-3月：方案设计、论证调整；
4-6月：施工前期手续办理，准备进场施工；
7-9月：基础工程施工；
10-12月：基础工程施工。</t>
  </si>
  <si>
    <t>林烽
13808579798</t>
  </si>
  <si>
    <t>*华亭山塘除险加固工程</t>
  </si>
  <si>
    <t>对华亭镇半山、胜利等11座山塘进行除险加固、设施提升等；对部分山塘水库防汛道路进行硬化等。</t>
  </si>
  <si>
    <t>1-3月：分批次完成剩余10座山塘除险加固项目方案设计和专家评审；
4-6月：完成前期挂标、开标等；
7-9月：分批次实现10座山塘除险加固项目进场施工；
10-12月：实现竣工验收。</t>
  </si>
  <si>
    <t>*华亭镇2023年乡村振兴试点工程</t>
  </si>
  <si>
    <t>①油潭村乡村振兴试点工程：项目面积约50亩，涉及油潭村龙眼产业加工园区建设工程，农田水利灌溉二期工程，农田水利灌溉项目建设工程以及部分基础设施的安装等。②五云村乡村振兴工程：包括五云五云官帽山公园木栈道提升工程、官帽山儿童游乐园无动力场地配套提升建设工程等项目。③埔柳村乡村振兴试点工程：埔柳村厂房建设及配套工程；埔柳状元路建设工程；埔柳村体育中心配套工程；村古民居修缮工程、埔柳花卉大道配套建设工程等。④涧口村乡村振兴试点工程：涧口社区菌菇培育基地、排洪沟整治工程以及涧口社区村道修复工程（二期）等项目。⑤云峰村乡村振兴试点工程：云峰生态人工湖挡水坝建设工程，建设集环境保护、休闲旅游、养殖、健身为一体的多功能人工湖。⑥后塘村实绩突出村试点工程：修建振兴乡村道路；果地流转及配套古代“水磨”修复；强化茶叶品牌建设项目等。</t>
  </si>
  <si>
    <t>1-3月：油潭龙眼产业加工园区建设启动征地，开始用地预审和摸底登记；五云官帽山儿童游乐园无动力场地配套提升建设方案设计；埔柳村体育中心配套工程方案设计，选址预审；
4-6月：油潭龙眼产业加工园区建设，开始进行三通一平、前期手续办理，准备动工建设；五云官帽山儿童游乐园无动力场地配套提升建设准备前期手续办理；
7-9月：油潭龙眼产业加工园区建设进行工程建设；五云官帽山公园木栈道提升工程准备前期手续；
10-12月：油潭农田水利灌溉二期工程进行方案设计。</t>
  </si>
  <si>
    <t>*华亭镇幸福河湖创建工程</t>
  </si>
  <si>
    <t>在郊溪村建设长岭溪幸福河湖主题公园二期工程，占地约2.5亩，建设治水名人文化长廊等；重点围绕走马亭、埔柳、濑厝等村，依托沿线出米岩、兰亭寺等自然文化资源，打造西湖溪幸福河湖；在兴沙溪沿线建设幸福河湖主题公园工程。</t>
  </si>
  <si>
    <t>1-3月：长岭溪继续施工，西湖溪、兴沙溪幸福河湖方案设计、论证调整；
4-6月：预算财审、前期手续办理；
7-9月：招投标并实现进场施工；
10-12月：实现竣工验收。</t>
  </si>
  <si>
    <t>*樟塘村民俗活动中心</t>
  </si>
  <si>
    <t>1-3月：完成樟塘村民俗文化活动中心方案设计和专家论证；
4-6月：工程风险评估、土地农转用报批；
7-9月：工程预算财审、办理前期手续；
10-12月：进场施工。</t>
  </si>
  <si>
    <t>樟塘村委会</t>
  </si>
  <si>
    <t>*华亭镇集贸市场改造提升工程</t>
  </si>
  <si>
    <t>1-3月：前黄临时市场主体工程建设完成；前黄临时市场配套工程对公厕与市场管理房进行方案设计、论证调整；霞皋市场改造提升工程进行方案设计、论证调整；
4-6月：前黄临时市场配套工程用地规划，前期手续办理；霞皋市场改造提升工程选址预调；
7-9月：前黄临时市场配套工程公厕与市场管理房等准备动工建设；霞皋市场进行前期手续办理；
10-12月：前黄临时市场配套工程设施收尾工作；霞皋市场进行招标投标。</t>
  </si>
  <si>
    <t>*中电·科创城</t>
  </si>
  <si>
    <t>由先导区和核心区组成。先导区，位于城厢区政府西侧九龙小区写字楼，距离万达广场约500米,运营空间面积约2.6万平方米。核心区规划用地约665亩（其中工业地块占地约515亩，商务地块约48亩地，配套路网、绿化用地约102亩），规划建筑总面积约50万平方米，建设标准化厂房、个性化订制厂房、科研办公用房及人才公寓配套等建筑业态，打造智能化、现代化产业园区等。</t>
  </si>
  <si>
    <t>1-3月：基础设施配套工程施工，工业地块总平方案优化；
4-6月：基础设施配套工程施工，工业地块地勘（初勘）进场；
7-9月：基础设施配套工程施工，工业地块初步设计方案；
10-12月：基础设施配套工程施工，工业地块施工。</t>
  </si>
  <si>
    <t>莆田市国有资产投资集团有限公司</t>
  </si>
  <si>
    <t>*莆田桂圆产业园·天桂基地项目</t>
  </si>
  <si>
    <t>1-3月：省级物联网应用基地方案设计、前期手续办理；
4-6月：建设水肥一体化及监控设备安装等；
7-9月：省级物联网应用基地竣工验收；
10-12月：数字农业工程方案设计及论证。</t>
  </si>
  <si>
    <t>林少伟18095367666</t>
  </si>
  <si>
    <t>*木兰溪支流河道治理工程</t>
  </si>
  <si>
    <t>针对木兰溪的支流进行整治，包括两旁护岸砌坡、溪道清淤、两岸环境整治等。支流大概长40公里，宽6米—15米，顺达沟-后角段、云峰宝园溪、濑厝海棠溪、五云隆兴段、顶宅至兴沙段、后塘至湖头段、西湖溪段、前柳溪段、宫利段、前黄溪、后角溪、坪坂溪、园头溪、乌紫溪等。对前黄溪、前柳溪进行水土生态整治。</t>
  </si>
  <si>
    <t>1-3月：兴沙溪完成验收；云峰宝园溪招投标；海棠溪招投标；前黄溪，前柳溪进行一期项目建设；
4-6月;顺达沟-后角段水土保持工程动工；云峰宝园溪前期手续办理；海棠溪前期手续办理；前黄溪，前柳溪进行二期工程方案设计；
7-9月：顺达沟-后角段水土保持生态治理；云峰宝园溪动工建设；濑厝海棠溪施工建设；前黄溪，前柳溪进行二期工程方案设计；
10-12月：顺达沟-后角段水土保持工程、云峰宝园溪、濑厝海棠溪竣工验收；前黄溪，前柳溪进行和晚成二期工程建设竣工。</t>
  </si>
  <si>
    <t>*华亭镇院里水库综合治理</t>
  </si>
  <si>
    <t>院里水库除险加固。</t>
  </si>
  <si>
    <t>1-3月：院里水库办理施工许可证；
4-6月：院里水库动工建设；
6-9月：院里水库坝体加固施工，竣工验收。</t>
  </si>
  <si>
    <t>*华亭镇高标准农田建设项目</t>
  </si>
  <si>
    <t>涉及坪坂、走马亭、涧口、南湖等村，用地面积约3500亩，建设农渠、水坝、机耕路、防冲护岸等基础设施。</t>
  </si>
  <si>
    <t>1-3月：涧口、南湖村农渠、水坝等基础施工，完成工程量约50%；
4-6月：机耕路等施工；
7-9月：三季度完成基础设施施工。</t>
  </si>
  <si>
    <t>*樟林片区防洪排涝治理工程</t>
  </si>
  <si>
    <t>1-3月：场地平整及开挖；
4-6月：准备动工，完成工程量的10%；
7-9月：完成工程量的30%；
10-12月：完成工程量的60%。</t>
  </si>
  <si>
    <t>*木兰大道三期
（市管项目）</t>
  </si>
  <si>
    <t>起点为324国道，与一期衔接，终点为仙游县与城厢区境界，道路长约7.6公里，宽度为50米，双向6车道。同时，沿线华亭镇坪坂村、西许村、万坂村、园头村、前埔村、南湖村、油潭村等进行村庄、环境综合整治。</t>
  </si>
  <si>
    <t>1-3月：竣工扫尾；
4-6月：验收通车。</t>
  </si>
  <si>
    <t>*樟林片区北侧地块建设（建工·木兰府）</t>
  </si>
  <si>
    <t>1-3月：全部主体结构封顶，二次结构施工，屋面工程施工；
4-6月：二次结构施工完成；
7-9月：室内、室外装饰装修施；
10-12月：完成室外配套设施建设。</t>
  </si>
  <si>
    <t>市国投集团建工公司</t>
  </si>
  <si>
    <t>杨晨颖13599883777</t>
  </si>
  <si>
    <t>*城厢区5G数字产业园基础设施建设项目</t>
  </si>
  <si>
    <t>占地面积约200亩，建筑面积约32万平方米，
1、樟林安置房及附属配套建设工程：麓山澜苑A区
总建筑面积约172251.24㎡，麓山澜苑B区总建筑面积约348859.65㎡；
2、樟林第一实验幼儿园：总建筑面积约5353.08㎡；
3、樟林社区服务中心项目：总建筑面积约16590.40㎡；
4、莆田市第五中学樟林分校：总建筑面积约80566㎡
5、樟林片区路网及基础配套设施工程：道路工程、桥涵工程、雨水管道工程、污水管道工程、电力管道工程、通信管道工程、照明工程及景观绿化工程及污水泵站。</t>
  </si>
  <si>
    <t>1-3月：安置房B区：桩基施工图设计、桩基图纸图审；社区服务中心、幼儿园、莆田第五中学樟林校区施工图设计；
4-6月：安置房A区基础施工，办理安置房B区工程规划许可证、办理桩基施工许可证、开工建设；
7-9月：安置房B区桩基施工，并办理社区服务中心、幼儿园、莆田第五中学樟林校区工程规划许可证、施工许可证；         
10-12月份：社区服务中心、幼儿园、莆田第五中学樟林校区开工建设。</t>
  </si>
  <si>
    <t>*华林学校学生宿舍楼</t>
  </si>
  <si>
    <t>建筑面积12094平方米及运动场、配电房、消防管网等配套提升工程。新增小学学位540个、初中学位600个。</t>
  </si>
  <si>
    <t>1-3月：门窗扇安装，室外配套工程；
4-6月：竣工验收。</t>
  </si>
  <si>
    <t>华林学校</t>
  </si>
  <si>
    <t>吕荣清
13959592558</t>
  </si>
  <si>
    <t>*莆田科技职业技术学校第一期扩建工程项目</t>
  </si>
  <si>
    <t>科技职业技术学校：拟在原校址旁扩建新征地块，建筑面积39370平方米，新增职业学位1200个。</t>
  </si>
  <si>
    <t>1-3月：进行地基基础建设；
4-6月：进行主体结构砌筑；
7-9月：进行主体楼栋建设及内外装修，
10-12月：竣工验收。</t>
  </si>
  <si>
    <t>莆田科技职业技术学校</t>
  </si>
  <si>
    <t>陈金通13706066507</t>
  </si>
  <si>
    <t>*华林综合文化中心</t>
  </si>
  <si>
    <t>占地约3.3亩，建筑面积1930平方米，层高5层。</t>
  </si>
  <si>
    <t>1-3月份：准备进行基础施工；                                       4-6月份：进行基础施工，准备主体施工；                                               7-9月份：主体施工建设，开始进行内部装修并开始配套工程施工；                                                     10-12月份：准备竣工验收。</t>
  </si>
  <si>
    <t>*龟山路配套提升工程</t>
  </si>
  <si>
    <t>1-3月：完成项目方案设计等前期；
4-6月：完成项目预算、财审、挂标、开标；
7-9月：实现项目进场施工；
10-12月：基本完成项目建设。</t>
  </si>
  <si>
    <t>松材线虫病防治工程</t>
  </si>
  <si>
    <t>对木兰大道、龟山路等主干道周边村居进行松材线虫治理，推动松林改造、植树造林。</t>
  </si>
  <si>
    <t>商品林赎买工程</t>
  </si>
  <si>
    <t>对宫利、五云、濑厝等村居桉树林种植比较集中的林班进行赎买。</t>
  </si>
  <si>
    <t>莆田黑猪养殖基地改造提升</t>
  </si>
  <si>
    <t>1.养殖场所改造：猪舍改造；生物安全、防疫措施改造提升，包括监控等硬件设施提升等。
2.周边道路硬化：进山无名路路长约1公里、路幅2-3米。</t>
  </si>
  <si>
    <t>1-3月：完成二期改造方案设计、论证；
4-6月：改造提升施工、黑猪保种工作；
7-9月：改造提升施工、黑猪保种工作；道路设计；
10-12月：道路预算等施工前期手续。</t>
  </si>
  <si>
    <t>莆田市乡里香黑猪开发有限公司</t>
  </si>
  <si>
    <t>胡晶晶13459929520</t>
  </si>
  <si>
    <t>位于山牌自然村，占地约70亩。建设文创厂区、道路、配套基础设施等；其中，春晖木雕馆二期，占地约17亩。并组织创作大型木雕《百里兰溪图》《京杭大运河》文旅融合项目。</t>
  </si>
  <si>
    <t>1-3月：办理17亩土地农转用等前期手续；
4-6月：启动17亩土地招拍挂程序；
7-9月：办理施工许可证等施工手续，做好春晖木雕馆二期项目动工准备；
10-12月：春晖木雕馆二期基础施工建设。</t>
  </si>
  <si>
    <t>华亭镇
人民政府
莆田市春晖木雕艺术馆</t>
  </si>
  <si>
    <t>*华亭镇油潭安置区</t>
  </si>
  <si>
    <t>用地面积约14亩，建设约50套安置房，用于安置木兰大道三期油潭段拆迁户。</t>
  </si>
  <si>
    <t>1-3月：完成用地规划许可等手续办理；
4-6月：进行预算财审；
7-9月：办理施工许可；
10-12月：组织基础施工建设。</t>
  </si>
  <si>
    <t>莆田市华亭城市投资开发有限公司</t>
  </si>
  <si>
    <t>俞清18850920412</t>
  </si>
  <si>
    <t>农村道路提升改造工程</t>
  </si>
  <si>
    <t>1-3月：后湖路方案设计及方案论证；郑庄村道路拼框改造工程进行方案设计；
4-6月：郑庄村道路拼框改造工程进行方案论证；
7-9月：溪滨路方案设计及方案论证；郑庄村道路拼框改造工程办理施工许可；
10-12月：万圳路方案设计及论证；郑庄村道路拼框动工改造。</t>
  </si>
  <si>
    <t>园头幸福家园（二期）</t>
  </si>
  <si>
    <t>拟建二期安置房占地约4.5亩，建筑面积约4400平方米。</t>
  </si>
  <si>
    <t>1-3月：方案设计、论证调整；
4-6月：农转用手续报批；
7-9月：用地规划许可等手续，预算财审；
10-12月：办理施工许可，12月准备进场施工。</t>
  </si>
  <si>
    <t>园头村委会</t>
  </si>
  <si>
    <t>黄飞彪13860988112</t>
  </si>
  <si>
    <t>皮划艇学校</t>
  </si>
  <si>
    <t>项目初步选址樟塘，华林学校至木兰溪中间地块，占地约25亩。</t>
  </si>
  <si>
    <t>1-3月：征地及征地款发放；
4-6月：前期手续办理；
7-10月：招投标及施工许可证办理；
11-12月：基础施工建设。</t>
  </si>
  <si>
    <t>益民中医院</t>
  </si>
  <si>
    <t>选址在濑溪，用地约27亩。</t>
  </si>
  <si>
    <t>1-3月：农转用土地报批；
4-6月：前期手续办理；
7-10月：招投标及施工许可证办理；
11-12月：基础施工建设。</t>
  </si>
  <si>
    <t>林元波13808572217</t>
  </si>
  <si>
    <t>园头古民居文化旅游试点项目</t>
  </si>
  <si>
    <t>1、园头村古民居修缮：为园头村2栋古民居进行修缮，分别为清代建筑陈金先宅、清代建筑龚寿弟进行修缮
2、园头停车场修建：建设幸福家园二期主停车场一个，配备50个车位，主入口旁临时停车场一个，配备10个车位；配备充电桩。
3、园头村旅游公厕修建：在园头主干道路口修建大型旅游公厕1个，核心区内部配套旅游公厕2个。
5、园头核心区内部旅游线路美化量化：长约2000-3000米；含外立面装修，路灯加装，旅游标识制作，休闲铁椅配套，少部分绿化作业等。
6、园头私塾紫气轩修缮：修缮园头村现存最早的私塾学堂。
7、园头院士之家修缮：修缮中科院院士龚琪煌宅。
8、圆头桥景观提升维护工程：对圆头桥木联系两旁景观带进行维护提升，包括安全设施，警示设置，摄影点提升等等；建设圆头桥-核心区段景观提升工程，进行绿化种植和路灯修缮。
9、园头农家乐建设项目：建设园头农家乐建设项目，位于核心区入口对面，利农主干道之间，新建自助农家乐场地；建设利农采摘园项目，进行草莓采摘园建设。</t>
  </si>
  <si>
    <t>上半年完成方案设计及方案论证；
下半年施工许可、招投标等前期手续办理。</t>
  </si>
  <si>
    <t>黄飞彪
13860988112</t>
  </si>
  <si>
    <t>华亭镇山牌村移民基础配套工程</t>
  </si>
  <si>
    <t>建设山牌村移民业务服务中心；同时，对山牌移民活动中心、村内道路硬化、路灯等进行提升。</t>
  </si>
  <si>
    <t>城厢区方舱医院</t>
  </si>
  <si>
    <t>城厢区特殊卫生健康疾病、传染性疾病等重大、突发疾病集中救治中心，位于华亭镇兴沙村、占地约150亩。</t>
  </si>
  <si>
    <t>上半年完成土地农转用报批；方案设计及方案论证；
下半年前期手续办理。</t>
  </si>
  <si>
    <t>华亭卫生院医技与公共卫生综合楼二期</t>
  </si>
  <si>
    <t>建设医技与公共卫生综合楼。总建筑面积13447.6平方米，其中：地上9层、其地下1层。</t>
  </si>
  <si>
    <t>上半年方案设计，论证调整；
下半年前期手续办理。</t>
  </si>
  <si>
    <t>华亭卫生院</t>
  </si>
  <si>
    <t>卢勇武
13959530020</t>
  </si>
  <si>
    <t>零碳星球度假村康养文旅项目</t>
  </si>
  <si>
    <t>项目拟选址西许朝阳水库附近，建设钢结构+航空铝材球形度假空间，球形表面植入太阳能电池板、雨水收集和净化系统等低碳技术。配套提供住宿、会议、休闲度假等多种服务。</t>
  </si>
  <si>
    <t>上半年完成项目选址、用林用地手续报批；
下半年方案设计、方案论证。</t>
  </si>
  <si>
    <t>中财海绵城市基金管理（深圳）有限公司</t>
  </si>
  <si>
    <t>木兰溪生态水系修复工程</t>
  </si>
  <si>
    <t>云峰村委会
后塘村委会</t>
  </si>
  <si>
    <t>1、海西跨境电商综合产业园：结合莆田作为跨境电商综合试点区为契机，打造海西跨境电商综合产业园。
2、莆田国际陆港：项目规划建设“三货仓一堆场”和“一中心一基地”，打造内外贸一体化融合发展的陆港新平台。道。“三货仓”，即集货仓、出口监管仓、公共保税仓。货物集中查验场，跨境电商监管中心，直播基地。进行莆田国际陆港信息化配套建设。</t>
  </si>
  <si>
    <t>龟山禅修文化生态旅游</t>
  </si>
  <si>
    <t>总规划面积8700亩，建成千龟园、禅道馆、禅斋馆、禅茶馆、留香馆、禅宗书院、百花园、禅耕体验园、知青记忆场、水果采摘园、禅会所、垂钓区、茶叶工坊、观景长廊等。</t>
  </si>
  <si>
    <t>上半年落实资金，方案设计；
下半年方案论证。用地报批等前期手续。</t>
  </si>
  <si>
    <r>
      <rPr>
        <u/>
        <sz val="20"/>
        <rFont val="方正小标宋简体"/>
        <charset val="134"/>
      </rPr>
      <t xml:space="preserve"> 常太镇 </t>
    </r>
    <r>
      <rPr>
        <sz val="20"/>
        <rFont val="方正小标宋简体"/>
        <charset val="134"/>
      </rPr>
      <t>2023年项目投资计划表</t>
    </r>
  </si>
  <si>
    <t>*渡里村湄岎桥建设工程</t>
  </si>
  <si>
    <t>桥长22.2米，桥宽为0.35米（护轮带）+5.0米（行车道）+0.35米（护轮带），桥梁上部结构形式为净跨径12m的钢筋砼拱圈无铰拱桥，桥梁下部采用重力式桥台，扩大基础，设计荷载标准：城市-B级。</t>
  </si>
  <si>
    <t>1月：动工；
2-12月：完成项目工程量100%</t>
  </si>
  <si>
    <t>渡里村民委员会</t>
  </si>
  <si>
    <t>陈巨
13358526005</t>
  </si>
  <si>
    <t>马院村重走长征路探究式课题驿站</t>
  </si>
  <si>
    <t>根据长征路线设计8-10个“事件驿站”，每处驿站可供30-50人驻足观看故事墙及听讲解，本工程总长度为740m。</t>
  </si>
  <si>
    <t>1月：项目动工；
6月：完成项目建设。</t>
  </si>
  <si>
    <t>马院村民委员会</t>
  </si>
  <si>
    <t>刘汉虎
15388682333</t>
  </si>
  <si>
    <t>冷库建设及配套工程</t>
  </si>
  <si>
    <t>拟选址洋边小学旧址，改（扩）建成冷库一座，配置制冷压缩机2部、冷凝器2部、节流阀和蒸发器配置等，可容纳1500立方米。同时，设置枇杷分拣中心600平米，建成储存、除加工、销售为一体的基地。并对冷库建设用地进行租赁、对冷库周转场场地进行硬化及围墙加固修缮。</t>
  </si>
  <si>
    <t>1月：图纸设计、财审；
2月：挂标；
3月：动工；
4-5月：完成项目工程量100%。</t>
  </si>
  <si>
    <t>莆田市圳湖实业有限公司</t>
  </si>
  <si>
    <t>郑国伟
13808570031</t>
  </si>
  <si>
    <t>莆田市第二水厂进场道路配套工程</t>
  </si>
  <si>
    <t>位于松峰村，对第二水厂周边路网及太阳能路灯、地面缓冲带等配套设施改造提升。</t>
  </si>
  <si>
    <t>1-3月：完成方案设计及论证；
4-5月：完成前期手续办理；
6-9月：项目动工建设；
10-12月：完成项目建设。</t>
  </si>
  <si>
    <t>林志伟
13859868853</t>
  </si>
  <si>
    <t>1-3月：完成施工许可证办理；
4-6月：完成厂址基础处理并开始项目动工；
7-11月：管道铺设；
12月：完成1公里管道铺设。</t>
  </si>
  <si>
    <t>常太镇下莒村新区基础设施配套项目</t>
  </si>
  <si>
    <t>对常太镇下莒村新区加强基础设施配套建设，实施道路硬化、路灯、绿化，铺设完善各类地下线路管道，建设休闲广场，篮球场，停车场及公共厕所等。</t>
  </si>
  <si>
    <t>1-3月：完成主体工程90%；
4-5月：项目完成100%。</t>
  </si>
  <si>
    <t>常太镇下莒村委会</t>
  </si>
  <si>
    <t>李展侠
18020609698</t>
  </si>
  <si>
    <t>常太镇危桥改造项目</t>
  </si>
  <si>
    <t>下东圳一桥、二桥危桥改造</t>
  </si>
  <si>
    <t>1-3月：项目完成100%</t>
  </si>
  <si>
    <t>东圳水库一级保护区视频等综合管理系统项目</t>
  </si>
  <si>
    <t>主要包括环库一级保护区视频建设、智慧水库综合管理系统建设、东圳水库标准化管理建设等</t>
  </si>
  <si>
    <t>东圳水库管理局</t>
  </si>
  <si>
    <t>佘伟15359790260</t>
  </si>
  <si>
    <t>常太镇移民村居道路硬化工程</t>
  </si>
  <si>
    <t>涉及常太、党城、东太、坑洋、南川、内东坪、下莒、霞山等移民村居宅前宅后、村道、生产性道路、护栏、排水沟等建设。</t>
  </si>
  <si>
    <t>1-3月：完成方案设计及论证；
4-6月：完成前期手续办理；
7-9月：项目动工建设；
10-12月：完成项目建设。</t>
  </si>
  <si>
    <t>院里溪金川至党城段河道整治工程</t>
  </si>
  <si>
    <t>城厢区延寿溪支流院里溪河道整治工程（一期）。综合治理河道3.26公里，包括院里溪主干流、金川支流、社后支流等，进行清淤疏浚，新建护岸、生态步道、拦水坝修复等。（其中防洪工程部分1500万元），计划工期10个月（2023年6月至2024年4月）。</t>
  </si>
  <si>
    <t>1-3月：完成方案设计及论证；
4-6月：完成前期手续办理；
7-12月：项目动工。</t>
  </si>
  <si>
    <t>常太镇下莒村厝后排洪沟整治工程</t>
  </si>
  <si>
    <t>修建厝后左右排洪沟两处，总长度约1600米，宽度约5米，步行道约3200米，路灯约160棵，休息配套等。</t>
  </si>
  <si>
    <t>1-3月：完成工程量30%；
4-6月：项目完成60%；
7-11月：完成项目进度90%；
12月：项目完工。</t>
  </si>
  <si>
    <t>利车至九华山道路硬化工程</t>
  </si>
  <si>
    <t>利车村林垞组村道至西天尾镇下垞村村道修缮，全长1.5公里。</t>
  </si>
  <si>
    <t>1-3月：完成方案设计及论证；
4-6月：完成施工图设计及规划许可证办理；
7-9月：完成预算、施工许可证等前期手续办理；
10-12月：项目动工。</t>
  </si>
  <si>
    <t>松峰片区水土保持项目</t>
  </si>
  <si>
    <t>对松峰片区溪流、河道进行维修改造、计量设施提升改善等。</t>
  </si>
  <si>
    <t>生态示范果园建设工程</t>
  </si>
  <si>
    <t>建设3个生态示范果园基地，完成1000亩果树改良换种。</t>
  </si>
  <si>
    <t>环库区病虫害防治项目</t>
  </si>
  <si>
    <t>在环库路村居内进行6000亩枇杷果园病虫害防治试点推广，防治内容包括在果园内悬挂杀虫灯（500元/盏，每盏辐射5亩）、释放寄生蜂（50元/亩）、性诱黄板/性诱剂+诱捕器（50元/亩）</t>
  </si>
  <si>
    <t>库区亮化工程</t>
  </si>
  <si>
    <t>涉及东圳库区常太、党城、东太、南川、埔头、下莒、霞山、照车等村居安装太阳能路灯1250杆</t>
  </si>
  <si>
    <t>库区人居环境综合整治工程</t>
  </si>
  <si>
    <t>涉及集镇、常太、党城、东太、山坑、外东坪等村居人居环境综合整治，其中：新建公厕2座，文化休闲广场修缮提升2处，修缮农村幸福院1座，步道边沟600米。</t>
  </si>
  <si>
    <t>库区农田水利修复工程</t>
  </si>
  <si>
    <t>涉及库区常太、东太、过溪、南川、霞山、照车等村居农田水利修复建设，其中修复山塘3座、拦水坝3座、水渠、排洪沟13千米。</t>
  </si>
  <si>
    <t>常太镇集镇区提升工程</t>
  </si>
  <si>
    <t>对常太镇集镇区进行基础设施升级，对集镇区道路、下水道进行改造。</t>
  </si>
  <si>
    <t>常太镇侯山至游洋道路建设工程</t>
  </si>
  <si>
    <t>常太侯山至游洋霞峰道路总长约8公里，其中常太段长约6.0公里，现状土坯路，大部路段宽为6.5米，约800米宽为3.5米，现需实施部分改线及全线硬化，并建设1座桥梁长约12米、宽8米、高5米。</t>
  </si>
  <si>
    <t>上半年：完成方案设计及论证；
下半年：前期手续办理。</t>
  </si>
  <si>
    <t>*九龙谷至九鲤湖登山步道工程</t>
  </si>
  <si>
    <t>建设九龙谷至九鲤湖登山步道约3公里，并配套建设相关设施</t>
  </si>
  <si>
    <t>常太镇马院至仙游游洋县域道路建设工程</t>
  </si>
  <si>
    <t>建设常太镇马院村至仙游游洋道路约10公里</t>
  </si>
  <si>
    <t>环库路景观步道建设工程</t>
  </si>
  <si>
    <t>充分利用环库路沿线风景特色，挖掘人文优势，规划建设环库路景观步道，架设凌空护栏，并配套景观台等基础设施，步道景观工程总长32公里。</t>
  </si>
  <si>
    <t>常太镇九龙谷至龟山寺道路连接工程</t>
  </si>
  <si>
    <t>建设九龙谷至龟山寺道路，打造旅游产业片区，发挥九龙谷和龟山寺效益。</t>
  </si>
  <si>
    <t>常太学校改扩建工程</t>
  </si>
  <si>
    <t>在常太学校原有基础上改扩建，增加教师宿舍、教学楼、教学实验室等学校配套基础设施。</t>
  </si>
  <si>
    <t>1-3月：完成方案设计及论证；
4-6月：完成施工图设计及规划许可证办理；
7-12月：完成预算、施工许可证等前期手续办理。</t>
  </si>
  <si>
    <t>常太镇卫生院扩建工程</t>
  </si>
  <si>
    <t>项目主要涉及改造镇卫生院门诊大楼，综合楼与室外配套工程—医技楼扩建。</t>
  </si>
  <si>
    <t>莒溪片区乡村振兴二期项目</t>
  </si>
  <si>
    <t>在重要节点打造3处入口节点设计、大树下休闲空间打造、荷园游慧公园建设.利用8组保留较好的传统民居,植入文创.高端民宿等旅游功能, 建设知青乡愁馆等；建设面积3000平米左右，包含房屋和院落，做建筑外立面提升和改造、道路铺装、房前屋后景观提升。建设占地面积7290㎡，保留改造现状移民老厝,建设老厝青年旅社；建设公共服务设施养老幸福院占地200㎡，结合新村移民安置,建设一处养老幸福院。</t>
  </si>
  <si>
    <t>常太镇溪南村村委会</t>
  </si>
  <si>
    <t>王剑平
18039003399</t>
  </si>
  <si>
    <t>渡里过溪桥至党城道路桥梁改造提升工程</t>
  </si>
  <si>
    <t>改造桥梁1座，提升公路标准3公里</t>
  </si>
  <si>
    <r>
      <rPr>
        <u/>
        <sz val="20"/>
        <rFont val="方正小标宋简体"/>
        <charset val="134"/>
      </rPr>
      <t xml:space="preserve"> 灵川镇 </t>
    </r>
    <r>
      <rPr>
        <sz val="20"/>
        <rFont val="方正小标宋简体"/>
        <charset val="134"/>
      </rPr>
      <t>2023年项目投资计划表</t>
    </r>
  </si>
  <si>
    <t>*振兴旅游有限公司裁剪流水线智能化改造项目</t>
  </si>
  <si>
    <t>购入2条自动模板机、自动对边卷布机、全自动切捆条机、自动对折缝合机等。提高企业的生产效率，保证产品质量的提高，增强自主创新的能力。</t>
  </si>
  <si>
    <t>1-3月：方案设计、论证调整；
4-6月：施工前期手续办理，准备进场施工；
7-12月：基础工程施工。</t>
  </si>
  <si>
    <t>莆田市城厢区振兴旅游用品有限公司</t>
  </si>
  <si>
    <t>朱金辉
13860946633</t>
  </si>
  <si>
    <t>*灵川镇农业产业强镇建设项目（家禽养殖小区）</t>
  </si>
  <si>
    <t>项目选址桂山村赤岭头建设养殖小区，一期建设养殖双层环控鸡舍，建设面积约为10000㎡，包括主体建设、养殖设备及附属设施等，二期建设约20000㎡。</t>
  </si>
  <si>
    <t>1-2月：附属设施建设；
3月：竣工投产。</t>
  </si>
  <si>
    <t>莆田城厢区桂硒家禽养殖专业合作社</t>
  </si>
  <si>
    <t>柯金星
18030335181</t>
  </si>
  <si>
    <t>*灵川镇高标准农田建设工程</t>
  </si>
  <si>
    <t>改造东进、下尾等沿海村耕地，建成高标准农田。项目总建设规模2617亩，其中东进村、下尾村等沿海村建设规模617亩，改造柯朱、青山、桂山等村2000亩耕地。</t>
  </si>
  <si>
    <t>1-3月：完成下尾村耕地改造；
4-6月：东进村耕地改造；
7-11月：柯朱、青山、桂山村动工建设；
12月：部分竣工验收。</t>
  </si>
  <si>
    <t>灵川镇人民政府</t>
  </si>
  <si>
    <t>*G228国道东庄至东进石尾湾跨海特大桥项目</t>
  </si>
  <si>
    <t>1-6月：动工建设；
7-12月：基础建设。</t>
  </si>
  <si>
    <t>1-3月：基础施工；
4-5月：配套设施建设；
6月：完工并验收。</t>
  </si>
  <si>
    <t>1-3月:动工建设；
4-6月：零星扫尾；
7月：完工验收。</t>
  </si>
  <si>
    <t>灵川镇蔬菜大棚基地</t>
  </si>
  <si>
    <t>在下尾、东进村进行300亩经济效益蔬菜种植。</t>
  </si>
  <si>
    <t>1-3月：施工建设；
4-6月：建设完成50%；
7-9月：竣工验收。</t>
  </si>
  <si>
    <t>莆田丰田农业有限公司</t>
  </si>
  <si>
    <t>宋西领
18057421456</t>
  </si>
  <si>
    <t>砂糖桔采摘基地</t>
  </si>
  <si>
    <t>选址何寨社区、云庄村，打造占地320亩以砂糖桔为主的采摘果园，打造游玩一体的农家乐采摘基地，带动灵川经济发展。</t>
  </si>
  <si>
    <t>1-3月：前期手续；
4-5月：场地平整；
6-9月：动工建设；
10-12月：竣工投产。</t>
  </si>
  <si>
    <t>莆田市绿创农业发展有限公司</t>
  </si>
  <si>
    <t>何锦亮
13905040528</t>
  </si>
  <si>
    <t>灵川镇道路建设工程</t>
  </si>
  <si>
    <t>灵川镇散溪里道路建设，经过何寨社区、云庄、径里、西墩村等村，进行道路硬化,架设照明路灯62盏。对何寨社区上硎头、云庄等村进行宅前宅后道路硬化。</t>
  </si>
  <si>
    <t>1-3月：进场施工；
4-6月：完成云庄、径里村道路硬化；
7-9月：完成何寨社区、西墩道路硬化；
10-12月：各村路灯架设。</t>
  </si>
  <si>
    <t>沿海海岸线监控布控项目</t>
  </si>
  <si>
    <t>沿海14.5公里监控布点，建设船管站3座。</t>
  </si>
  <si>
    <t>1-5月：进场施工；
6月：完成施工。</t>
  </si>
  <si>
    <t>灵川镇美丽家园建设项目</t>
  </si>
  <si>
    <t>何寨，云庄，径里村居宅前宅后道路硬化，道路路灯照明，公厕改造。</t>
  </si>
  <si>
    <t>1-3月：前期准备；
4-6月：开工建设；
7-9月：道路硬化，路灯照明；
10-12月：公厕改造，收尾工作。</t>
  </si>
  <si>
    <t>灵川镇人居环境整治工程</t>
  </si>
  <si>
    <t>打造乡村环境治理试点，着重清理灵华线、笏枫路、滨海大道与村道交叉路口房前屋后摆放遗留垃圾，同时扩宽十字交叉路口道路，减少安全事故隐患，促进村庄更宜居、群众出行安全有序。</t>
  </si>
  <si>
    <t>1-3月：施工建设；
4月：云庄村竣工验收。</t>
  </si>
  <si>
    <t>云庄村委员会</t>
  </si>
  <si>
    <t>郑占洪
13959545922</t>
  </si>
  <si>
    <t>灵川镇何寨社区便民服务中心活动广场项目建设工程</t>
  </si>
  <si>
    <t>在何寨社区建设便民活动广场，场地硬化、宣传专栏、活动台、文化体育休闲设施、灯光照明、农村文化书屋等配套设施建设。</t>
  </si>
  <si>
    <t>1-3月：动工建设；
4-6月：零星收尾，竣工验收。</t>
  </si>
  <si>
    <t>灵川镇“三沿一环”森林景观带项目</t>
  </si>
  <si>
    <t>征迁、土方回填及平整、堆坡、管网建设、防护林及混交林带造林、道路建设、内侧景观带建设等。</t>
  </si>
  <si>
    <t>1-3月：基础施工；
4-6月：竣工验收。</t>
  </si>
  <si>
    <t>1-6月：内部装修、水电施工；
7-12月：设备采购、安装，消防施工、收尾。</t>
  </si>
  <si>
    <t>灵川镇农产品直播平台交易服务中心</t>
  </si>
  <si>
    <t>径里村旅游服务中心进行直播平台房屋装修。</t>
  </si>
  <si>
    <t>1-3月：墙体涂料；
4-5月：房屋内外部装修；
6月：完成施工。</t>
  </si>
  <si>
    <t>灵华线加油站建设项目</t>
  </si>
  <si>
    <t>项目拟选址在灵华线华亭镇樟塘村，拟新建加油站1座，占地面积约1700平方米，计划总投资约9000万元，拟配置4台加油机、3个储油罐。</t>
  </si>
  <si>
    <t>经过初步规划，土地选址，项目招投标，站场设计，项目评估，资质审批等程序，拟新建一个加油站。</t>
  </si>
  <si>
    <t>杨智伟
13615996677</t>
  </si>
  <si>
    <t>*东进三级渔港建设工程</t>
  </si>
  <si>
    <t>1-3月：勘察；  
4-5月：招投标公示；
6-9月：动工建设；
10-12月：基础施工。</t>
  </si>
  <si>
    <t>*城厢区县道X282灵川至华亭公路工程</t>
  </si>
  <si>
    <t>1-3月：附属工程建设；
4-6月：零星扫尾；
7-9月：竣工验收。</t>
  </si>
  <si>
    <t>*灵川镇中心卫生院综合大楼建设项目</t>
  </si>
  <si>
    <t>本项目规划用地面积1251.64平方米，新建住院大楼1栋，地上8层，地下2层，总建筑面积9632.48平方米</t>
  </si>
  <si>
    <t>1-3月：完成抹灰、铺砖、水电安装等；
4-6月：完成室内装潢、验收等；
7-8月：完成智能化及专科科室装修的设计、预算及招标；
9-12月：完成智能化与专科科室装修，综合大楼投入使用。</t>
  </si>
  <si>
    <t>灵川中心卫生院</t>
  </si>
  <si>
    <t>周珍付
13859867917</t>
  </si>
  <si>
    <t>*第十八中学教学楼宿舍食堂等改扩建项目</t>
  </si>
  <si>
    <t>教工宿舍-学生宿舍6层连体（含架空车位、食堂、消防池）12443平米。</t>
  </si>
  <si>
    <t>1-3月：涂料工程；
4-6月：零星扫尾并实现竣工。</t>
  </si>
  <si>
    <t>莆田第十八中学</t>
  </si>
  <si>
    <t>占奇飞
13860955188</t>
  </si>
  <si>
    <t>*灵川镇中心幼儿园改建工程</t>
  </si>
  <si>
    <t>建设教学综合楼6587㎡。</t>
  </si>
  <si>
    <t>1-3月：配套工程建设；
4-6月：零星扫尾，竣工验收。</t>
  </si>
  <si>
    <t>灵川中心学校</t>
  </si>
  <si>
    <t>吴福春
13850270381</t>
  </si>
  <si>
    <t>*莆田万源城市广场项目三期</t>
  </si>
  <si>
    <t>建设地上两幢28层，总建筑面积约3.5万平方米，新增生产能力；居住及商业运营。</t>
  </si>
  <si>
    <t>1-3月：1#2#屋面墙体砌筑；
4-8月：1#2#楼内部装修；
9-12月：1#2#楼验收。</t>
  </si>
  <si>
    <t>黄金狮
13950742222</t>
  </si>
  <si>
    <t>康华饲料增资扩产项目</t>
  </si>
  <si>
    <t>1-3月：设备购置；
4-6月：设备调拭；
7月：竣工投产。</t>
  </si>
  <si>
    <t>莆田市康华饲料有限公司</t>
  </si>
  <si>
    <t>桂山溪流域生态治理、下尾段景观工程</t>
  </si>
  <si>
    <t>生态治理河道7公里。对下尾段、桂山溪段进行清淤、整治。</t>
  </si>
  <si>
    <t>1-3月：基础施工；
4月：完成施工。</t>
  </si>
  <si>
    <t>灵川镇辖区内灌区灌溉设施维护提升工程</t>
  </si>
  <si>
    <t>主要对灵川镇农田水利灌溉干、支流渠系进行维修改造、计量设施、水利设施提升改善。</t>
  </si>
  <si>
    <t>1-3月：灌溉支流维修改造；
4-5月：扫尾建设；
6月：建设完成。</t>
  </si>
  <si>
    <t>滨海大道城厢段水闸改建工程</t>
  </si>
  <si>
    <t>对滨海大道建设占用部分海提导原有海堤防洪防湖现状改变，对原有8座水闸进行改造。</t>
  </si>
  <si>
    <t>1-3月：水闸改造。
4月：完成施工。</t>
  </si>
  <si>
    <t>1-6月：下尾出海通道桥现浇上构剩余三联。</t>
  </si>
  <si>
    <t>1-3月：完成沿线桥梁工程；
4-6月：全线地基建设完成；
7-9月：路面完工；
10月：灵川段全线建成通车。</t>
  </si>
  <si>
    <t>1-6月：对铁路两旁遗留的水沟堵塞及水渠改道进行修复； 
7-12月：完成沿线三改。</t>
  </si>
  <si>
    <t>福厦客运专线</t>
  </si>
  <si>
    <t>福厦客专城厢段总长13.47公里，项目共需征迁163户、征地124亩、征海450亩。其中灵川镇8.1公里，涉及陆地段（青山、下尾两个村）征迁163户，建筑总面积9.2万㎡，征海213.4亩 。</t>
  </si>
  <si>
    <t>1-6月：完成配套工程建设；
9月：通车。</t>
  </si>
  <si>
    <t>灵华线三改工程</t>
  </si>
  <si>
    <t>灵华线项目涉及云庄、径里、何寨村三改工程。</t>
  </si>
  <si>
    <t>1-3月：云庄基础施工；
4-6月：径里基础施工。</t>
  </si>
  <si>
    <t>1-12月：场地平整。</t>
  </si>
  <si>
    <t>1-3月：完成桂山溪溪道配套景观建设；
4-6月：村庄环境卫生整治提升。</t>
  </si>
  <si>
    <t>灵川镇桂山村委会</t>
  </si>
  <si>
    <t>灵川镇清洁家园（环卫设施）提升项目</t>
  </si>
  <si>
    <t>更换购买10辆清运车辆装备、转运站设施改造、建设30个垃圾分类屋，分类亭等。</t>
  </si>
  <si>
    <t>1-6月：淘汰勾臂式垃圾桶，采购垃圾分类垃圾桶，满足全镇需求；
7-12月：建设20个垃圾分类屋、分类亭。</t>
  </si>
  <si>
    <t>灵川镇（何寨、西墩、榜头、桂山等）公益性骨灰楼堂建设项目</t>
  </si>
  <si>
    <t>在何寨社区、硋灶、榜头等村建骨灰楼以及配套设施。</t>
  </si>
  <si>
    <t>1-3月：何寨社区、硋灶、榜头骨灰楼堂前期准备；
4-6月：何寨社区骨灰楼堂建设完工。</t>
  </si>
  <si>
    <t>灵川镇（东进、下尾、何寨、径里、云庄）“党建+邻里中心”“综治+”社会治理建设工程</t>
  </si>
  <si>
    <t>下尾、何寨、云庄村建设党建+邻里中心、，建设党群服务中心,分别设立党员活动室、老人活动中心、两代表一委员等活动场所。</t>
  </si>
  <si>
    <t>1-3月：党建+邻里中心开工；
4-6月：邻里中心扫尾建设；
7-9月：党群服务中心建设；
10-12月：扫尾建设验收。</t>
  </si>
  <si>
    <t>黄智强 13950771373</t>
  </si>
  <si>
    <t>灵川镇便民服务中心建设工程</t>
  </si>
  <si>
    <t>合理利用现有资源，建设便民服务中心业务用房，为灵川镇群众提供便民服务，为改善营商环境创造良好条件。</t>
  </si>
  <si>
    <t>1-3月：进场施工；
4-6月：基础施工；
7-9月：设备采购及布置、运营投产。</t>
  </si>
  <si>
    <t>“桃源径里”乡村振兴示范点项目</t>
  </si>
  <si>
    <t>在径里村建设运营中心、人才培训中心。打造桃源径里艺术生活家景情体验民宿，打造文化文化康养农业示范园及闽台丰收广场等。在径里村游客服务中心西南片区栽种、培育、嫁接农副产品及有药用价值的植物。其中规划月季花区60亩左右，油茶区40亩左右。</t>
  </si>
  <si>
    <t>1-3月：运营中心、培训中心动工建设，油茶、月季开始种植；
4-6月：民宿开工建设；
7-9月：月季、油茶基本种植完成，部分民宿投入运营；
10-12月：运营中心、培训中心完工、投入使用；完成5栋民宿投入使用。</t>
  </si>
  <si>
    <t>大工美之家（福建）投资股份公司</t>
  </si>
  <si>
    <t>颜世榕
18605943367</t>
  </si>
  <si>
    <t>*莆田灵川状元文化体验村</t>
  </si>
  <si>
    <t>1-6月：进行土地流转前期签约工作；  
7-12月：完善观光景点建设。</t>
  </si>
  <si>
    <t>夜间照明保障工程</t>
  </si>
  <si>
    <t>为全面推进我镇乡村风貌提升工作，方便村民晚上出行、保障村民安全，进一步提升村民满意度和幸福感。组织对全镇开展夜间夜间照明保障工程，强化公共基础设施建设，拟对辖区内西墩村（60盏）、柯朱村（50盏）、东进村海防路（135盏）、青山村部入口至学校周边道路两侧（130盏）、新桂线部分重点路段加装太阳能路灯（40盏）等村居（共415盏）安装路灯，进一步改善提高农村生产生活条件。</t>
  </si>
  <si>
    <t>1-6月：预算、设计；
7-12月：西墩、柯朱、青山、东进海防路路灯安装，新桂线路段安装，竣工。</t>
  </si>
  <si>
    <t>传统农贸海鲜市场服务提升</t>
  </si>
  <si>
    <t>对现有农贸市场进行农改超等项目改造，对现有设施设备包括线路、管网、建筑结构等全面改造。</t>
  </si>
  <si>
    <t>1-6月：项目立项，设计；
7-8月：招投标；
9-12月：开工建设。</t>
  </si>
  <si>
    <t>*沈海高速新增东进互通及连接工程</t>
  </si>
  <si>
    <t>1-9月：前期手续办理；
10-12月：部分子项目开工建设。</t>
  </si>
  <si>
    <t>省高速办</t>
  </si>
  <si>
    <t>*国道G228线城厢东进至笏枫公路段工程</t>
  </si>
  <si>
    <t>国道G228线城厢东进至笏枫公路段工程起点定于东进村，顺接国道G228
线（秀屿东庄至城厢东进段终点），全长预计3.075公里，其中新建段0.985
公里，利用笏枫路提级改造段2.09公里，拟采用一级公路标准，设计时速
60km/h，新建段一级公路拟采用双向六车道，路基宽度32米；利用笏枫路
提级改造段（二级晋一级）拟采用双向六车道，包含非机动车道和人行道，
路基宽度35米。预计投资额2.949亿元，建安费2.447亿。</t>
  </si>
  <si>
    <t>1-6月：前期手续办理；
7-12月：进场动工建设。</t>
  </si>
  <si>
    <t>市交通投资集团有限公司</t>
  </si>
  <si>
    <t>姚晓群
13607533392</t>
  </si>
  <si>
    <t>灵川镇道路安保（红绿灯、护栏、路灯、视频监控等）提升工程</t>
  </si>
  <si>
    <t>对灵川镇沿线道路进行提升改造，在主要通行路段架设人行天桥，建设视频村村通。</t>
  </si>
  <si>
    <t>1-3月：项目立项；
4-6月：施工设计；
7-9月：动工建设；
10-12月：完成工程量50%。</t>
  </si>
  <si>
    <t>1-6月：报批迁移手续 ；
7-12月：待取得迁移手续后进场施工。</t>
  </si>
  <si>
    <t>佰能鞋业厂房技改工程</t>
  </si>
  <si>
    <t>拟新增配套设施并购置新型设备500台。</t>
  </si>
  <si>
    <t>上半年：土地农转用；
下半年：前期手续办理。</t>
  </si>
  <si>
    <t>莆田市佰能体育有限公司</t>
  </si>
  <si>
    <t>刘忠飞
18105940580</t>
  </si>
  <si>
    <t>桂山溪安全生态修复，漫步道建设。</t>
  </si>
  <si>
    <t>金银花培育基地</t>
  </si>
  <si>
    <t>1-12月份：引进多品种金银花丰富产品品类。</t>
  </si>
  <si>
    <t>进行项目前期可行性研究。</t>
  </si>
  <si>
    <t>1-12月份：充分盘活村集体经济，将闲置校舍装修成展览厅，操场安放国防教育教具。</t>
  </si>
  <si>
    <t>上半年：进行项目前期论证；
下半年：设计。</t>
  </si>
  <si>
    <t>莆田万源城市广场项目四期</t>
  </si>
  <si>
    <t>建设地下停车场、公共绿地、公园、游乐场、自然空地、水边等配套设施以满足周边居民生活需求。</t>
  </si>
  <si>
    <t>上半年：选址；
下半年：进行项目前期可行性研究。</t>
  </si>
  <si>
    <t>姚  霞
18965567335</t>
  </si>
  <si>
    <t>上半年：选址；
下半年：租地、设计。</t>
  </si>
  <si>
    <t>建设移民村基础设施和基本公共服务设施项目8个、移民村人居环境整治项目8个</t>
  </si>
  <si>
    <t>灵川西墩、东进、太湖“最美海岸线”文旅休闲带项目</t>
  </si>
  <si>
    <t>灵川建筑业商务中心</t>
  </si>
  <si>
    <t>选址书峰村，建设建筑业总部。</t>
  </si>
  <si>
    <t>灵川镇书峰村委会</t>
  </si>
  <si>
    <r>
      <rPr>
        <u/>
        <sz val="20"/>
        <color indexed="8"/>
        <rFont val="方正小标宋简体"/>
        <charset val="134"/>
      </rPr>
      <t xml:space="preserve"> 东海镇 </t>
    </r>
    <r>
      <rPr>
        <sz val="20"/>
        <color indexed="8"/>
        <rFont val="方正小标宋简体"/>
        <charset val="134"/>
      </rPr>
      <t>2023年项目投资计划表</t>
    </r>
  </si>
  <si>
    <t>*东海果疏冷冻厂房改扩建工程</t>
  </si>
  <si>
    <t>占地面积10亩，规划改建厂房1幢，总建筑面积6000平方米</t>
  </si>
  <si>
    <t>1-3月：完成地下室、一二层厂房建设；
4-6月：完成三至六层厂房建设；7-9月：完成外墙装修及厂房内部装修；
10-12月：竣工投产。</t>
  </si>
  <si>
    <t>林良峰15205938999</t>
  </si>
  <si>
    <t>*珍中工贸有限公司增资技改项目</t>
  </si>
  <si>
    <t>增置新型智能化织造机械30多台，对厂区进行新型改造等</t>
  </si>
  <si>
    <t>1-6月：询价购买智能机械设备；            7-12月：完成安装、试产、投入使用。</t>
  </si>
  <si>
    <t>珍中工贸有限公司</t>
  </si>
  <si>
    <t>刘国珍13959556388</t>
  </si>
  <si>
    <t>*东海智慧体育公园工程包</t>
  </si>
  <si>
    <t>占地面积20亩，规划建设羽毛球、篮球、乒乓、足球、门球等6大类球场，及建设智能步道和周边环境绿化工程等</t>
  </si>
  <si>
    <t>1-6月：规划功能区，并施工建设50%；                         7-12月：完工100%投入使用。</t>
  </si>
  <si>
    <t>东海镇革命老区村产业振兴建设项目</t>
  </si>
  <si>
    <t>涉及蔡亭、蔡厝、西厝、西黄、坪洋等6个老区村，突出产业振兴项目建设，建设西黄海蛎晒场、冷冻装置，西厝烈士故居修缮，打造红色文化旅游点，村道拼宽，蔡厝致富桥建设、坪洋古道线路建设等，进一步提升产业振兴。</t>
  </si>
  <si>
    <t>1-6月：完成施工设计、图䮡、预算审核、施工招投标；                  
7-12月：部分工程建设施工。</t>
  </si>
  <si>
    <t>沈庆海</t>
  </si>
  <si>
    <t>东海镇水闸提升改造工程</t>
  </si>
  <si>
    <t>对东海镇临海沿线水闸进行提升改造，涉及提升改造水闸达20多座</t>
  </si>
  <si>
    <t>1-3月：完成施工招标，并实现动工；
4-6月：完成主体完工；设计、预算、财政审核，招标，进场施工；
7-12月：继续施工、完工。</t>
  </si>
  <si>
    <t>东海镇后门亭山塘提升加固工程</t>
  </si>
  <si>
    <t>对蔡亭村后门亭山塘水库进行提升加固，解决水患隐患。</t>
  </si>
  <si>
    <t>1-6月：设计、预算、财政审核，招标，进场施工；
7-12月：继续施工、完工。</t>
  </si>
  <si>
    <t>蔡亭村委会</t>
  </si>
  <si>
    <t>东海镇堤防提升工程</t>
  </si>
  <si>
    <t>对东海镇海堤进行提升改造，提升防浪能力</t>
  </si>
  <si>
    <t>1-6月：设计、预算、财政审核，招标，进场施工；
7-12月继续施工、完工。</t>
  </si>
  <si>
    <t>谢雨林</t>
  </si>
  <si>
    <t>东海镇创建省级“一村一品”乡村振兴项目</t>
  </si>
  <si>
    <t>涉及东海村、西黄村两个村，东海村：规划建设“花蛤育苗”样品展示馆、扩容养殖场规模60亩，增购育苗器具和生产设备，提高产能，建设电商微平台，形成特色游产业；西黄村：规划建设海上千亩海蛎养殖牧场，拓展海上观光游产业，设立村集体股份公司，建设海蛎交易市场、展示厅，拓展海蛎饮食文化，建设饮食特色街，进一步壮大乡村经济。</t>
  </si>
  <si>
    <t>1-3月：完成项目策划、可研报告、资金支持；
4-6月：开始施工20%；
7-12月：东海村、西黄村各再施工30%。</t>
  </si>
  <si>
    <t>东朱工业区配套——东济路</t>
  </si>
  <si>
    <t>总长1公里，路幅宽度18米、配套路灯及绿化</t>
  </si>
  <si>
    <t>1-6月：路坯整理完成，水泥灌浆80% ；                              7-12月：继续完工剩余20%，并投入使用。</t>
  </si>
  <si>
    <t>高铁沿线利角段——养泰路</t>
  </si>
  <si>
    <t>总长1.6公里，路幅宽度18米、配套路灯及绿化</t>
  </si>
  <si>
    <t>5-6月：挖路基、清理路基；     
7-9月：搭模板，灌浆60%；      
10-12月：继续灌浆40%，完工投入使用。</t>
  </si>
  <si>
    <t>国道228线东海段沿街店面提升整治工程</t>
  </si>
  <si>
    <t>总长6.4公里，对现有35米路幅宽度进行沥青砼路面升级改造</t>
  </si>
  <si>
    <t>1-6月：设计、预算、招标，动工建设；
7-12月：大部分完成施工改造。</t>
  </si>
  <si>
    <t>东海乡愁记忆馆工程包</t>
  </si>
  <si>
    <t>融合西厝烈士故居、红色文化、收集遗址材料以及收集上个世纪农耕文化资料等，展示东海乡愁记忆，形成文化旅游多点景点。</t>
  </si>
  <si>
    <t>1-6月：收集需要的资料及信息；   
7-12月：统筹规划建设进度50%。</t>
  </si>
  <si>
    <t>林文伟13599004296</t>
  </si>
  <si>
    <t>石梯旅游景区提升工程</t>
  </si>
  <si>
    <t>积极根据旅游景区AAA级标准进行创建，完善景区服务中心、公共设施、景观保护、增设亮点进行规划设计、施工、竣工并投入使用</t>
  </si>
  <si>
    <t>1-6月：整理景区卫生，修复部分破损点；                        7-12月：建设施工景区服务中心、公共设施等30%。</t>
  </si>
  <si>
    <t>*城厢区鞋服科技产业园（东海鞋服科技产业园）</t>
  </si>
  <si>
    <t>规划占地面积504.7亩，由城厢区国有资产投资有限公司承建，规划建设标准化厂房、“两体两中心”、党建+邻里中心、研发中心、物流中心、电商平台等产业园区，总建筑面积40万平方米，进一步做强鞋服科技产业链。</t>
  </si>
  <si>
    <t>1-6月：完成三通一平、施工设计、预算审核、施工招标，实现动工；
7-12月：完成地下及基础建设，部分主体建设。</t>
  </si>
  <si>
    <t>*协信制模企业厂房扩容建设工程</t>
  </si>
  <si>
    <t>规划新建厂房2幢，总建筑面积1.2万平方米</t>
  </si>
  <si>
    <t>1-6月：完成地下室、部分厂房主体建设；
6-12月：完成外墙装修及厂房内部装修、竣工投产。</t>
  </si>
  <si>
    <t>莆田市协信制模有限公司</t>
  </si>
  <si>
    <t>*太湖工业园轻工业制造产业园——金桥路</t>
  </si>
  <si>
    <t>全长1.31公里，规划设计路宽24米，按三级公路兼城市次干道设计。是进出东海集中地的唯一南北主干道，沿线途经东海卫生院、安置区、边防所等，建设意义重大。</t>
  </si>
  <si>
    <t>1-6月：路面工程完成，配套工程、路灯工程完工。</t>
  </si>
  <si>
    <t>郑晶晶13950769792</t>
  </si>
  <si>
    <t>京甫牛樟芝生物科技公司在东海镇种植1025亩牛樟树及林下套种咖啡树，目前完成，2023年将再种植500亩林下经济，套种中药材。</t>
  </si>
  <si>
    <t>1-6月：500亩林下开始平整、种植，其他片区继续管养种植；                    7-12月：大部分完成种植，形成产业经济。</t>
  </si>
  <si>
    <t>牛樟芝开发公司</t>
  </si>
  <si>
    <t>占玲惠13666907249</t>
  </si>
  <si>
    <t>1-6月：二期工程动工，建设施工30%；
7-12月：完成千亩智慧园大部分场地建设，部分投产。</t>
  </si>
  <si>
    <t>东海镇（Y801至C806线）农村道路改造安保工程</t>
  </si>
  <si>
    <t>总长7.5公里，路幅宽度7.5米，三级公路</t>
  </si>
  <si>
    <t>1-6月：二期路段动工建设30%；
7-12月：继续施工，完成项目进度的50%。</t>
  </si>
  <si>
    <t>天誉首府三期配套设施建设工程</t>
  </si>
  <si>
    <t>天誉首府三期的配套设施工程进行建设，三区市政管网、绿化等施工</t>
  </si>
  <si>
    <t>1-6月：管网、绿化全部完工</t>
  </si>
  <si>
    <t>莆田市滨海城镇建设公司</t>
  </si>
  <si>
    <t>余  燕13706091188</t>
  </si>
  <si>
    <t>东沙村旧村改造建设工程</t>
  </si>
  <si>
    <t>1-6月：二期安置房续建；          
7-12月：部分配套工程施工等。</t>
  </si>
  <si>
    <t>东海镇东沙村幸福家园建设有限公司</t>
  </si>
  <si>
    <t>坪洋村西头幸福家园续建工程</t>
  </si>
  <si>
    <t>A区规划占地面积8.2亩，拟建设安置房6幢，规划总建筑1万平方米及配套设施工程等</t>
  </si>
  <si>
    <t>1-6月：主体建设完成；         
7-12月：安装配套设施及装修完成。</t>
  </si>
  <si>
    <t>东海镇坪洋西头幸福家园建设有限公司</t>
  </si>
  <si>
    <t>东沙智慧电力改造项目</t>
  </si>
  <si>
    <t>1-6月：完成项目进度的30%；     
7-12月：继续进度的60%。</t>
  </si>
  <si>
    <t>莆田供电公司</t>
  </si>
  <si>
    <t>朱亚松13808581056</t>
  </si>
  <si>
    <t>东海充电桩扩容建设项目</t>
  </si>
  <si>
    <t>规划3处：1、蔡亭加油站边，占地面积7亩，建设自动充电桩、汽车美容交易中心等；2、浮山岭，占地面积5亩，建设自动充电桩及配套设施房；3、东沙工业区充电房建设等。</t>
  </si>
  <si>
    <t>1-6月：对3处场地进行整理、规划，建设施工50%；             
7-12月：继续施工完成剩余进度，并投入使用。</t>
  </si>
  <si>
    <t>东海镇骨灰楼堂建设工程</t>
  </si>
  <si>
    <t>新建上亭、利角、大埔、上图、蔡厝、东朱、蔡亭、坪洋、西厝等9个村骨灰楼堂共9座，西黄村安息堂改建等工程，建筑面积约9000平方米。</t>
  </si>
  <si>
    <t>1-6月：施工建设20%；          
7-12月：施工建设45%。</t>
  </si>
  <si>
    <t>天誉首府幼儿园</t>
  </si>
  <si>
    <t>占地面积4.5亩，设置6小班幼儿园，配套建设教学设施、周边建设等</t>
  </si>
  <si>
    <t>1-3月：完成地基，主体的50%；  
4-6月：主体的剩余50%完成；     
7-9月：完工、通风透气并投入使用</t>
  </si>
  <si>
    <t>徐炜</t>
  </si>
  <si>
    <t>东海“党建+”、“综治+”邻里中心建设工程包</t>
  </si>
  <si>
    <t>建设海头社区、上亭、蔡亭、大埔等村“党建+”“综治+”邻里中心，进一步便民惠民</t>
  </si>
  <si>
    <t>1-6月：完成海头社区、上亭部分100%；                        7-12月：蔡亭、大埔部分完成</t>
  </si>
  <si>
    <t>蔡亭村委会、上亭村委会</t>
  </si>
  <si>
    <t>黄燕萍15759696453</t>
  </si>
  <si>
    <t>规划占地面积110亩，其中：一期占地面积60亩，主要建设文化活动中心及万平广场等。二期主场占地面积50亩，规划建设蔡襄文化商业街区，完善公共设施，并对金沙宫、石梯寺及周边蔡襄文化点进行规划包装，加大挖掘，打造一日乡村游文化景观点。</t>
  </si>
  <si>
    <t>1-6月：修缮金沙宫景点、蔡襄纪念馆，启动蔡襄文化街区前期手续；
7-12月：打造蔡襄文化抖音直播平台建设，完善文化园景点设施建设50%等。</t>
  </si>
  <si>
    <t>蔡襄学术研究会</t>
  </si>
  <si>
    <t>东海杉木集贸交易中心提升工程</t>
  </si>
  <si>
    <t>东沙杉木交易市场名声在外，计划对现有规模进行扩容整合，拟选址上图至东沙团结路片区，打造“产销+交易中心”平台。</t>
  </si>
  <si>
    <t>1-6月：整理归置分类作用；      
7-12月：完成建设主体的50%</t>
  </si>
  <si>
    <t>富盛有限公司厂房扩容建设工程</t>
  </si>
  <si>
    <t>规划占地面积21.6亩，新建厂房2万平方米。</t>
  </si>
  <si>
    <t>1-6月：完成控规编制报批；      
7-12月：动工建设50%。</t>
  </si>
  <si>
    <t>莆田富盛新材料科技有限公司</t>
  </si>
  <si>
    <t>许荣华13959571179</t>
  </si>
  <si>
    <t>海头溪上游生态治理项目</t>
  </si>
  <si>
    <t>位于利角村段，总长1.5公里，对海头溪上游进行生态恢复治理，建设生态驳岸、挡水坝等设施</t>
  </si>
  <si>
    <t>1-6月：前期施工手续、资金筹；
7-8月：工程招标准备；
9-12月：一期工程动工进度40%。</t>
  </si>
  <si>
    <t>高铁、高速路沿线东海段建筑风貌整治及特色景观建设工程</t>
  </si>
  <si>
    <t>福厦铁路、沈海高速公路横穿我镇各6.4公里，沿线建筑风貌整治达800多幢房屋，同时建设特色景观走廊，形成田园文化，规划建设特色景观区400多亩及配套设施</t>
  </si>
  <si>
    <t>1-6月：施工前期准备；
7-12月：动工整治范围，至年底一期初步形成整治规模。</t>
  </si>
  <si>
    <t>东海镇现代农业庄园建设项目</t>
  </si>
  <si>
    <t>依托临海优势，对滨海大道内侧1000多亩东海村、蔡厝村田地进行现代农业庄园规划建设，建设生态果蔬种植区、观光区、研学区、体验区等</t>
  </si>
  <si>
    <t>1-7月：工程前期施工准备完成；8-12月：动工、部分区域建设完成30%。</t>
  </si>
  <si>
    <t>东海鞋服科技产业园——银桥路</t>
  </si>
  <si>
    <t>作为鞋服科技产业园的配套路网——银桥路，路宽17米，长度400米，市政道路</t>
  </si>
  <si>
    <t>9-12月：完成项目策划、可研报告、资金支持，部分工程动工建设30%。</t>
  </si>
  <si>
    <t>西厝村委会</t>
  </si>
  <si>
    <t>东海镇垃圾转运站升级改造工程</t>
  </si>
  <si>
    <t>东海垃圾转运站占地面积10亩，规划进行升级改造，增加垃圾运输车辆8辆，垃圾箱500个，小勾臂车3部，对站房进行扩容建设等</t>
  </si>
  <si>
    <t>9-12月：完成车辆配置、扩容设计等。</t>
  </si>
  <si>
    <t>蔡莉娜</t>
  </si>
  <si>
    <t>东沙员工社区建设工程（筹建）</t>
  </si>
  <si>
    <t>规划建设商住与员工社区为一体的住宅区，总建筑面积2.1万平方米</t>
  </si>
  <si>
    <t>8-12月：完成地块选址、规划条件下达等。</t>
  </si>
  <si>
    <t>东海镇标准化厂房光伏建设项目</t>
  </si>
  <si>
    <t>结合东海产业园区建设，考虑建设光伏产业项目，对建设厂房融入光伏设计、施工，实现节能减排目标。</t>
  </si>
  <si>
    <t>8-12月：结合部分厂区建设，并施工15%。</t>
  </si>
  <si>
    <t>东沙抗暴遗址及东沙旧街区保护工程</t>
  </si>
  <si>
    <t>对东沙抗暴遗址1幢、东沙旧街区500米长范围进行历史文化保护。</t>
  </si>
  <si>
    <t>7-12月：大部分项目落实建设资金、自筹情况，部分工程建设施工。</t>
  </si>
  <si>
    <t>东海干鲜海货批发市场</t>
  </si>
  <si>
    <t>位于西黄村，规划建筑占地面积400平方米，5层框架结构，总建筑面积2000平方米</t>
  </si>
  <si>
    <t>7-12月：主体工程完成50%。</t>
  </si>
  <si>
    <t>东海镇快递物流区</t>
  </si>
  <si>
    <t>融合东海物流快递厂区，形成物流园，集中管理，统一配套，形成特色</t>
  </si>
  <si>
    <t>7-12月：规划建设，配置配套设施等。</t>
  </si>
  <si>
    <t>联发五金地块厂房新建工程</t>
  </si>
  <si>
    <t>位于凤凰超市东侧，原联发企业厂区（蔡厝村地块），规划占地面积15亩，建设企业厂房等设施。</t>
  </si>
  <si>
    <t>1-6月：前期施工手续、资金筹措；
7-8月：工程招标准备；
9-12月：一期工程动工进度40%。</t>
  </si>
  <si>
    <t>东海可降解餐具厂房建设工程</t>
  </si>
  <si>
    <t>规划占地面积13亩，改建厂房建筑面积1.2万平方米</t>
  </si>
  <si>
    <t>1-6月：完成控规编制报批；       
7-12月：动工建设50%。</t>
  </si>
  <si>
    <t>西黄村千亩“石头海蛎”养殖基地</t>
  </si>
  <si>
    <t>位于西黄、西厝村滩涂海地，面积约1200多亩，对海蛎进行清理淤泥、还原海路施工、增购小排量游艇，打造滩涂海地观光游产业</t>
  </si>
  <si>
    <t>8-12月：编制方案，争取资金、成立运营公司，群众入股分红形式，部分工程建设30%。</t>
  </si>
  <si>
    <t>西黄村委会</t>
  </si>
  <si>
    <t>积极推进燃气进村入户工程建设，规划建设东沙片区、上亭工业区、东朱片区等，涉及户数2000多户</t>
  </si>
  <si>
    <t>9-12月：东沙片区、上亭工业区启动施工25%。</t>
  </si>
  <si>
    <t>旷远燃气公司</t>
  </si>
  <si>
    <t>林凡</t>
  </si>
  <si>
    <t>东海盐渍地改良工程</t>
  </si>
  <si>
    <t>主要涉及蔡厝、西厝、东海村等盐渍地改良，改良用地规模约500亩</t>
  </si>
  <si>
    <t>东海镇坪洋溪道生态治理工程</t>
  </si>
  <si>
    <t>总长4公里，分二期建设，一期长度2公里，涉及蔡片、朱片区，对现有溪道进行生态恢复治理</t>
  </si>
  <si>
    <t>东海镇消防供水管道建设工程</t>
  </si>
  <si>
    <t>总长8公里，规划设置独立消防管道，专门服务于三大园区消防能力建设</t>
  </si>
  <si>
    <t>东海镇坪洋村兴坪路工程</t>
  </si>
  <si>
    <t>总长6公里，坪洋村东岭与华亭镇兴沙村木兰大道相接，路宽6.5米，其中：坪洋段2公里长，山路，结合森林防火路建设标准进行建设</t>
  </si>
  <si>
    <t>东海工业园区配套设施提升工程</t>
  </si>
  <si>
    <t>主要涉及海头、东沙工业园区，针对硬件设施滞后进行提升改造</t>
  </si>
  <si>
    <t>东海镇公共交通智慧服务中心</t>
  </si>
  <si>
    <t>位于浮山岭储备地，规划占地面积4.5亩，建筑面积3000平方米，建设智慧交通服务大楼</t>
  </si>
  <si>
    <t>规划占地面积10亩，建设教学楼、科技楼2幢，建筑面积6000平方米</t>
  </si>
  <si>
    <t>金桥五金批发一条街</t>
  </si>
  <si>
    <t>规划占地面积70亩，沿金桥路两边，规划建设五金批发一条街区4.5万平方米</t>
  </si>
  <si>
    <t>东海浮山收储地块三商贸区</t>
  </si>
  <si>
    <t>规划占地面积20亩，建设商超、物流、电商于一体的商贸区，规划总建筑面积2.5万平方米</t>
  </si>
  <si>
    <t>东海土地成片开发方案</t>
  </si>
  <si>
    <t>规划占地面积750亩，涉及东海村、蔡厝村海田，目前正在委托开发方案编制中</t>
  </si>
  <si>
    <t>东海工业集中地——洋滨路</t>
  </si>
  <si>
    <t>总长1.4公里，路幅宽度18米，三级公路标准设计</t>
  </si>
  <si>
    <t>东海工业集中地——忠惠路</t>
  </si>
  <si>
    <t>总长1.3公里，路幅宽度18米，三级公路兼城市次干道标准设计</t>
  </si>
  <si>
    <t>东朱员工社区建设工程</t>
  </si>
  <si>
    <t>占地面积7.5亩，规划建设员工社区安置房4幢，建筑面积1.2万平方米</t>
  </si>
  <si>
    <t>东朱村村委会</t>
  </si>
  <si>
    <t>戴建晗</t>
  </si>
  <si>
    <r>
      <rPr>
        <u/>
        <sz val="20"/>
        <color indexed="8"/>
        <rFont val="方正小标宋简体"/>
        <charset val="134"/>
      </rPr>
      <t xml:space="preserve"> 华林园区 </t>
    </r>
    <r>
      <rPr>
        <sz val="20"/>
        <color indexed="8"/>
        <rFont val="方正小标宋简体"/>
        <charset val="134"/>
      </rPr>
      <t>2023年项目投资计划表</t>
    </r>
  </si>
  <si>
    <t>扩建1#厂房及2#厂房，建筑面积22493.16平方米，建设生产厂房及配套设施，建设生产线3条。</t>
  </si>
  <si>
    <t>1-6月完成主体建设；                                           7-10月完成装修；                                       年内竣工投产。</t>
  </si>
  <si>
    <t>风腾实业1号、2号厂房建设项目</t>
  </si>
  <si>
    <t>莆田市风腾实业有限公司拟对旧厂房进行提升改造，新建两栋厂房，建筑面积约36000平方米。</t>
  </si>
  <si>
    <t>莆田市风腾实业有限公司</t>
  </si>
  <si>
    <t>蔡林敏15346438666</t>
  </si>
  <si>
    <t>*欧雅艺术厂房及配套设施建设项目</t>
  </si>
  <si>
    <t>欧雅艺术已拆除原旧钢结构厂房，计划新建3幢5层厂房，总建筑面积5.04万平方米</t>
  </si>
  <si>
    <t>1月完成规划许可证、施工许可证等前期手续办理；                                                            2月动工建设；                                          3月-12月完成主体施工。</t>
  </si>
  <si>
    <t>莆田市欧雅艺术制品有限公司</t>
  </si>
  <si>
    <t>陈美珍13950769699</t>
  </si>
  <si>
    <t>3月份动工建设；
7月完成主体建设；
年内竣工投产。</t>
  </si>
  <si>
    <t>3月动工建设；8月主体完工；年内完成装修并投产。</t>
  </si>
  <si>
    <t>1-5月完成规划许可证、施工许可证等前期手续办理；6月份动工建设；7-10月基础施工；11-12月主体建设。</t>
  </si>
  <si>
    <t>1-5月完成施工许可证办理；6月份动工建设；7-10月基础施工；11-12月主体建设。</t>
  </si>
  <si>
    <t>1-5月完成项目前期手续办理；6月动工鞋底车间动工建设；年内主体完工进行装修。</t>
  </si>
  <si>
    <t>林勤13808589148</t>
  </si>
  <si>
    <t>博森环保改建印刷设备生产线</t>
  </si>
  <si>
    <t>对现有的一台5色海德堡胶印机改造为7色过油印刷机，同时对整个印刷车间进行全封闭改造。</t>
  </si>
  <si>
    <t>上半年完成设备购置并投产。</t>
  </si>
  <si>
    <t>博森环保科技（莆田）股份有限公司</t>
  </si>
  <si>
    <t>陈浩15959412555</t>
  </si>
  <si>
    <t>祥麟鞋业技改项目</t>
  </si>
  <si>
    <t>对现有生产线进行升级改造。</t>
  </si>
  <si>
    <t>上半年完成改造并投产。</t>
  </si>
  <si>
    <t>莆田市祥麟鞋业有限公司</t>
  </si>
  <si>
    <t>黄国磷13850272285</t>
  </si>
  <si>
    <t>富拓鞋业流水线自动化智能升级改造</t>
  </si>
  <si>
    <t>投资4000万，对现有3流水线进行自动化智能升级改造，改造后可节约三分之二人工成本。</t>
  </si>
  <si>
    <t>莆田市富拓鞋业有限公司</t>
  </si>
  <si>
    <t>柯龙坤13850262016</t>
  </si>
  <si>
    <t>东南艺纸高端纸品特种生产线扩建</t>
  </si>
  <si>
    <t>投资4600万，购置一条年产9000吨高档餐巾纸生产线和一条年产2000吨高档薄页纸（彩色）生产线。</t>
  </si>
  <si>
    <t>上半年完成扩建并投产。</t>
  </si>
  <si>
    <t>郑杰18905042670</t>
  </si>
  <si>
    <t>比亚迪4S店</t>
  </si>
  <si>
    <t>拟在城厢选址3000平米，以比亚迪新能源车为主，打造集展示、销售、售后、维修等为一体的比亚迪汽车4S店。</t>
  </si>
  <si>
    <t>1-6月：场地装修
7-10月：完成项目装修、车入驻；</t>
  </si>
  <si>
    <t>*大唐5G标准化厂房建设项目</t>
  </si>
  <si>
    <t>用地面积39.7亩，建设4.5万平方米标准化厂房，购置24条5G微基站生产线，依托中国信科、大唐电信，建设5G产业东南总部基地，打造5G测试及应用示范园区</t>
  </si>
  <si>
    <t>1-2月：5G厂房、配套厂房竣工验收；
3月：厂房投产；                                                      10月：综合楼主体封顶；                                             11-12月：综合楼装修。</t>
  </si>
  <si>
    <t>大唐网络有限公司</t>
  </si>
  <si>
    <t>汤天黎
18611692299</t>
  </si>
  <si>
    <t>*三利谱偏光片生产线建设项目</t>
  </si>
  <si>
    <t>占地95亩，新建三利谱TFT-LCD偏光片项目，规划建设10幢房屋，总建筑面积9.5万平方米，达产后年产值可达6亿元，年创税5000万。</t>
  </si>
  <si>
    <t>1-3月4-10号楼完成装修；                                4-6月项目全部竣工投产。</t>
  </si>
  <si>
    <t>深圳三利谱光电科技股份有限公司</t>
  </si>
  <si>
    <t>李正学
13799627186</t>
  </si>
  <si>
    <t>天一祥5G标准化厂房提升改造项目</t>
  </si>
  <si>
    <t>利用原天一祥约8亩空地，利用闲置土地约8亩，建设1幢6层标准化厂房，总建筑面积1.1万平方米。</t>
  </si>
  <si>
    <t>1-6月份完成主体施工；                                               7月-9月完成装修；
10月竣工投产。</t>
  </si>
  <si>
    <t>莆田市城厢区国有投资集团有限公司</t>
  </si>
  <si>
    <t>吴洪云13660949288</t>
  </si>
  <si>
    <t>1-6月 1-4号楼主体完成；                                     7-12月1-4号楼完成装修、5-8号楼动工建设。</t>
  </si>
  <si>
    <t>1-4月完成主体建设；
5-8月完成装修；                                     9月竣工验收，年内投产。</t>
  </si>
  <si>
    <t>辉云轩木业改扩建项目</t>
  </si>
  <si>
    <t>计划在原用地范围内改扩建2#和3#厂房，总建筑面积1.7万平方米。</t>
  </si>
  <si>
    <t>1-4月进行室内外装修，5月竣工投产。</t>
  </si>
  <si>
    <t>莆田市辉云轩木业有限公司</t>
  </si>
  <si>
    <t>陈伟强18959509089</t>
  </si>
  <si>
    <t>1-6月完成工程规划许可证、施工许可证等前期手续办理；
7月：动工建设；                                    8-12月：完成厂房主体建设。</t>
  </si>
  <si>
    <t>莆田市鸿盛塑胶有限公司</t>
  </si>
  <si>
    <t>1-6月完成前期手续办理；7月动工改造；年内项目完工投入使用。</t>
  </si>
  <si>
    <t>城厢区集装箱文创园项目</t>
  </si>
  <si>
    <t>依托莆田国际陆港数字经济生态园，将打造成除深圳、杭州之外的全国第三个省份、省内第一个集装箱网红园区打卡地， 园区全面采用集装箱改造建设而成，占地面积约 4500 ㎡ ，目标2024年6月30号前建设完成，定位为集学习、创业、生活、网红小商业一体化的打卡新模式产业园。</t>
  </si>
  <si>
    <t>1-6月：场地勘察、设计、项目立项报批完毕；
7-9月：施工单位确定，海运集装箱新材料采买到位；
12月：园区创客空间、宿舍、食堂主体建筑的改造。</t>
  </si>
  <si>
    <t>福州联车达电子科技有限公司</t>
  </si>
  <si>
    <t>叶海勇
18650367936</t>
  </si>
  <si>
    <t>1-6月完成建设工程规划许可证、施工许可证等前期手续办理；7月：动工建设；8-9月基础施工；10-12月主体施工。</t>
  </si>
  <si>
    <t>华林汽车文创园机动车拆解报废工程</t>
  </si>
  <si>
    <t>占地面积4000平方米，整合二手车专业交易市场，优化平行进口车、二手车进出口贸易，机动车拆解报废，新能源锂电池的回收利用等服务一体的综合体项目，打造智慧化、人性化、特色化、规范化的汽车（二手车、平行进口车）市场的规范管理服务。</t>
  </si>
  <si>
    <t>同华林经济开发区管委会洽谈选址评估</t>
  </si>
  <si>
    <t>莆田市华林汽车文创园</t>
  </si>
  <si>
    <t>龙海东
13950773367</t>
  </si>
  <si>
    <r>
      <rPr>
        <u/>
        <sz val="20"/>
        <color indexed="8"/>
        <rFont val="方正小标宋简体"/>
        <charset val="134"/>
      </rPr>
      <t xml:space="preserve">太湖园区 </t>
    </r>
    <r>
      <rPr>
        <sz val="20"/>
        <color indexed="8"/>
        <rFont val="方正小标宋简体"/>
        <charset val="134"/>
      </rPr>
      <t>2023年项目投资计划表</t>
    </r>
  </si>
  <si>
    <t>3月完成建设前期手续办理。
4月开工建设。
12月完成部分厂房建设。</t>
  </si>
  <si>
    <t>区经发集团
城建公司</t>
  </si>
  <si>
    <t>4月完成建设前期手续办理。
5月开工建设。
12月完成部分厂房建设。</t>
  </si>
  <si>
    <t>佳达智造厂房扩建项目</t>
  </si>
  <si>
    <t>拟投资5000万，在诚味食品有限公司厂区内建设3000平方米厂房一座。</t>
  </si>
  <si>
    <t>1月开工建设。
5月完成厂房建设。</t>
  </si>
  <si>
    <t>协佳生产线扩建项目</t>
  </si>
  <si>
    <t>拟投资2000万，在富隆达厂房引进3条鞋材制品生产线。</t>
  </si>
  <si>
    <t>3月完成设备购置。
5月完成设备安装调试并试投产。</t>
  </si>
  <si>
    <t>福建协佳有限公司</t>
  </si>
  <si>
    <t>林兆武
13505025253</t>
  </si>
  <si>
    <t>凯达二期配套提升工程项目</t>
  </si>
  <si>
    <t>拟投资2000万，在凯达卫生用品有限公司厂区内进行扩建厂房消防配套设施建设。</t>
  </si>
  <si>
    <t>杨宝金
13600737971</t>
  </si>
  <si>
    <t>豪劲甜冷库冻库生产线扩建项目</t>
  </si>
  <si>
    <t>拟投资2000万，在金彩纸塑有限公司厂区内建设1000平方米冷冻库一座，引进生产线一条。</t>
  </si>
  <si>
    <t>1月开工建设。
3月完成冷冻库建设。
4月完成设备购置。
7月完成设备安装调试。</t>
  </si>
  <si>
    <t>莆田市金彩纸塑有限公司</t>
  </si>
  <si>
    <t>彭宗宝
13905049298</t>
  </si>
  <si>
    <t>福建莆田威利思生产线配套提升项目</t>
  </si>
  <si>
    <t>拟投资3000万，在威利思食品有限公司厂房内引进2条配套先进生产线，提高生产线产能。</t>
  </si>
  <si>
    <t>1月开工建设。
3月完成厂房建设。
4月完成设备购置。
8月完成设备安装调试。</t>
  </si>
  <si>
    <t>莆田市威利思食品有限公司</t>
  </si>
  <si>
    <t>肖文权     
13905044006</t>
  </si>
  <si>
    <t>邻家鲜仓库建设项目</t>
  </si>
  <si>
    <t>拟投资3000万，在威利思食品有限公司厂区内建设2300平方米仓库一座。</t>
  </si>
  <si>
    <t>1月开工建设。
4月完成仓库建设。</t>
  </si>
  <si>
    <t>拟投资12000万，进行1#8042平方米厂房、2#14130平方米厂房进行改造。</t>
  </si>
  <si>
    <t>冠亚食品生产线技改项目</t>
  </si>
  <si>
    <t>拟投资2000万元，在冠亚食品厂房引进2条先进生产设备，对生产线进行技改。</t>
  </si>
  <si>
    <t>1月完成设备购置。
3月完成设备安装调试并试投产。</t>
  </si>
  <si>
    <t>2月完成设备购置。
5月完成设备安装调试并试投产。</t>
  </si>
  <si>
    <t>莆田市华骏鞋业有限公司</t>
  </si>
  <si>
    <t>胡丽琳18905949388</t>
  </si>
  <si>
    <t>拟投资3000万，建设约760米道路一条及配套设施。</t>
  </si>
  <si>
    <t>4月完成建设前期手续办理。
5月开工建设。
12月完成部分枫林路建设。</t>
  </si>
  <si>
    <t>*莆田市日兴建材公司项目</t>
  </si>
  <si>
    <t>拟投资2亿元，占地25亩，建设3栋厂房及一栋综合楼，建设集运输、仓储及贸易为一体的大型现代化装配式建筑材料仓储物流基地。</t>
  </si>
  <si>
    <t>12月完成部分厂房及综合楼主体建设。</t>
  </si>
  <si>
    <t>*冠亚食品厂房项目</t>
  </si>
  <si>
    <t>拟投资8000万，在冠亚食品厂区内建设1#、2#厂房，建筑总面积11000平方米。</t>
  </si>
  <si>
    <t>*东南艺纸特种纸项目</t>
  </si>
  <si>
    <t>拟投资2亿，占地25亩，建设造纸生产线3条，其中2条年产30000t的高档生活用纸生产线（高档生活纸含餐巾纸和高档衬纸）、1条年产20000t高档食品包装纸生产线，员工300多名，主要原材料为进口木浆，配套生物质锅炉一台。</t>
  </si>
  <si>
    <t>3月完成项目建设前期手续办理。
4月开工建设。
12月完成部分厂房及综合楼主体建设。</t>
  </si>
  <si>
    <t>拟投资5000万，在华骏鞋业厂区内建设1.1万平方米的9层员工宿舍楼一座。</t>
  </si>
  <si>
    <t>3月完成项目建设前期手续办理。
4月开工建设。
9月完成宿舍楼主体建设。</t>
  </si>
  <si>
    <t>*莆田市太湖现代农业发展有限公司综合厂房项目</t>
  </si>
  <si>
    <t>9月完成厂房主体建设。</t>
  </si>
  <si>
    <t>*华源工贸二期项目建设</t>
  </si>
  <si>
    <t>4月完成项目建设前期手续办理。
5月开工建设。
12月完成部分厂房建设。</t>
  </si>
  <si>
    <t>太湖园区基础设施建设工程</t>
  </si>
  <si>
    <t>拟投资10000万，太湖园区路网、水电等基础设施建设</t>
  </si>
  <si>
    <t>1-6月：完成土地报批及招拍挂手续；
7-9月：项目建设前期手续办理；
10-12月：项目动工建设。</t>
  </si>
  <si>
    <t>上半年招商洽谈；
下半年争取落地。</t>
  </si>
  <si>
    <r>
      <rPr>
        <u/>
        <sz val="20"/>
        <color indexed="8"/>
        <rFont val="方正小标宋简体"/>
        <charset val="134"/>
      </rPr>
      <t>跨镇街</t>
    </r>
    <r>
      <rPr>
        <sz val="20"/>
        <color indexed="8"/>
        <rFont val="方正小标宋简体"/>
        <charset val="134"/>
      </rPr>
      <t>2023年项目投资计划表</t>
    </r>
  </si>
  <si>
    <t>*凤凰福道植物园文旅项目</t>
  </si>
  <si>
    <t>项目总用地面积277.45公顷，拟建设内容包含植物园建设及配套游览步道、景观节点、服务中心等配套设施建设。其中植物园总用地面积250.5公顷，拟建设内容包含现有植被梳理提升、十四个主题植物园建设及一个智慧健康园建设;基础配套设施总用地面积26.95公顷，拟建设内容主要包含配套服务用房15107.10m、、游览步道18.6km（内含钢箱梁景观桥梁），其中跨荔园路钢箱梁桥，桥梁长度188m,最大跨径43m、停车场9个（可提供停车位1653个）以及配套广场建设及景观节点建设等内容。</t>
  </si>
  <si>
    <t>1-3月：完成总工程量的30%；
4-6月：完成总工程量的60%；
7-9月：完成总工程量的80%；
9-12月：完成总工程量的90%；</t>
  </si>
  <si>
    <t>莆田市园林景观有限公司</t>
  </si>
  <si>
    <t>林楠18350415525</t>
  </si>
  <si>
    <t>城厢区农村生活污水提升治理及维护项目</t>
  </si>
  <si>
    <t>4个镇、1个街道涉及93个村居的农村生活污水提升治理工作，在原有的农村生活污水治理的基础上对厨房尾水和洗涤尾水进行收集，并对管网等设施、小型收集池等设施进行修复改造提升；建设水环境在线监管系统1套，对河流水环境状况进行监测监控，提高水环境监管能力。</t>
  </si>
  <si>
    <t>1-3月：动工建设；
4-12月：基础施工。</t>
  </si>
  <si>
    <t>区生态环境局</t>
  </si>
  <si>
    <t>1-6月份完成预算审核及施工招投标，并启动建设；
7-12月份完成工程形象进度30%。</t>
  </si>
  <si>
    <t>莆田市生态水系建设投资管理有限公司</t>
  </si>
  <si>
    <t>*城北郊野公园</t>
  </si>
  <si>
    <t>连接城北沿溪生态格局，打造漫步道、慢跑道主题性活动庆典场所。以当地自然材料为主，向游客提供绿色生态的休闲娱乐场所。配套建设双层立体停车场，面积约 7990 平方米，停车泊位241个，其中新能源车位 50 个。2023年完工。</t>
  </si>
  <si>
    <t>1-3月：完成总工程量的30%；
4-6月：完成总工程量的70%；
7-9月：完成项目施工，并竣工验收。</t>
  </si>
  <si>
    <t>莆田市东圳水利枢纽引水配套工程</t>
  </si>
  <si>
    <t>莆田市东圳水利枢纽引水配套工程设计引水流量4.9m³/s，日供水量42.3万吨，输水线路起点为已建的东圳水库分层取水口预留的分水口，终点为城港大道于东吴大道交叉处。</t>
  </si>
  <si>
    <t>市供水公司</t>
  </si>
  <si>
    <t>陈建新
13959540107</t>
  </si>
  <si>
    <t>老旧小区改造工程</t>
  </si>
  <si>
    <t>含2022年工行集资房、口岸小区、石室路周边老旧小区、石景路周边老旧小区未完成改造项目及2023年凤办外贸集资房、农行集资房、雄峰花园、南门学校集资房、学园南街189弄10号（建委集资房）；龙办市政府集资房等6个新增老旧小区改造项目，主要改造内容为雨污分流改造、路面修复、同时利用小区公共空间增设配套健身休闲娱乐设施，合理布置停车位且利用边角地增设电动车充电棚等。</t>
  </si>
  <si>
    <t>1-3月份：前期手续办理；
4-6月份：完成招投标，项目进场施工；
7-9月份：完成地下雨污水分流；
10-12月份：路面恢复，项目基本完工</t>
  </si>
  <si>
    <t>文献北片区城市更新项目一期规划用地面积约440亩，项目东至大唐广场，西至学园路，南至文献路，北至梅园雅居、民房等。包括土建工程、安装工程、装饰工程、配套建设广场，道路，绿化，室内外给排水系统等基础设施。</t>
  </si>
  <si>
    <t>村卫生所一体化建设项目</t>
  </si>
  <si>
    <t>拟新建10家一体化村卫生所（5家空白村、5家未纳入一体化管理），改造7家一体化村卫生所，提升3家一体化村卫生所远程视频诊疗设施。</t>
  </si>
  <si>
    <t>1-3月：选址、设计、预算等；
4-6月：财审、招投标等；
7-9月：工程开施工等；
10-12月：工程竣工验收，采购医疗设备等。</t>
  </si>
  <si>
    <t>张建峰
13860951920</t>
  </si>
  <si>
    <t>主要涉及城厢区凤凰山街道、华亭镇、常太镇、灵川镇、东海镇城乡供水一体化项目建设。截止目前常太莒溪党城片、常太配套四座水厂项目、华亭镇、灵川镇、东海镇城乡供水一体化项目均已动工建设。</t>
  </si>
  <si>
    <t>1-3月：凤凰山街道供水一体化工程动工建设；其余四个镇街基础施工；
4-6月：基础施工；
7-9月：推进常太片区分散式村庄、马院及照车片“一户一表”改造项目前期工作，实现开工建设。
10-12月：基础施工。</t>
  </si>
  <si>
    <t>市城乡供水公司</t>
  </si>
  <si>
    <t>郑风飞 13850203636</t>
  </si>
  <si>
    <t>1-3月：灵川段零星工程扫尾验收；
4-6月：东海段设计、预算、财政审核，招标，进场施工；
7-12月：继续施工、完工。</t>
  </si>
  <si>
    <t>国道G228灵川至东海段提升改造工程</t>
  </si>
  <si>
    <t>1-6月：前期手续办理；
7-12月：基础施工。</t>
  </si>
  <si>
    <t>谢晨风
13599989911</t>
  </si>
  <si>
    <t>城厢区环卫基地建设工程</t>
  </si>
  <si>
    <t>含霞林街道、华亭镇、灵川镇新建环卫中心，包括车辆交接区、办公区等。</t>
  </si>
  <si>
    <t>环卫处</t>
  </si>
  <si>
    <t>陈志锋
13905941551</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</si>
</sst>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
    <numFmt numFmtId="178" formatCode="0.00_ "/>
    <numFmt numFmtId="179" formatCode="0_);[Red]\(0\)"/>
    <numFmt numFmtId="180" formatCode="0.0_ "/>
    <numFmt numFmtId="181" formatCode="0.0%"/>
  </numFmts>
  <fonts count="79">
    <font>
      <sz val="11"/>
      <color indexed="8"/>
      <name val="宋体"/>
      <charset val="134"/>
    </font>
    <font>
      <sz val="12"/>
      <color indexed="8"/>
      <name val="宋体"/>
      <charset val="134"/>
    </font>
    <font>
      <sz val="11"/>
      <name val="宋体"/>
      <charset val="134"/>
    </font>
    <font>
      <sz val="12"/>
      <name val="宋体"/>
      <charset val="134"/>
    </font>
    <font>
      <u/>
      <sz val="20"/>
      <color indexed="8"/>
      <name val="方正小标宋简体"/>
      <charset val="134"/>
    </font>
    <font>
      <b/>
      <sz val="12"/>
      <color indexed="8"/>
      <name val="宋体"/>
      <charset val="134"/>
    </font>
    <font>
      <b/>
      <sz val="12"/>
      <name val="宋体"/>
      <charset val="134"/>
    </font>
    <font>
      <b/>
      <sz val="12"/>
      <name val="SimSun"/>
      <charset val="134"/>
    </font>
    <font>
      <sz val="14"/>
      <color indexed="8"/>
      <name val="楷体_GB2312"/>
      <charset val="134"/>
    </font>
    <font>
      <b/>
      <sz val="12"/>
      <color indexed="12"/>
      <name val="宋体"/>
      <charset val="134"/>
    </font>
    <font>
      <sz val="10"/>
      <name val="宋体"/>
      <charset val="134"/>
    </font>
    <font>
      <b/>
      <sz val="10"/>
      <name val="宋体"/>
      <charset val="134"/>
    </font>
    <font>
      <sz val="10"/>
      <name val="宋体"/>
      <charset val="0"/>
    </font>
    <font>
      <sz val="9"/>
      <name val="宋体"/>
      <charset val="134"/>
    </font>
    <font>
      <sz val="12"/>
      <color indexed="10"/>
      <name val="宋体"/>
      <charset val="134"/>
    </font>
    <font>
      <u/>
      <sz val="20"/>
      <name val="方正小标宋简体"/>
      <charset val="134"/>
    </font>
    <font>
      <sz val="12"/>
      <name val="SimSun"/>
      <charset val="134"/>
    </font>
    <font>
      <b/>
      <sz val="11"/>
      <name val="宋体"/>
      <charset val="134"/>
    </font>
    <font>
      <sz val="11"/>
      <color indexed="10"/>
      <name val="宋体"/>
      <charset val="134"/>
    </font>
    <font>
      <sz val="13"/>
      <name val="宋体"/>
      <charset val="134"/>
    </font>
    <font>
      <b/>
      <sz val="12"/>
      <name val="仿宋"/>
      <charset val="134"/>
    </font>
    <font>
      <b/>
      <sz val="12"/>
      <color indexed="10"/>
      <name val="宋体"/>
      <charset val="134"/>
    </font>
    <font>
      <sz val="10"/>
      <name val="仿宋"/>
      <charset val="134"/>
    </font>
    <font>
      <sz val="10"/>
      <color indexed="10"/>
      <name val="仿宋"/>
      <charset val="134"/>
    </font>
    <font>
      <sz val="10"/>
      <color indexed="10"/>
      <name val="宋体"/>
      <charset val="134"/>
    </font>
    <font>
      <sz val="10"/>
      <color indexed="8"/>
      <name val="宋体"/>
      <charset val="134"/>
    </font>
    <font>
      <sz val="20"/>
      <color indexed="8"/>
      <name val="方正小标宋简体"/>
      <charset val="134"/>
    </font>
    <font>
      <sz val="14"/>
      <name val="仿宋"/>
      <charset val="134"/>
    </font>
    <font>
      <u/>
      <sz val="10"/>
      <color indexed="8"/>
      <name val="方正小标宋简体"/>
      <charset val="134"/>
    </font>
    <font>
      <b/>
      <sz val="10"/>
      <color indexed="8"/>
      <name val="宋体"/>
      <charset val="134"/>
    </font>
    <font>
      <b/>
      <sz val="10"/>
      <color indexed="12"/>
      <name val="宋体"/>
      <charset val="134"/>
    </font>
    <font>
      <u/>
      <sz val="20"/>
      <color indexed="8"/>
      <name val="宋体"/>
      <charset val="134"/>
    </font>
    <font>
      <sz val="12"/>
      <color indexed="8"/>
      <name val="SimSun"/>
      <charset val="134"/>
    </font>
    <font>
      <sz val="20"/>
      <name val="方正小标宋简体"/>
      <charset val="134"/>
    </font>
    <font>
      <sz val="14"/>
      <name val="楷体_GB2312"/>
      <charset val="134"/>
    </font>
    <font>
      <sz val="10"/>
      <color indexed="8"/>
      <name val="仿宋"/>
      <charset val="134"/>
    </font>
    <font>
      <b/>
      <sz val="10"/>
      <color indexed="8"/>
      <name val="仿宋"/>
      <charset val="134"/>
    </font>
    <font>
      <sz val="11"/>
      <name val="仿宋"/>
      <charset val="134"/>
    </font>
    <font>
      <b/>
      <sz val="14"/>
      <color indexed="8"/>
      <name val="仿宋"/>
      <charset val="134"/>
    </font>
    <font>
      <b/>
      <sz val="14"/>
      <name val="仿宋"/>
      <charset val="134"/>
    </font>
    <font>
      <sz val="14"/>
      <name val="宋体"/>
      <charset val="134"/>
    </font>
    <font>
      <sz val="11"/>
      <color rgb="FFFF0000"/>
      <name val="宋体"/>
      <charset val="134"/>
    </font>
    <font>
      <b/>
      <sz val="22"/>
      <name val="宋体"/>
      <charset val="134"/>
    </font>
    <font>
      <b/>
      <u/>
      <sz val="22"/>
      <name val="宋体"/>
      <charset val="134"/>
    </font>
    <font>
      <b/>
      <sz val="16"/>
      <name val="宋体"/>
      <charset val="134"/>
    </font>
    <font>
      <sz val="16"/>
      <name val="宋体"/>
      <charset val="134"/>
    </font>
    <font>
      <b/>
      <u/>
      <sz val="22"/>
      <color rgb="FFFF0000"/>
      <name val="宋体"/>
      <charset val="134"/>
    </font>
    <font>
      <b/>
      <sz val="16"/>
      <color rgb="FFFF0000"/>
      <name val="宋体"/>
      <charset val="134"/>
    </font>
    <font>
      <sz val="16"/>
      <color rgb="FFFF0000"/>
      <name val="宋体"/>
      <charset val="134"/>
    </font>
    <font>
      <b/>
      <sz val="20"/>
      <color indexed="8"/>
      <name val="宋体"/>
      <charset val="134"/>
    </font>
    <font>
      <b/>
      <u/>
      <sz val="20"/>
      <color indexed="8"/>
      <name val="宋体"/>
      <charset val="134"/>
    </font>
    <font>
      <sz val="24"/>
      <name val="黑体"/>
      <charset val="134"/>
    </font>
    <font>
      <sz val="14"/>
      <name val="黑体"/>
      <charset val="134"/>
    </font>
    <font>
      <b/>
      <sz val="14"/>
      <name val="楷体_GB2312"/>
      <charset val="134"/>
    </font>
    <font>
      <sz val="14"/>
      <color indexed="12"/>
      <name val="楷体_GB2312"/>
      <charset val="134"/>
    </font>
    <font>
      <b/>
      <sz val="36"/>
      <color indexed="8"/>
      <name val="方正小标宋简体"/>
      <charset val="134"/>
    </font>
    <font>
      <sz val="15"/>
      <color indexed="8"/>
      <name val="黑体"/>
      <charset val="134"/>
    </font>
    <font>
      <b/>
      <sz val="18"/>
      <color indexed="8"/>
      <name val="楷体_GB2312"/>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134"/>
    </font>
    <font>
      <sz val="14"/>
      <color indexed="8"/>
      <name val="仿宋"/>
      <charset val="134"/>
    </font>
    <font>
      <sz val="12"/>
      <name val="方正书宋_GBK"/>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0" fillId="4" borderId="21" applyNumberFormat="0" applyFont="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22" applyNumberFormat="0" applyFill="0" applyAlignment="0" applyProtection="0">
      <alignment vertical="center"/>
    </xf>
    <xf numFmtId="0" fontId="64" fillId="0" borderId="22" applyNumberFormat="0" applyFill="0" applyAlignment="0" applyProtection="0">
      <alignment vertical="center"/>
    </xf>
    <xf numFmtId="0" fontId="65" fillId="0" borderId="23" applyNumberFormat="0" applyFill="0" applyAlignment="0" applyProtection="0">
      <alignment vertical="center"/>
    </xf>
    <xf numFmtId="0" fontId="65" fillId="0" borderId="0" applyNumberFormat="0" applyFill="0" applyBorder="0" applyAlignment="0" applyProtection="0">
      <alignment vertical="center"/>
    </xf>
    <xf numFmtId="0" fontId="66" fillId="5" borderId="24" applyNumberFormat="0" applyAlignment="0" applyProtection="0">
      <alignment vertical="center"/>
    </xf>
    <xf numFmtId="0" fontId="67" fillId="3" borderId="25" applyNumberFormat="0" applyAlignment="0" applyProtection="0">
      <alignment vertical="center"/>
    </xf>
    <xf numFmtId="0" fontId="68" fillId="3" borderId="24" applyNumberFormat="0" applyAlignment="0" applyProtection="0">
      <alignment vertical="center"/>
    </xf>
    <xf numFmtId="0" fontId="69" fillId="6" borderId="26" applyNumberFormat="0" applyAlignment="0" applyProtection="0">
      <alignment vertical="center"/>
    </xf>
    <xf numFmtId="0" fontId="70" fillId="0" borderId="27" applyNumberFormat="0" applyFill="0" applyAlignment="0" applyProtection="0">
      <alignment vertical="center"/>
    </xf>
    <xf numFmtId="0" fontId="71" fillId="0" borderId="28" applyNumberFormat="0" applyFill="0" applyAlignment="0" applyProtection="0">
      <alignment vertical="center"/>
    </xf>
    <xf numFmtId="0" fontId="72" fillId="7" borderId="0" applyNumberFormat="0" applyBorder="0" applyAlignment="0" applyProtection="0">
      <alignment vertical="center"/>
    </xf>
    <xf numFmtId="0" fontId="73" fillId="8" borderId="0" applyNumberFormat="0" applyBorder="0" applyAlignment="0" applyProtection="0">
      <alignment vertical="center"/>
    </xf>
    <xf numFmtId="0" fontId="73" fillId="9"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2" borderId="0" applyNumberFormat="0" applyBorder="0" applyAlignment="0" applyProtection="0">
      <alignment vertical="center"/>
    </xf>
    <xf numFmtId="0" fontId="74" fillId="12" borderId="0" applyNumberFormat="0" applyBorder="0" applyAlignment="0" applyProtection="0">
      <alignment vertical="center"/>
    </xf>
    <xf numFmtId="0" fontId="74" fillId="13" borderId="0" applyNumberFormat="0" applyBorder="0" applyAlignment="0" applyProtection="0">
      <alignment vertical="center"/>
    </xf>
    <xf numFmtId="0" fontId="75" fillId="5" borderId="0" applyNumberFormat="0" applyBorder="0" applyAlignment="0" applyProtection="0">
      <alignment vertical="center"/>
    </xf>
    <xf numFmtId="0" fontId="75" fillId="5" borderId="0" applyNumberFormat="0" applyBorder="0" applyAlignment="0" applyProtection="0">
      <alignment vertical="center"/>
    </xf>
    <xf numFmtId="0" fontId="74" fillId="8" borderId="0" applyNumberFormat="0" applyBorder="0" applyAlignment="0" applyProtection="0">
      <alignment vertical="center"/>
    </xf>
    <xf numFmtId="0" fontId="74" fillId="6" borderId="0" applyNumberFormat="0" applyBorder="0" applyAlignment="0" applyProtection="0">
      <alignment vertical="center"/>
    </xf>
    <xf numFmtId="0" fontId="75" fillId="3" borderId="0" applyNumberFormat="0" applyBorder="0" applyAlignment="0" applyProtection="0">
      <alignment vertical="center"/>
    </xf>
    <xf numFmtId="0" fontId="75" fillId="14" borderId="0" applyNumberFormat="0" applyBorder="0" applyAlignment="0" applyProtection="0">
      <alignment vertical="center"/>
    </xf>
    <xf numFmtId="0" fontId="74" fillId="14" borderId="0" applyNumberFormat="0" applyBorder="0" applyAlignment="0" applyProtection="0">
      <alignment vertical="center"/>
    </xf>
    <xf numFmtId="0" fontId="74" fillId="15" borderId="0" applyNumberFormat="0" applyBorder="0" applyAlignment="0" applyProtection="0">
      <alignment vertical="center"/>
    </xf>
    <xf numFmtId="0" fontId="75" fillId="4" borderId="0" applyNumberFormat="0" applyBorder="0" applyAlignment="0" applyProtection="0">
      <alignment vertical="center"/>
    </xf>
    <xf numFmtId="0" fontId="75" fillId="5" borderId="0" applyNumberFormat="0" applyBorder="0" applyAlignment="0" applyProtection="0">
      <alignment vertical="center"/>
    </xf>
    <xf numFmtId="0" fontId="74" fillId="5" borderId="0" applyNumberFormat="0" applyBorder="0" applyAlignment="0" applyProtection="0">
      <alignment vertical="center"/>
    </xf>
    <xf numFmtId="0" fontId="74" fillId="10" borderId="0" applyNumberFormat="0" applyBorder="0" applyAlignment="0" applyProtection="0">
      <alignment vertical="center"/>
    </xf>
    <xf numFmtId="0" fontId="75" fillId="16" borderId="0" applyNumberFormat="0" applyBorder="0" applyAlignment="0" applyProtection="0">
      <alignment vertical="center"/>
    </xf>
    <xf numFmtId="0" fontId="75" fillId="12" borderId="0" applyNumberFormat="0" applyBorder="0" applyAlignment="0" applyProtection="0">
      <alignment vertical="center"/>
    </xf>
    <xf numFmtId="0" fontId="74" fillId="12" borderId="0" applyNumberFormat="0" applyBorder="0" applyAlignment="0" applyProtection="0">
      <alignment vertical="center"/>
    </xf>
    <xf numFmtId="0" fontId="74" fillId="17" borderId="0" applyNumberFormat="0" applyBorder="0" applyAlignment="0" applyProtection="0">
      <alignment vertical="center"/>
    </xf>
    <xf numFmtId="0" fontId="75" fillId="7" borderId="0" applyNumberFormat="0" applyBorder="0" applyAlignment="0" applyProtection="0">
      <alignment vertical="center"/>
    </xf>
    <xf numFmtId="0" fontId="75" fillId="7" borderId="0" applyNumberFormat="0" applyBorder="0" applyAlignment="0" applyProtection="0">
      <alignment vertical="center"/>
    </xf>
    <xf numFmtId="0" fontId="74" fillId="17" borderId="0" applyNumberFormat="0" applyBorder="0" applyAlignment="0" applyProtection="0">
      <alignment vertical="center"/>
    </xf>
    <xf numFmtId="0" fontId="0" fillId="0" borderId="0">
      <alignment vertical="center"/>
    </xf>
    <xf numFmtId="0" fontId="76" fillId="0" borderId="0">
      <alignment vertical="center"/>
    </xf>
    <xf numFmtId="0" fontId="3" fillId="0" borderId="0">
      <alignment vertical="center"/>
    </xf>
    <xf numFmtId="0" fontId="76" fillId="0" borderId="0">
      <alignment vertical="center"/>
    </xf>
    <xf numFmtId="0" fontId="3" fillId="0" borderId="0">
      <alignment vertical="center"/>
    </xf>
    <xf numFmtId="0" fontId="3" fillId="0" borderId="0">
      <alignment vertical="center"/>
    </xf>
  </cellStyleXfs>
  <cellXfs count="630">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vertical="center" wrapText="1"/>
    </xf>
    <xf numFmtId="0" fontId="1" fillId="0" borderId="0" xfId="0" applyFont="1" applyFill="1">
      <alignment vertical="center"/>
    </xf>
    <xf numFmtId="0" fontId="1" fillId="0" borderId="0" xfId="0" applyFont="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Alignment="1">
      <alignment vertical="center" wrapText="1"/>
    </xf>
    <xf numFmtId="0" fontId="2" fillId="0" borderId="0" xfId="0" applyFo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3" fillId="2" borderId="1" xfId="0" applyFont="1" applyFill="1" applyBorder="1" applyAlignment="1" applyProtection="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76" fontId="6" fillId="2" borderId="1" xfId="0" applyNumberFormat="1" applyFont="1" applyFill="1" applyBorder="1" applyAlignment="1" applyProtection="1">
      <alignment horizontal="center" vertical="center"/>
    </xf>
    <xf numFmtId="0" fontId="6" fillId="2" borderId="1" xfId="0" applyFont="1" applyFill="1" applyBorder="1" applyAlignment="1" applyProtection="1">
      <alignment horizontal="left" vertical="center"/>
    </xf>
    <xf numFmtId="0" fontId="3" fillId="0" borderId="1" xfId="0" applyFont="1" applyFill="1" applyBorder="1" applyAlignment="1">
      <alignment horizontal="center" vertical="center"/>
    </xf>
    <xf numFmtId="49" fontId="6"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3"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1"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xf>
    <xf numFmtId="4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vertical="center" wrapText="1"/>
    </xf>
    <xf numFmtId="0" fontId="6" fillId="2" borderId="1" xfId="0" applyFont="1" applyFill="1" applyBorder="1" applyAlignment="1" applyProtection="1">
      <alignment horizontal="center" vertical="center"/>
    </xf>
    <xf numFmtId="176"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left" vertical="center" wrapText="1"/>
      <protection locked="0"/>
    </xf>
    <xf numFmtId="176" fontId="3"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49" fontId="2" fillId="0" borderId="1" xfId="0" applyNumberFormat="1" applyFont="1" applyFill="1" applyBorder="1" applyAlignment="1" applyProtection="1">
      <alignment horizontal="left" vertical="center" wrapText="1"/>
      <protection locked="0"/>
    </xf>
    <xf numFmtId="176" fontId="2"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49" fontId="2" fillId="0" borderId="3" xfId="0" applyNumberFormat="1" applyFont="1" applyFill="1" applyBorder="1" applyAlignment="1" applyProtection="1">
      <alignment horizontal="left" vertical="center" wrapText="1"/>
      <protection locked="0"/>
    </xf>
    <xf numFmtId="0" fontId="2" fillId="0" borderId="3" xfId="0" applyFont="1" applyFill="1" applyBorder="1" applyAlignment="1" applyProtection="1">
      <alignment horizontal="center" vertical="center" wrapText="1"/>
      <protection locked="0"/>
    </xf>
    <xf numFmtId="0" fontId="1" fillId="0" borderId="1" xfId="0" applyFont="1" applyFill="1" applyBorder="1">
      <alignment vertical="center"/>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xf>
    <xf numFmtId="0" fontId="0" fillId="0" borderId="1" xfId="0" applyFont="1" applyFill="1" applyBorder="1">
      <alignment vertical="center"/>
    </xf>
    <xf numFmtId="0" fontId="8" fillId="0" borderId="0" xfId="0" applyFont="1" applyFill="1" applyAlignment="1">
      <alignment horizontal="left" vertical="center"/>
    </xf>
    <xf numFmtId="0" fontId="6" fillId="0" borderId="1"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4" xfId="0" applyNumberFormat="1" applyFont="1" applyFill="1" applyBorder="1" applyAlignment="1">
      <alignment horizontal="center" vertical="center" wrapText="1"/>
    </xf>
    <xf numFmtId="0" fontId="6" fillId="2" borderId="1" xfId="0" applyFont="1" applyFill="1" applyBorder="1" applyAlignment="1">
      <alignment horizontal="left" vertical="center"/>
    </xf>
    <xf numFmtId="0" fontId="3" fillId="0" borderId="0" xfId="0" applyFont="1" applyFill="1" applyAlignment="1">
      <alignment vertical="center"/>
    </xf>
    <xf numFmtId="49" fontId="3" fillId="0" borderId="4" xfId="0" applyNumberFormat="1" applyFont="1" applyFill="1" applyBorder="1" applyAlignment="1">
      <alignment horizontal="center" vertical="center" wrapText="1"/>
    </xf>
    <xf numFmtId="0" fontId="3" fillId="0" borderId="0" xfId="0" applyFont="1" applyFill="1" applyBorder="1" applyAlignment="1">
      <alignment vertical="center"/>
    </xf>
    <xf numFmtId="176" fontId="3" fillId="0" borderId="1"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57" fontId="3" fillId="0" borderId="1" xfId="0" applyNumberFormat="1" applyFont="1" applyFill="1" applyBorder="1" applyAlignment="1">
      <alignment horizontal="center" vertical="center"/>
    </xf>
    <xf numFmtId="49"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0" fillId="0" borderId="0" xfId="0" applyFill="1">
      <alignment vertical="center"/>
    </xf>
    <xf numFmtId="0" fontId="5" fillId="0" borderId="2" xfId="0" applyFont="1" applyFill="1" applyBorder="1" applyAlignment="1">
      <alignment horizontal="center" vertical="center"/>
    </xf>
    <xf numFmtId="0" fontId="10" fillId="0" borderId="1" xfId="0" applyFont="1" applyFill="1" applyBorder="1" applyAlignment="1" applyProtection="1">
      <alignment horizontal="center" vertical="center"/>
    </xf>
    <xf numFmtId="49" fontId="11" fillId="0" borderId="1" xfId="0" applyNumberFormat="1"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49" fontId="10" fillId="0" borderId="1" xfId="0" applyNumberFormat="1" applyFont="1" applyFill="1" applyBorder="1" applyAlignment="1" applyProtection="1">
      <alignment horizontal="left" vertical="center" wrapText="1"/>
      <protection locked="0"/>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176" fontId="10"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176" fontId="3"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left" vertical="center" wrapText="1"/>
    </xf>
    <xf numFmtId="0" fontId="1" fillId="0" borderId="1" xfId="0" applyFont="1" applyFill="1" applyBorder="1" applyAlignment="1">
      <alignment horizontal="center" vertical="center"/>
    </xf>
    <xf numFmtId="177" fontId="1"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177" fontId="3" fillId="0" borderId="1" xfId="0" applyNumberFormat="1" applyFont="1" applyFill="1" applyBorder="1" applyAlignment="1" applyProtection="1">
      <alignment horizontal="center" vertical="center"/>
    </xf>
    <xf numFmtId="0" fontId="3" fillId="0" borderId="0" xfId="0" applyFont="1" applyAlignment="1">
      <alignment vertical="center" wrapText="1"/>
    </xf>
    <xf numFmtId="0" fontId="14" fillId="0" borderId="0" xfId="0" applyFont="1" applyFill="1" applyAlignment="1">
      <alignment vertical="center" wrapText="1"/>
    </xf>
    <xf numFmtId="0" fontId="9" fillId="0" borderId="0" xfId="0" applyFont="1" applyFill="1" applyAlignment="1">
      <alignment vertical="center" wrapText="1"/>
    </xf>
    <xf numFmtId="49" fontId="3" fillId="0" borderId="0" xfId="0" applyNumberFormat="1" applyFont="1" applyFill="1" applyBorder="1" applyAlignment="1">
      <alignment horizontal="lef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xf>
    <xf numFmtId="0" fontId="15"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3" fillId="2" borderId="1" xfId="0"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176" fontId="10" fillId="0" borderId="1"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left" vertical="center" wrapText="1"/>
    </xf>
    <xf numFmtId="0" fontId="16"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3"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49" fontId="3" fillId="0" borderId="5" xfId="0" applyNumberFormat="1" applyFont="1" applyFill="1" applyBorder="1" applyAlignment="1">
      <alignment horizontal="left" vertical="center" wrapText="1"/>
    </xf>
    <xf numFmtId="0" fontId="3" fillId="0" borderId="5"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left" vertical="center" wrapText="1"/>
    </xf>
    <xf numFmtId="176" fontId="3"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176" fontId="3" fillId="0" borderId="4" xfId="0" applyNumberFormat="1" applyFont="1" applyFill="1" applyBorder="1" applyAlignment="1">
      <alignment horizontal="center" vertical="center" wrapText="1"/>
    </xf>
    <xf numFmtId="0" fontId="3" fillId="0" borderId="4" xfId="0" applyFont="1" applyFill="1" applyBorder="1" applyAlignment="1" applyProtection="1">
      <alignment horizontal="center" vertical="center" wrapText="1"/>
    </xf>
    <xf numFmtId="0" fontId="6" fillId="0" borderId="0" xfId="0" applyFont="1" applyFill="1" applyAlignment="1">
      <alignment vertical="center" wrapText="1"/>
    </xf>
    <xf numFmtId="0" fontId="3" fillId="0" borderId="6" xfId="0" applyNumberFormat="1" applyFont="1" applyFill="1" applyBorder="1" applyAlignment="1">
      <alignment horizontal="center" vertical="center" wrapText="1"/>
    </xf>
    <xf numFmtId="0" fontId="2" fillId="0" borderId="5" xfId="0" applyFont="1" applyFill="1" applyBorder="1" applyAlignment="1">
      <alignment vertical="center"/>
    </xf>
    <xf numFmtId="0" fontId="2" fillId="0" borderId="7" xfId="0" applyFont="1" applyFill="1" applyBorder="1" applyAlignment="1">
      <alignment vertical="center"/>
    </xf>
    <xf numFmtId="0" fontId="17" fillId="0" borderId="0" xfId="0" applyFont="1" applyFill="1">
      <alignment vertical="center"/>
    </xf>
    <xf numFmtId="0" fontId="17"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18" fillId="0" borderId="0" xfId="0" applyFont="1" applyFill="1" applyAlignment="1">
      <alignment horizontal="center" vertical="center" wrapText="1"/>
    </xf>
    <xf numFmtId="0" fontId="6" fillId="2" borderId="1" xfId="0" applyFont="1" applyFill="1" applyBorder="1" applyAlignment="1" applyProtection="1">
      <alignment horizontal="left" vertical="center" wrapText="1"/>
    </xf>
    <xf numFmtId="0" fontId="1" fillId="2" borderId="0" xfId="0" applyFont="1" applyFill="1" applyAlignment="1">
      <alignment vertical="center"/>
    </xf>
    <xf numFmtId="0" fontId="19" fillId="0" borderId="0" xfId="0" applyFont="1" applyFill="1" applyBorder="1" applyAlignment="1">
      <alignment horizontal="center" vertical="center" wrapText="1"/>
    </xf>
    <xf numFmtId="0" fontId="19" fillId="0" borderId="0" xfId="0" applyFont="1" applyFill="1" applyBorder="1" applyAlignment="1">
      <alignment vertical="center"/>
    </xf>
    <xf numFmtId="0" fontId="14" fillId="0" borderId="0" xfId="0" applyFont="1" applyFill="1" applyBorder="1" applyAlignment="1">
      <alignment vertical="center"/>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49" fontId="20" fillId="0"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left" vertical="center" wrapText="1"/>
      <protection locked="0"/>
    </xf>
    <xf numFmtId="0" fontId="1" fillId="0" borderId="0" xfId="0" applyFont="1" applyFill="1" applyBorder="1" applyAlignment="1">
      <alignment horizontal="center" vertical="center" wrapText="1"/>
    </xf>
    <xf numFmtId="0" fontId="5" fillId="0" borderId="0" xfId="0" applyFont="1" applyFill="1" applyAlignment="1">
      <alignment horizontal="left" vertical="center" wrapText="1"/>
    </xf>
    <xf numFmtId="0" fontId="21" fillId="0" borderId="0" xfId="0" applyFont="1" applyFill="1" applyAlignment="1">
      <alignment horizontal="left" vertical="center" wrapText="1"/>
    </xf>
    <xf numFmtId="49" fontId="18" fillId="0" borderId="0" xfId="0" applyNumberFormat="1" applyFont="1" applyFill="1" applyAlignment="1">
      <alignment vertical="center" wrapText="1"/>
    </xf>
    <xf numFmtId="0" fontId="1"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22" fillId="0" borderId="0" xfId="0" applyFont="1" applyFill="1" applyBorder="1" applyAlignment="1">
      <alignment vertical="center" wrapText="1"/>
    </xf>
    <xf numFmtId="0" fontId="22" fillId="3" borderId="0" xfId="0" applyFont="1" applyFill="1" applyBorder="1" applyAlignment="1">
      <alignment horizontal="left" vertical="center" wrapText="1"/>
    </xf>
    <xf numFmtId="0" fontId="23" fillId="3" borderId="0" xfId="0" applyFont="1" applyFill="1" applyBorder="1" applyAlignment="1">
      <alignment horizontal="left" vertical="center" wrapText="1"/>
    </xf>
    <xf numFmtId="0" fontId="23" fillId="0" borderId="0" xfId="0" applyFont="1" applyFill="1" applyBorder="1" applyAlignment="1">
      <alignment vertical="center" wrapText="1"/>
    </xf>
    <xf numFmtId="0" fontId="24" fillId="0" borderId="0" xfId="0" applyFont="1" applyFill="1" applyBorder="1" applyAlignment="1">
      <alignment vertical="center" wrapText="1"/>
    </xf>
    <xf numFmtId="0" fontId="25" fillId="0" borderId="0" xfId="0" applyFont="1" applyFill="1" applyBorder="1" applyAlignment="1">
      <alignment vertical="center" wrapText="1"/>
    </xf>
    <xf numFmtId="0" fontId="22" fillId="0" borderId="0"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wrapText="1"/>
    </xf>
    <xf numFmtId="0" fontId="10" fillId="0" borderId="1" xfId="52" applyFont="1" applyFill="1" applyBorder="1" applyAlignment="1">
      <alignment horizontal="center" vertical="center" wrapText="1"/>
    </xf>
    <xf numFmtId="0" fontId="11" fillId="0" borderId="1" xfId="52" applyFont="1" applyFill="1" applyBorder="1" applyAlignment="1">
      <alignment horizontal="center" vertical="center" wrapText="1"/>
    </xf>
    <xf numFmtId="0" fontId="11" fillId="0" borderId="1" xfId="52" applyNumberFormat="1" applyFont="1" applyFill="1" applyBorder="1" applyAlignment="1" applyProtection="1">
      <alignment horizontal="left" vertical="center" wrapText="1"/>
      <protection locked="0"/>
    </xf>
    <xf numFmtId="0" fontId="10" fillId="3"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0" fillId="3" borderId="1" xfId="0" applyFont="1" applyFill="1" applyBorder="1" applyAlignment="1">
      <alignment horizontal="center" vertical="center" wrapText="1"/>
    </xf>
    <xf numFmtId="176" fontId="10" fillId="3" borderId="1" xfId="0" applyNumberFormat="1" applyFont="1" applyFill="1" applyBorder="1" applyAlignment="1">
      <alignment horizontal="center" vertical="center" wrapText="1"/>
    </xf>
    <xf numFmtId="0" fontId="10" fillId="0" borderId="1" xfId="52" applyNumberFormat="1" applyFont="1" applyFill="1" applyBorder="1" applyAlignment="1" applyProtection="1">
      <alignment horizontal="left" vertical="center" wrapText="1"/>
      <protection locked="0"/>
    </xf>
    <xf numFmtId="0" fontId="10" fillId="0" borderId="1" xfId="52" applyFont="1" applyFill="1" applyBorder="1" applyAlignment="1">
      <alignment horizontal="left" vertical="center" wrapText="1"/>
    </xf>
    <xf numFmtId="0" fontId="10" fillId="0" borderId="1" xfId="52" applyNumberFormat="1" applyFont="1" applyFill="1" applyBorder="1" applyAlignment="1" applyProtection="1">
      <alignment horizontal="center" vertical="center" wrapText="1"/>
      <protection locked="0"/>
    </xf>
    <xf numFmtId="176" fontId="6" fillId="2" borderId="1" xfId="0" applyNumberFormat="1" applyFont="1" applyFill="1" applyBorder="1" applyAlignment="1">
      <alignment horizontal="left" vertical="center"/>
    </xf>
    <xf numFmtId="0" fontId="10" fillId="0" borderId="1" xfId="53" applyFont="1" applyFill="1" applyBorder="1" applyAlignment="1">
      <alignment horizontal="center" vertical="center" wrapText="1"/>
    </xf>
    <xf numFmtId="0" fontId="10" fillId="0" borderId="1" xfId="0" applyFont="1" applyFill="1" applyBorder="1" applyAlignment="1">
      <alignment vertical="center" wrapText="1"/>
    </xf>
    <xf numFmtId="176" fontId="10" fillId="0" borderId="1" xfId="54" applyNumberFormat="1" applyFont="1" applyFill="1" applyBorder="1" applyAlignment="1" applyProtection="1">
      <alignment horizontal="center" vertical="center" wrapText="1"/>
      <protection locked="0"/>
    </xf>
    <xf numFmtId="0" fontId="10" fillId="0" borderId="1" xfId="50" applyFont="1" applyFill="1" applyBorder="1" applyAlignment="1">
      <alignment horizontal="center" vertical="center" wrapText="1"/>
    </xf>
    <xf numFmtId="0" fontId="10" fillId="0" borderId="1" xfId="51" applyFont="1" applyFill="1" applyBorder="1" applyAlignment="1">
      <alignment horizontal="center" vertical="center" wrapText="1"/>
    </xf>
    <xf numFmtId="0" fontId="10" fillId="0" borderId="1" xfId="0" applyFont="1" applyFill="1" applyBorder="1" applyAlignment="1">
      <alignment horizontal="justify" vertical="center"/>
    </xf>
    <xf numFmtId="0" fontId="10" fillId="0" borderId="1" xfId="52" applyNumberFormat="1" applyFont="1" applyFill="1" applyBorder="1" applyAlignment="1">
      <alignment horizontal="center" vertical="center" wrapText="1"/>
    </xf>
    <xf numFmtId="0" fontId="10" fillId="0" borderId="1" xfId="51" applyNumberFormat="1" applyFont="1" applyFill="1" applyBorder="1" applyAlignment="1">
      <alignment horizontal="center" vertical="center" wrapText="1"/>
    </xf>
    <xf numFmtId="0" fontId="10" fillId="0" borderId="1" xfId="53" applyNumberFormat="1" applyFont="1" applyFill="1" applyBorder="1" applyAlignment="1">
      <alignment horizontal="center" vertical="center" wrapText="1"/>
    </xf>
    <xf numFmtId="0" fontId="10" fillId="0" borderId="1" xfId="54"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 fillId="0" borderId="0" xfId="0" applyFont="1" applyFill="1" applyAlignment="1">
      <alignment horizontal="left" vertical="center" wrapText="1"/>
    </xf>
    <xf numFmtId="0" fontId="14" fillId="0" borderId="0" xfId="0" applyFont="1" applyFill="1" applyAlignment="1">
      <alignment horizontal="left" vertical="center" wrapText="1"/>
    </xf>
    <xf numFmtId="0" fontId="23"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1" fillId="3" borderId="0" xfId="0" applyFont="1" applyFill="1" applyAlignment="1">
      <alignment vertical="center"/>
    </xf>
    <xf numFmtId="58" fontId="3" fillId="0" borderId="1" xfId="0" applyNumberFormat="1" applyFont="1" applyFill="1" applyBorder="1" applyAlignment="1" applyProtection="1">
      <alignment horizontal="left" vertical="center" wrapText="1"/>
    </xf>
    <xf numFmtId="0" fontId="3" fillId="0" borderId="1" xfId="52" applyFont="1" applyFill="1" applyBorder="1" applyAlignment="1">
      <alignment horizontal="left" vertical="center" wrapText="1"/>
    </xf>
    <xf numFmtId="0" fontId="6" fillId="0" borderId="1" xfId="0" applyFont="1" applyFill="1" applyBorder="1" applyAlignment="1" applyProtection="1">
      <alignment horizontal="center" vertical="center"/>
    </xf>
    <xf numFmtId="0" fontId="3" fillId="3" borderId="0" xfId="0" applyFont="1" applyFill="1"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3" fillId="0" borderId="1" xfId="52"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0" fillId="0" borderId="0" xfId="0" applyAlignment="1">
      <alignment horizontal="center" vertical="center"/>
    </xf>
    <xf numFmtId="0" fontId="26" fillId="0" borderId="0" xfId="0" applyFont="1" applyFill="1" applyAlignment="1">
      <alignment horizontal="center" vertical="center"/>
    </xf>
    <xf numFmtId="0" fontId="5" fillId="0" borderId="3"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7" fillId="0" borderId="1" xfId="0" applyFont="1" applyFill="1" applyBorder="1" applyAlignment="1">
      <alignment horizontal="center" vertical="center" wrapText="1"/>
    </xf>
    <xf numFmtId="0" fontId="0" fillId="0" borderId="1" xfId="0"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0" fontId="0" fillId="0" borderId="1" xfId="0" applyFill="1" applyBorder="1">
      <alignment vertical="center"/>
    </xf>
    <xf numFmtId="0" fontId="0" fillId="0" borderId="1" xfId="0" applyBorder="1">
      <alignment vertical="center"/>
    </xf>
    <xf numFmtId="0" fontId="3" fillId="0" borderId="1" xfId="53" applyFont="1" applyFill="1" applyBorder="1" applyAlignment="1" applyProtection="1">
      <alignment horizontal="center" vertical="center" wrapText="1"/>
    </xf>
    <xf numFmtId="178" fontId="0" fillId="0" borderId="1" xfId="0" applyNumberFormat="1" applyFill="1" applyBorder="1" applyAlignment="1">
      <alignment horizontal="center" vertical="center"/>
    </xf>
    <xf numFmtId="0" fontId="8" fillId="0" borderId="0" xfId="0" applyFont="1" applyFill="1" applyAlignment="1">
      <alignment horizontal="center" vertical="center"/>
    </xf>
    <xf numFmtId="0" fontId="3" fillId="0" borderId="1" xfId="52" applyNumberFormat="1" applyFont="1" applyFill="1" applyBorder="1" applyAlignment="1" applyProtection="1">
      <alignment horizontal="left" vertical="center" wrapText="1"/>
      <protection locked="0"/>
    </xf>
    <xf numFmtId="0" fontId="3" fillId="0" borderId="1" xfId="52"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wrapText="1"/>
    </xf>
    <xf numFmtId="0" fontId="28" fillId="0" borderId="0" xfId="0" applyFont="1" applyFill="1" applyAlignment="1">
      <alignment horizontal="center" vertical="center"/>
    </xf>
    <xf numFmtId="0" fontId="29" fillId="0" borderId="3" xfId="0" applyFont="1" applyFill="1" applyBorder="1" applyAlignment="1">
      <alignment horizontal="center" vertical="center" wrapText="1"/>
    </xf>
    <xf numFmtId="0" fontId="29" fillId="0" borderId="2" xfId="0" applyFont="1" applyFill="1" applyBorder="1" applyAlignment="1">
      <alignment horizontal="center" vertical="center" wrapText="1"/>
    </xf>
    <xf numFmtId="176" fontId="11" fillId="0" borderId="1" xfId="0" applyNumberFormat="1" applyFont="1" applyFill="1" applyBorder="1" applyAlignment="1" applyProtection="1">
      <alignment horizontal="center" vertical="center" wrapText="1"/>
    </xf>
    <xf numFmtId="0" fontId="11" fillId="2" borderId="1" xfId="0" applyFont="1" applyFill="1" applyBorder="1" applyAlignment="1">
      <alignment horizontal="center" vertical="center" wrapText="1"/>
    </xf>
    <xf numFmtId="176" fontId="3"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lignment vertical="center" wrapText="1"/>
    </xf>
    <xf numFmtId="0" fontId="10" fillId="3" borderId="1" xfId="52" applyFont="1" applyFill="1" applyBorder="1" applyAlignment="1">
      <alignment horizontal="center" vertical="center" wrapText="1"/>
    </xf>
    <xf numFmtId="0" fontId="3" fillId="3" borderId="1" xfId="52" applyFont="1" applyFill="1" applyBorder="1" applyAlignment="1">
      <alignment horizontal="center" vertical="center"/>
    </xf>
    <xf numFmtId="0" fontId="25" fillId="0" borderId="1" xfId="0" applyNumberFormat="1" applyFont="1" applyFill="1" applyBorder="1" applyAlignment="1" applyProtection="1">
      <alignment horizontal="center" vertical="center" wrapText="1"/>
      <protection locked="0"/>
    </xf>
    <xf numFmtId="176" fontId="1"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left" vertical="center" wrapText="1"/>
      <protection locked="0"/>
    </xf>
    <xf numFmtId="0" fontId="1" fillId="0" borderId="1" xfId="0" applyNumberFormat="1" applyFont="1" applyFill="1" applyBorder="1" applyAlignment="1" applyProtection="1">
      <alignment horizontal="center" vertical="center" wrapText="1"/>
      <protection locked="0"/>
    </xf>
    <xf numFmtId="176" fontId="3" fillId="3" borderId="1" xfId="54"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xf>
    <xf numFmtId="0" fontId="3" fillId="0" borderId="1" xfId="0" applyFont="1" applyFill="1" applyBorder="1" applyAlignment="1">
      <alignment horizontal="justify" vertical="center" wrapText="1"/>
    </xf>
    <xf numFmtId="0" fontId="30" fillId="2" borderId="1" xfId="0"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xf>
    <xf numFmtId="0" fontId="3" fillId="0" borderId="1" xfId="0" applyNumberFormat="1" applyFont="1" applyFill="1" applyBorder="1" applyAlignment="1">
      <alignment horizontal="center" vertical="center"/>
    </xf>
    <xf numFmtId="0" fontId="3" fillId="3" borderId="1" xfId="0" applyFont="1" applyFill="1" applyBorder="1" applyAlignment="1" applyProtection="1">
      <alignment horizontal="center" vertical="center" wrapText="1"/>
    </xf>
    <xf numFmtId="0" fontId="3" fillId="3" borderId="1" xfId="52" applyFont="1" applyFill="1" applyBorder="1" applyAlignment="1" applyProtection="1">
      <alignment horizontal="center" vertical="center" wrapText="1"/>
    </xf>
    <xf numFmtId="0" fontId="1" fillId="3" borderId="1" xfId="0" applyFont="1" applyFill="1" applyBorder="1" applyAlignment="1">
      <alignment horizontal="left" vertical="center" wrapText="1"/>
    </xf>
    <xf numFmtId="57" fontId="3" fillId="0" borderId="1" xfId="0" applyNumberFormat="1"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3" fillId="0" borderId="1" xfId="51" applyFont="1" applyFill="1" applyBorder="1" applyAlignment="1">
      <alignment horizontal="center" vertical="center" wrapText="1"/>
    </xf>
    <xf numFmtId="0" fontId="3" fillId="0" borderId="1" xfId="51" applyNumberFormat="1" applyFont="1" applyFill="1" applyBorder="1" applyAlignment="1">
      <alignment horizontal="center" vertical="center" wrapText="1"/>
    </xf>
    <xf numFmtId="0" fontId="3" fillId="0" borderId="1" xfId="52"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1" fillId="0" borderId="3" xfId="0" applyFont="1" applyFill="1" applyBorder="1" applyAlignment="1">
      <alignment horizontal="left" vertical="center" wrapText="1"/>
    </xf>
    <xf numFmtId="0" fontId="11"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5" xfId="0" applyFont="1" applyFill="1" applyBorder="1" applyAlignment="1">
      <alignment horizontal="left" vertical="center" wrapText="1"/>
    </xf>
    <xf numFmtId="176" fontId="3" fillId="0" borderId="5" xfId="0" applyNumberFormat="1" applyFont="1" applyFill="1" applyBorder="1" applyAlignment="1">
      <alignment horizontal="center" vertical="center"/>
    </xf>
    <xf numFmtId="0" fontId="0" fillId="0" borderId="0" xfId="0" applyAlignment="1">
      <alignment vertical="center" wrapText="1"/>
    </xf>
    <xf numFmtId="0" fontId="31"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176" fontId="6" fillId="0" borderId="1" xfId="0" applyNumberFormat="1" applyFont="1" applyFill="1" applyBorder="1" applyAlignment="1" applyProtection="1">
      <alignment horizontal="left" vertical="center" wrapText="1"/>
    </xf>
    <xf numFmtId="49" fontId="3" fillId="0" borderId="5" xfId="0" applyNumberFormat="1" applyFont="1" applyFill="1" applyBorder="1" applyAlignment="1" applyProtection="1">
      <alignment horizontal="left" vertical="center" wrapText="1"/>
      <protection locked="0"/>
    </xf>
    <xf numFmtId="49" fontId="3" fillId="0" borderId="5" xfId="0" applyNumberFormat="1" applyFont="1" applyFill="1" applyBorder="1" applyAlignment="1" applyProtection="1">
      <alignment horizontal="center" vertical="center" wrapText="1"/>
      <protection locked="0"/>
    </xf>
    <xf numFmtId="176" fontId="3" fillId="0" borderId="5" xfId="0" applyNumberFormat="1" applyFont="1" applyFill="1" applyBorder="1" applyAlignment="1" applyProtection="1">
      <alignment horizontal="center" vertical="center" wrapText="1"/>
      <protection locked="0"/>
    </xf>
    <xf numFmtId="0" fontId="3" fillId="0" borderId="5" xfId="0" applyNumberFormat="1" applyFont="1" applyFill="1" applyBorder="1" applyAlignment="1">
      <alignment horizontal="left" vertical="center" wrapText="1"/>
    </xf>
    <xf numFmtId="0" fontId="3" fillId="0" borderId="5"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6" fillId="0" borderId="5"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xf>
    <xf numFmtId="176" fontId="3" fillId="0" borderId="5" xfId="0" applyNumberFormat="1"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xf>
    <xf numFmtId="49" fontId="6" fillId="0" borderId="5" xfId="0" applyNumberFormat="1" applyFont="1" applyFill="1" applyBorder="1" applyAlignment="1" applyProtection="1">
      <alignment horizontal="center" vertical="center" wrapText="1"/>
      <protection locked="0"/>
    </xf>
    <xf numFmtId="0" fontId="3" fillId="0" borderId="5" xfId="0" applyNumberFormat="1" applyFont="1" applyBorder="1" applyAlignment="1">
      <alignment horizontal="center" vertical="center"/>
    </xf>
    <xf numFmtId="176" fontId="3" fillId="0" borderId="5"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left" vertical="center" wrapText="1"/>
      <protection locked="0"/>
    </xf>
    <xf numFmtId="49" fontId="3" fillId="0" borderId="5"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protection locked="0"/>
    </xf>
    <xf numFmtId="49" fontId="3" fillId="0" borderId="1" xfId="0" applyNumberFormat="1" applyFont="1" applyFill="1" applyBorder="1" applyAlignment="1" applyProtection="1">
      <alignment vertical="center" wrapText="1"/>
      <protection locked="0"/>
    </xf>
    <xf numFmtId="0" fontId="3" fillId="0" borderId="1" xfId="52" applyFont="1" applyFill="1" applyBorder="1" applyAlignment="1" applyProtection="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1" fillId="3" borderId="5" xfId="0" applyNumberFormat="1" applyFont="1" applyFill="1" applyBorder="1" applyAlignment="1">
      <alignment horizontal="center" vertical="center" wrapText="1"/>
    </xf>
    <xf numFmtId="49" fontId="1" fillId="0" borderId="5" xfId="0" applyNumberFormat="1" applyFont="1" applyBorder="1" applyAlignment="1" applyProtection="1">
      <alignment horizontal="left" vertical="center" wrapText="1"/>
      <protection locked="0"/>
    </xf>
    <xf numFmtId="0" fontId="3" fillId="3" borderId="5" xfId="0" applyNumberFormat="1" applyFont="1" applyFill="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5" xfId="0" applyNumberFormat="1" applyFont="1" applyBorder="1" applyAlignment="1">
      <alignment horizontal="left" vertical="center" wrapText="1"/>
    </xf>
    <xf numFmtId="0" fontId="3" fillId="0" borderId="1" xfId="52" applyFont="1" applyFill="1" applyBorder="1" applyAlignment="1" applyProtection="1">
      <alignment horizontal="left" vertical="center" wrapText="1"/>
    </xf>
    <xf numFmtId="0" fontId="6" fillId="0" borderId="1" xfId="52"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3" fillId="0" borderId="5" xfId="0" applyNumberFormat="1" applyFont="1" applyFill="1" applyBorder="1" applyAlignment="1">
      <alignment horizontal="left" vertical="center" wrapText="1"/>
    </xf>
    <xf numFmtId="0" fontId="1" fillId="0" borderId="5" xfId="0" applyNumberFormat="1" applyFont="1" applyFill="1" applyBorder="1" applyAlignment="1">
      <alignment horizontal="left" vertical="center" wrapText="1"/>
    </xf>
    <xf numFmtId="0" fontId="5" fillId="0" borderId="5" xfId="0" applyNumberFormat="1" applyFont="1" applyFill="1" applyBorder="1" applyAlignment="1">
      <alignment horizontal="center" vertical="center" wrapText="1"/>
    </xf>
    <xf numFmtId="0" fontId="9" fillId="2" borderId="1" xfId="0" applyNumberFormat="1" applyFont="1" applyFill="1" applyBorder="1" applyAlignment="1" applyProtection="1">
      <alignment horizontal="center" vertical="center"/>
    </xf>
    <xf numFmtId="0" fontId="9" fillId="2" borderId="1" xfId="0" applyFont="1" applyFill="1" applyBorder="1" applyAlignment="1" applyProtection="1">
      <alignment horizontal="left" vertical="center" wrapText="1"/>
    </xf>
    <xf numFmtId="0" fontId="3" fillId="3" borderId="5" xfId="0" applyNumberFormat="1" applyFont="1" applyFill="1" applyBorder="1" applyAlignment="1">
      <alignment horizontal="left" vertical="center" wrapText="1"/>
    </xf>
    <xf numFmtId="0" fontId="3" fillId="3" borderId="5" xfId="0" applyNumberFormat="1" applyFont="1" applyFill="1" applyBorder="1" applyAlignment="1">
      <alignment horizontal="center" vertical="center"/>
    </xf>
    <xf numFmtId="0" fontId="3" fillId="3" borderId="5" xfId="0" applyNumberFormat="1" applyFont="1" applyFill="1" applyBorder="1" applyAlignment="1" applyProtection="1">
      <alignment horizontal="left" vertical="center" wrapText="1"/>
      <protection locked="0"/>
    </xf>
    <xf numFmtId="176" fontId="3" fillId="3" borderId="5" xfId="0" applyNumberFormat="1" applyFont="1" applyFill="1" applyBorder="1" applyAlignment="1">
      <alignment horizontal="center" vertical="center" wrapText="1"/>
    </xf>
    <xf numFmtId="176" fontId="3" fillId="0" borderId="1" xfId="54" applyNumberFormat="1" applyFont="1" applyFill="1" applyBorder="1" applyAlignment="1" applyProtection="1">
      <alignment horizontal="center" vertical="center" wrapText="1"/>
    </xf>
    <xf numFmtId="176" fontId="3" fillId="0" borderId="5" xfId="0" applyNumberFormat="1" applyFont="1" applyBorder="1" applyAlignment="1">
      <alignment horizontal="center" vertical="center"/>
    </xf>
    <xf numFmtId="176" fontId="3" fillId="3" borderId="5" xfId="0"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6" fillId="0" borderId="5" xfId="0" applyNumberFormat="1" applyFont="1" applyFill="1" applyBorder="1" applyAlignment="1">
      <alignment horizontal="center" vertical="center"/>
    </xf>
    <xf numFmtId="0" fontId="6" fillId="2" borderId="2" xfId="0" applyFont="1" applyFill="1" applyBorder="1" applyAlignment="1" applyProtection="1">
      <alignment horizontal="left" vertical="center" wrapText="1"/>
    </xf>
    <xf numFmtId="0" fontId="14" fillId="0" borderId="1" xfId="0" applyNumberFormat="1"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0" fontId="3" fillId="0" borderId="8"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5" xfId="0" applyNumberFormat="1" applyFont="1" applyFill="1" applyBorder="1" applyAlignment="1" applyProtection="1">
      <alignment horizontal="center" vertical="center" wrapText="1"/>
      <protection locked="0"/>
    </xf>
    <xf numFmtId="0" fontId="3" fillId="0" borderId="7"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xf>
    <xf numFmtId="177" fontId="3" fillId="0" borderId="5" xfId="0" applyNumberFormat="1" applyFont="1" applyFill="1" applyBorder="1" applyAlignment="1">
      <alignment horizontal="justify"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57" fontId="3" fillId="0" borderId="5" xfId="0" applyNumberFormat="1" applyFont="1" applyFill="1" applyBorder="1" applyAlignment="1">
      <alignment horizontal="center" vertical="center" wrapText="1"/>
    </xf>
    <xf numFmtId="57" fontId="3" fillId="0" borderId="5" xfId="0" applyNumberFormat="1" applyFont="1" applyBorder="1" applyAlignment="1">
      <alignment horizontal="center" vertical="center" wrapText="1"/>
    </xf>
    <xf numFmtId="49" fontId="3"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57" fontId="3" fillId="0" borderId="5"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0" fontId="5" fillId="0" borderId="5" xfId="0" applyNumberFormat="1" applyFont="1" applyFill="1" applyBorder="1" applyAlignment="1">
      <alignment horizontal="center" vertical="center"/>
    </xf>
    <xf numFmtId="0" fontId="5" fillId="0" borderId="5" xfId="0" applyNumberFormat="1" applyFont="1" applyBorder="1" applyAlignment="1">
      <alignment horizontal="center" vertical="center"/>
    </xf>
    <xf numFmtId="0" fontId="5" fillId="0" borderId="1"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0" fontId="14" fillId="0" borderId="5" xfId="0" applyNumberFormat="1" applyFont="1" applyFill="1" applyBorder="1" applyAlignment="1">
      <alignment horizontal="center" vertical="center"/>
    </xf>
    <xf numFmtId="0" fontId="1" fillId="0" borderId="5" xfId="0" applyNumberFormat="1" applyFont="1" applyBorder="1" applyAlignment="1">
      <alignment horizontal="center" vertical="center"/>
    </xf>
    <xf numFmtId="0" fontId="1" fillId="3" borderId="5" xfId="0" applyNumberFormat="1" applyFont="1" applyFill="1" applyBorder="1" applyAlignment="1">
      <alignment horizontal="left" vertical="center" wrapText="1"/>
    </xf>
    <xf numFmtId="0" fontId="3" fillId="3" borderId="1" xfId="52" applyFont="1" applyFill="1" applyBorder="1" applyAlignment="1">
      <alignment horizontal="left" vertical="center" wrapText="1"/>
    </xf>
    <xf numFmtId="0" fontId="3" fillId="3" borderId="1" xfId="52" applyFont="1" applyFill="1" applyBorder="1" applyAlignment="1">
      <alignment horizontal="center" vertical="center" wrapText="1"/>
    </xf>
    <xf numFmtId="176" fontId="1" fillId="0" borderId="5" xfId="0" applyNumberFormat="1" applyFont="1" applyBorder="1" applyAlignment="1">
      <alignment horizontal="left" vertical="center" wrapText="1"/>
    </xf>
    <xf numFmtId="0" fontId="1" fillId="0" borderId="5" xfId="0" applyNumberFormat="1" applyFont="1" applyBorder="1" applyAlignment="1">
      <alignment horizontal="left" vertical="center" wrapText="1"/>
    </xf>
    <xf numFmtId="176" fontId="1" fillId="0" borderId="5" xfId="0" applyNumberFormat="1" applyFont="1" applyBorder="1" applyAlignment="1">
      <alignment horizontal="center" vertical="center" wrapText="1"/>
    </xf>
    <xf numFmtId="49" fontId="1" fillId="0" borderId="5" xfId="0" applyNumberFormat="1" applyFont="1" applyBorder="1" applyAlignment="1">
      <alignment horizontal="left" vertical="center" wrapText="1"/>
    </xf>
    <xf numFmtId="0" fontId="1" fillId="0" borderId="5" xfId="0" applyNumberFormat="1" applyFont="1" applyBorder="1" applyAlignment="1">
      <alignment horizontal="center" vertical="center" wrapText="1"/>
    </xf>
    <xf numFmtId="0" fontId="5" fillId="0" borderId="5" xfId="0" applyNumberFormat="1" applyFont="1" applyBorder="1" applyAlignment="1">
      <alignment horizontal="left" vertical="center" wrapText="1"/>
    </xf>
    <xf numFmtId="0" fontId="1" fillId="0" borderId="5" xfId="0" applyNumberFormat="1" applyFont="1" applyFill="1" applyBorder="1" applyAlignment="1">
      <alignment horizontal="center" vertical="center"/>
    </xf>
    <xf numFmtId="0" fontId="14" fillId="0" borderId="5" xfId="0" applyNumberFormat="1" applyFont="1" applyBorder="1" applyAlignment="1">
      <alignment horizontal="left" vertical="center" wrapText="1"/>
    </xf>
    <xf numFmtId="0" fontId="1" fillId="3" borderId="1" xfId="52" applyFont="1" applyFill="1" applyBorder="1" applyAlignment="1">
      <alignment horizontal="left" vertical="center" wrapText="1"/>
    </xf>
    <xf numFmtId="176" fontId="1" fillId="0" borderId="5" xfId="0" applyNumberFormat="1" applyFont="1" applyBorder="1" applyAlignment="1">
      <alignment horizontal="center" vertical="center"/>
    </xf>
    <xf numFmtId="0" fontId="14" fillId="0" borderId="1" xfId="0" applyFont="1" applyFill="1" applyBorder="1" applyAlignment="1">
      <alignment horizontal="left" vertical="center" wrapText="1"/>
    </xf>
    <xf numFmtId="176" fontId="14" fillId="0" borderId="1" xfId="0" applyNumberFormat="1" applyFont="1" applyFill="1" applyBorder="1" applyAlignment="1">
      <alignment horizontal="left" vertical="center" wrapText="1"/>
    </xf>
    <xf numFmtId="0" fontId="32" fillId="0" borderId="5" xfId="0" applyNumberFormat="1" applyFont="1" applyBorder="1" applyAlignment="1">
      <alignment horizontal="center" vertical="center" wrapText="1"/>
    </xf>
    <xf numFmtId="176" fontId="6" fillId="0" borderId="1"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176" fontId="1" fillId="0" borderId="5" xfId="0" applyNumberFormat="1" applyFont="1" applyFill="1" applyBorder="1" applyAlignment="1">
      <alignment horizontal="left" vertical="center" wrapText="1"/>
    </xf>
    <xf numFmtId="0" fontId="14" fillId="0" borderId="5" xfId="0" applyNumberFormat="1" applyFont="1" applyFill="1" applyBorder="1" applyAlignment="1">
      <alignment horizontal="left" vertical="center" wrapText="1"/>
    </xf>
    <xf numFmtId="0" fontId="5" fillId="0" borderId="5" xfId="0" applyNumberFormat="1" applyFont="1" applyFill="1" applyBorder="1" applyAlignment="1">
      <alignment horizontal="left" vertical="center" wrapText="1"/>
    </xf>
    <xf numFmtId="0" fontId="3" fillId="0" borderId="4" xfId="0" applyFont="1" applyFill="1" applyBorder="1" applyAlignment="1">
      <alignment horizontal="left" vertical="center" wrapText="1"/>
    </xf>
    <xf numFmtId="49" fontId="1" fillId="0" borderId="5" xfId="0"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wrapText="1"/>
      <protection locked="0"/>
    </xf>
    <xf numFmtId="0" fontId="6" fillId="0" borderId="5" xfId="0" applyNumberFormat="1" applyFont="1" applyBorder="1" applyAlignment="1">
      <alignment horizontal="center" vertical="center" wrapText="1"/>
    </xf>
    <xf numFmtId="0" fontId="6" fillId="0" borderId="1" xfId="0" applyFont="1" applyFill="1" applyBorder="1" applyAlignment="1">
      <alignment horizontal="left" vertical="center"/>
    </xf>
    <xf numFmtId="0" fontId="5" fillId="0" borderId="5" xfId="0" applyNumberFormat="1" applyFont="1" applyBorder="1" applyAlignment="1">
      <alignment horizontal="left" vertical="center"/>
    </xf>
    <xf numFmtId="0" fontId="5" fillId="0" borderId="5" xfId="0" applyNumberFormat="1" applyFont="1" applyBorder="1" applyAlignment="1">
      <alignment horizontal="center" vertical="center" wrapText="1"/>
    </xf>
    <xf numFmtId="0" fontId="6"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14" fillId="0" borderId="5" xfId="0" applyNumberFormat="1" applyFont="1" applyBorder="1" applyAlignment="1">
      <alignment horizontal="center" vertical="center" wrapText="1"/>
    </xf>
    <xf numFmtId="0" fontId="1" fillId="3" borderId="1" xfId="52" applyFont="1" applyFill="1" applyBorder="1" applyAlignment="1">
      <alignment horizontal="center" vertical="center" wrapText="1"/>
    </xf>
    <xf numFmtId="49" fontId="1" fillId="0" borderId="5" xfId="0" applyNumberFormat="1" applyFont="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5" fillId="0" borderId="8" xfId="0" applyNumberFormat="1" applyFont="1" applyBorder="1" applyAlignment="1">
      <alignment horizontal="center" vertical="center"/>
    </xf>
    <xf numFmtId="0" fontId="3" fillId="0" borderId="10" xfId="0" applyNumberFormat="1"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justify" vertical="center"/>
    </xf>
    <xf numFmtId="49" fontId="1" fillId="0" borderId="5" xfId="0" applyNumberFormat="1" applyFont="1" applyFill="1" applyBorder="1" applyAlignment="1" applyProtection="1">
      <alignment horizontal="center" vertical="center" wrapText="1"/>
      <protection locked="0"/>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wrapText="1"/>
    </xf>
    <xf numFmtId="0" fontId="6" fillId="2" borderId="2" xfId="0" applyFont="1" applyFill="1" applyBorder="1" applyAlignment="1">
      <alignment horizontal="left" vertical="center"/>
    </xf>
    <xf numFmtId="49" fontId="3" fillId="3" borderId="5"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xf>
    <xf numFmtId="176" fontId="3" fillId="0" borderId="2" xfId="0" applyNumberFormat="1" applyFont="1" applyFill="1" applyBorder="1" applyAlignment="1" applyProtection="1">
      <alignment horizontal="center" vertical="center" wrapText="1"/>
      <protection locked="0"/>
    </xf>
    <xf numFmtId="0" fontId="1" fillId="0" borderId="0" xfId="0" applyFont="1" applyAlignment="1">
      <alignment horizontal="justify" vertical="center"/>
    </xf>
    <xf numFmtId="0" fontId="3" fillId="0" borderId="11" xfId="0" applyFont="1" applyFill="1" applyBorder="1" applyAlignment="1" applyProtection="1">
      <alignment horizontal="center" vertical="center" wrapText="1"/>
    </xf>
    <xf numFmtId="57" fontId="3" fillId="0" borderId="1" xfId="0" applyNumberFormat="1" applyFont="1" applyFill="1" applyBorder="1" applyAlignment="1" applyProtection="1">
      <alignment horizontal="center" vertical="center"/>
    </xf>
    <xf numFmtId="0" fontId="3" fillId="3" borderId="1" xfId="0" applyFont="1" applyFill="1" applyBorder="1" applyAlignment="1">
      <alignment horizontal="left" vertical="center"/>
    </xf>
    <xf numFmtId="0" fontId="3" fillId="3" borderId="1" xfId="0" applyFont="1" applyFill="1" applyBorder="1" applyAlignment="1" applyProtection="1">
      <alignment horizontal="center" vertical="center"/>
    </xf>
    <xf numFmtId="0" fontId="33"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xf>
    <xf numFmtId="176" fontId="3" fillId="0" borderId="1" xfId="54"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176" fontId="3" fillId="3" borderId="1" xfId="52" applyNumberFormat="1" applyFont="1" applyFill="1" applyBorder="1" applyAlignment="1" applyProtection="1">
      <alignment horizontal="center" vertical="center" wrapText="1"/>
    </xf>
    <xf numFmtId="0" fontId="34" fillId="0" borderId="1" xfId="0" applyFont="1" applyFill="1" applyBorder="1" applyAlignment="1">
      <alignment horizontal="center" vertical="center"/>
    </xf>
    <xf numFmtId="49" fontId="3" fillId="2" borderId="1" xfId="0" applyNumberFormat="1" applyFont="1" applyFill="1" applyBorder="1" applyAlignment="1" applyProtection="1">
      <alignment horizontal="center" vertical="center" wrapText="1"/>
      <protection locked="0"/>
    </xf>
    <xf numFmtId="0" fontId="3" fillId="2" borderId="1" xfId="52"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1" xfId="52" applyFont="1" applyFill="1" applyBorder="1" applyAlignment="1">
      <alignment horizontal="center" vertical="center" wrapText="1"/>
    </xf>
    <xf numFmtId="0" fontId="1" fillId="0" borderId="1" xfId="52" applyNumberFormat="1" applyFont="1" applyFill="1" applyBorder="1" applyAlignment="1" applyProtection="1">
      <alignment horizontal="left" vertical="center" wrapText="1"/>
      <protection locked="0"/>
    </xf>
    <xf numFmtId="0" fontId="1" fillId="0" borderId="1" xfId="52" applyFont="1" applyFill="1" applyBorder="1" applyAlignment="1">
      <alignment horizontal="left" vertical="center" wrapText="1"/>
    </xf>
    <xf numFmtId="0" fontId="1" fillId="0" borderId="1" xfId="52" applyNumberFormat="1" applyFont="1" applyFill="1" applyBorder="1" applyAlignment="1" applyProtection="1">
      <alignment horizontal="center" vertical="center" wrapText="1"/>
      <protection locked="0"/>
    </xf>
    <xf numFmtId="0" fontId="3" fillId="0" borderId="1" xfId="54" applyNumberFormat="1" applyFont="1" applyFill="1" applyBorder="1" applyAlignment="1" applyProtection="1">
      <alignment horizontal="center" vertical="center" wrapText="1"/>
      <protection locked="0"/>
    </xf>
    <xf numFmtId="0" fontId="3" fillId="0" borderId="1" xfId="0" applyFont="1" applyBorder="1" applyAlignment="1">
      <alignment horizontal="justify" vertical="center"/>
    </xf>
    <xf numFmtId="0" fontId="3" fillId="0" borderId="1" xfId="53" applyFont="1" applyFill="1" applyBorder="1" applyAlignment="1">
      <alignment horizontal="center" vertical="center" wrapText="1"/>
    </xf>
    <xf numFmtId="0" fontId="1" fillId="0" borderId="1" xfId="54" applyNumberFormat="1" applyFont="1" applyFill="1" applyBorder="1" applyAlignment="1" applyProtection="1">
      <alignment horizontal="center" vertical="center" wrapText="1"/>
      <protection locked="0"/>
    </xf>
    <xf numFmtId="176" fontId="1" fillId="0" borderId="1" xfId="0" applyNumberFormat="1"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1" xfId="54" applyFont="1" applyFill="1" applyBorder="1" applyAlignment="1">
      <alignment horizontal="center" vertical="center" wrapText="1"/>
    </xf>
    <xf numFmtId="0" fontId="1" fillId="0" borderId="1" xfId="51" applyFont="1" applyFill="1" applyBorder="1" applyAlignment="1">
      <alignment horizontal="center" vertical="center" wrapText="1"/>
    </xf>
    <xf numFmtId="0" fontId="3" fillId="0" borderId="1" xfId="53"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52" applyNumberFormat="1" applyFont="1" applyFill="1" applyBorder="1" applyAlignment="1">
      <alignment horizontal="center" vertical="center" wrapText="1"/>
    </xf>
    <xf numFmtId="0" fontId="3" fillId="3" borderId="1" xfId="52" applyNumberFormat="1" applyFont="1" applyFill="1" applyBorder="1" applyAlignment="1">
      <alignment horizontal="center" vertical="center" wrapText="1"/>
    </xf>
    <xf numFmtId="0" fontId="1" fillId="0" borderId="1" xfId="51"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19" fillId="0" borderId="1" xfId="0" applyFont="1" applyFill="1" applyBorder="1" applyAlignment="1">
      <alignment vertical="center"/>
    </xf>
    <xf numFmtId="0" fontId="3" fillId="0" borderId="1" xfId="0" applyFont="1" applyFill="1" applyBorder="1" applyAlignment="1">
      <alignment vertical="center"/>
    </xf>
    <xf numFmtId="0" fontId="21" fillId="0" borderId="1" xfId="0" applyFont="1" applyFill="1" applyBorder="1" applyAlignment="1">
      <alignment vertical="center"/>
    </xf>
    <xf numFmtId="0" fontId="3" fillId="3" borderId="1" xfId="0" applyFont="1" applyFill="1" applyBorder="1" applyAlignment="1">
      <alignment vertical="center"/>
    </xf>
    <xf numFmtId="0" fontId="2" fillId="0" borderId="1" xfId="0" applyFont="1" applyFill="1" applyBorder="1">
      <alignment vertical="center"/>
    </xf>
    <xf numFmtId="0" fontId="3" fillId="0" borderId="1" xfId="0" applyFont="1" applyFill="1" applyBorder="1">
      <alignment vertical="center"/>
    </xf>
    <xf numFmtId="0" fontId="19" fillId="3" borderId="1" xfId="0" applyFont="1" applyFill="1" applyBorder="1" applyAlignment="1">
      <alignment vertical="center"/>
    </xf>
    <xf numFmtId="0" fontId="22" fillId="3" borderId="1" xfId="0" applyFont="1" applyFill="1" applyBorder="1" applyAlignment="1">
      <alignment vertical="center" wrapText="1"/>
    </xf>
    <xf numFmtId="0" fontId="2" fillId="0" borderId="1" xfId="0" applyFont="1" applyFill="1" applyBorder="1" applyAlignment="1">
      <alignment vertical="center"/>
    </xf>
    <xf numFmtId="0" fontId="2" fillId="3" borderId="1" xfId="0" applyFont="1" applyFill="1" applyBorder="1" applyAlignment="1">
      <alignment vertical="center"/>
    </xf>
    <xf numFmtId="0" fontId="6" fillId="3" borderId="1" xfId="0" applyFont="1" applyFill="1" applyBorder="1" applyAlignment="1">
      <alignment vertical="center"/>
    </xf>
    <xf numFmtId="0" fontId="6" fillId="0" borderId="1" xfId="0" applyFont="1" applyFill="1" applyBorder="1" applyAlignment="1">
      <alignment vertical="center"/>
    </xf>
    <xf numFmtId="0" fontId="19" fillId="0" borderId="1" xfId="0" applyFont="1" applyFill="1" applyBorder="1" applyAlignment="1">
      <alignment horizontal="center" vertical="center"/>
    </xf>
    <xf numFmtId="49" fontId="3" fillId="0" borderId="1" xfId="0" applyNumberFormat="1" applyFont="1" applyBorder="1" applyAlignment="1" applyProtection="1">
      <alignment horizontal="center" vertical="center" wrapText="1"/>
      <protection locked="0"/>
    </xf>
    <xf numFmtId="0" fontId="3" fillId="3" borderId="1" xfId="52" applyFont="1" applyFill="1" applyBorder="1" applyAlignment="1" applyProtection="1">
      <alignment horizontal="left" vertical="center" wrapText="1"/>
      <protection locked="0"/>
    </xf>
    <xf numFmtId="176" fontId="3" fillId="3" borderId="1" xfId="54" applyNumberFormat="1" applyFont="1" applyFill="1" applyBorder="1" applyAlignment="1">
      <alignment horizontal="center" vertical="center" wrapText="1"/>
    </xf>
    <xf numFmtId="176" fontId="3" fillId="3" borderId="1" xfId="54" applyNumberFormat="1" applyFont="1" applyFill="1" applyBorder="1" applyAlignment="1">
      <alignment horizontal="left" vertical="center" wrapText="1"/>
    </xf>
    <xf numFmtId="49" fontId="3" fillId="3" borderId="1" xfId="0" applyNumberFormat="1" applyFont="1" applyFill="1" applyBorder="1" applyAlignment="1" applyProtection="1">
      <alignment horizontal="center" vertical="center" wrapText="1"/>
      <protection locked="0"/>
    </xf>
    <xf numFmtId="176" fontId="3" fillId="3" borderId="1" xfId="0" applyNumberFormat="1" applyFont="1" applyFill="1" applyBorder="1" applyAlignment="1" applyProtection="1">
      <alignment horizontal="center" vertical="center" wrapText="1"/>
    </xf>
    <xf numFmtId="176" fontId="3" fillId="3" borderId="1" xfId="0" applyNumberFormat="1" applyFont="1" applyFill="1" applyBorder="1" applyAlignment="1">
      <alignment horizontal="center" vertical="center" wrapText="1"/>
    </xf>
    <xf numFmtId="0" fontId="3" fillId="3" borderId="1"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xf>
    <xf numFmtId="58" fontId="3" fillId="0" borderId="1" xfId="0" applyNumberFormat="1" applyFont="1" applyFill="1" applyBorder="1" applyAlignment="1" applyProtection="1">
      <alignment horizontal="center" vertical="center" wrapText="1"/>
    </xf>
    <xf numFmtId="176" fontId="3" fillId="3" borderId="1" xfId="54" applyNumberFormat="1" applyFont="1" applyFill="1" applyBorder="1" applyAlignment="1" applyProtection="1">
      <alignment horizontal="left" vertical="center" wrapText="1"/>
    </xf>
    <xf numFmtId="176" fontId="3" fillId="3" borderId="1" xfId="52" applyNumberFormat="1" applyFont="1" applyFill="1" applyBorder="1" applyAlignment="1">
      <alignment horizontal="center"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3" fillId="3" borderId="1" xfId="0" applyNumberFormat="1" applyFont="1" applyFill="1" applyBorder="1" applyAlignment="1">
      <alignment horizontal="center" vertical="center" wrapText="1"/>
    </xf>
    <xf numFmtId="58" fontId="3" fillId="0" borderId="1" xfId="0" applyNumberFormat="1" applyFont="1" applyFill="1" applyBorder="1" applyAlignment="1">
      <alignment horizontal="left" vertical="center" wrapText="1"/>
    </xf>
    <xf numFmtId="0" fontId="3" fillId="3" borderId="1" xfId="0" applyFont="1" applyFill="1" applyBorder="1" applyAlignment="1" applyProtection="1">
      <alignment horizontal="left" vertical="center" wrapText="1"/>
    </xf>
    <xf numFmtId="57" fontId="3" fillId="3" borderId="1" xfId="0" applyNumberFormat="1" applyFont="1" applyFill="1" applyBorder="1" applyAlignment="1" applyProtection="1">
      <alignment horizontal="center" vertical="center"/>
    </xf>
    <xf numFmtId="0" fontId="22" fillId="3" borderId="1" xfId="0" applyFont="1" applyFill="1" applyBorder="1" applyAlignment="1">
      <alignment horizontal="left" vertical="center" wrapText="1"/>
    </xf>
    <xf numFmtId="49" fontId="3" fillId="3" borderId="1" xfId="0" applyNumberFormat="1" applyFont="1" applyFill="1" applyBorder="1" applyAlignment="1" applyProtection="1">
      <alignment horizontal="center" vertical="center" wrapText="1"/>
    </xf>
    <xf numFmtId="0" fontId="3" fillId="3" borderId="1" xfId="53" applyFont="1" applyFill="1" applyBorder="1" applyAlignment="1" applyProtection="1">
      <alignment horizontal="center" vertical="center" wrapText="1"/>
    </xf>
    <xf numFmtId="0" fontId="3" fillId="0" borderId="0" xfId="0" applyFont="1" applyFill="1" applyAlignment="1">
      <alignment horizontal="center" vertical="center"/>
    </xf>
    <xf numFmtId="0" fontId="37" fillId="0" borderId="1" xfId="0" applyFont="1" applyFill="1" applyBorder="1" applyAlignment="1">
      <alignment horizontal="center" vertical="center" wrapText="1"/>
    </xf>
    <xf numFmtId="176" fontId="3" fillId="0" borderId="1" xfId="52" applyNumberFormat="1" applyFont="1" applyFill="1" applyBorder="1" applyAlignment="1" applyProtection="1">
      <alignment horizontal="left" vertical="center" wrapText="1"/>
    </xf>
    <xf numFmtId="49" fontId="3" fillId="0" borderId="1" xfId="0" applyNumberFormat="1" applyFont="1" applyFill="1" applyBorder="1" applyAlignment="1" applyProtection="1">
      <alignment horizontal="left" vertical="center" wrapText="1"/>
    </xf>
    <xf numFmtId="0" fontId="3" fillId="0" borderId="1" xfId="53" applyFont="1" applyFill="1" applyBorder="1" applyAlignment="1" applyProtection="1">
      <alignment horizontal="left" vertical="center" wrapText="1"/>
    </xf>
    <xf numFmtId="176" fontId="3" fillId="0" borderId="1" xfId="52" applyNumberFormat="1" applyFont="1" applyFill="1" applyBorder="1" applyAlignment="1" applyProtection="1">
      <alignment horizontal="center" vertical="center" wrapText="1"/>
    </xf>
    <xf numFmtId="0" fontId="3" fillId="0" borderId="1" xfId="52" applyNumberFormat="1" applyFont="1" applyFill="1" applyBorder="1" applyAlignment="1" applyProtection="1">
      <alignment horizontal="center" vertical="center" wrapText="1"/>
    </xf>
    <xf numFmtId="0" fontId="38" fillId="0" borderId="1" xfId="0" applyFont="1" applyBorder="1" applyAlignment="1">
      <alignment horizontal="center" vertical="center" wrapText="1"/>
    </xf>
    <xf numFmtId="0" fontId="38" fillId="0" borderId="0" xfId="0" applyFont="1" applyAlignment="1">
      <alignment horizontal="center" vertical="center" wrapText="1"/>
    </xf>
    <xf numFmtId="0" fontId="39" fillId="0" borderId="0" xfId="0" applyFont="1" applyAlignment="1">
      <alignment horizontal="center" vertical="center" wrapText="1"/>
    </xf>
    <xf numFmtId="0" fontId="0" fillId="0" borderId="0" xfId="0" applyFont="1" applyFill="1" applyAlignment="1">
      <alignment vertical="center"/>
    </xf>
    <xf numFmtId="0" fontId="40" fillId="0" borderId="1" xfId="0" applyFont="1" applyFill="1" applyBorder="1" applyAlignment="1">
      <alignment vertical="center"/>
    </xf>
    <xf numFmtId="0" fontId="40" fillId="0" borderId="1" xfId="0" applyFont="1" applyFill="1" applyBorder="1" applyAlignment="1">
      <alignment horizontal="center" vertical="center"/>
    </xf>
    <xf numFmtId="0" fontId="40" fillId="0" borderId="1" xfId="0" applyFont="1" applyFill="1" applyBorder="1">
      <alignment vertical="center"/>
    </xf>
    <xf numFmtId="0" fontId="0" fillId="0" borderId="0" xfId="0" applyFont="1">
      <alignment vertical="center"/>
    </xf>
    <xf numFmtId="0" fontId="0" fillId="0" borderId="0" xfId="0" applyFont="1" applyAlignment="1">
      <alignment horizontal="left" vertical="center"/>
    </xf>
    <xf numFmtId="0" fontId="0" fillId="0" borderId="0" xfId="0" applyFont="1" applyAlignment="1">
      <alignment vertical="center" wrapText="1"/>
    </xf>
    <xf numFmtId="0" fontId="0" fillId="0" borderId="0" xfId="0" applyFont="1" applyAlignment="1">
      <alignment horizontal="center" vertical="center" wrapText="1"/>
    </xf>
    <xf numFmtId="0" fontId="41" fillId="0" borderId="0" xfId="0" applyFont="1" applyAlignment="1">
      <alignment horizontal="left" vertical="center"/>
    </xf>
    <xf numFmtId="0" fontId="0" fillId="0" borderId="0" xfId="0" applyFont="1" applyAlignment="1">
      <alignment horizontal="center" vertical="center"/>
    </xf>
    <xf numFmtId="0" fontId="0" fillId="0" borderId="0" xfId="0" applyFont="1" applyFill="1" applyAlignment="1">
      <alignment horizontal="left" vertical="center"/>
    </xf>
    <xf numFmtId="0" fontId="42" fillId="0" borderId="0" xfId="0" applyFont="1" applyFill="1" applyAlignment="1">
      <alignment horizontal="center" vertical="center"/>
    </xf>
    <xf numFmtId="0" fontId="43" fillId="0" borderId="0" xfId="0" applyFont="1" applyFill="1" applyAlignment="1">
      <alignment horizontal="left" vertical="center"/>
    </xf>
    <xf numFmtId="0" fontId="43" fillId="0" borderId="0" xfId="0" applyFont="1" applyFill="1" applyAlignment="1">
      <alignment horizontal="center" vertical="center"/>
    </xf>
    <xf numFmtId="0" fontId="43" fillId="0" borderId="0" xfId="0" applyFont="1" applyFill="1" applyAlignment="1">
      <alignment horizontal="center" vertical="center" wrapText="1"/>
    </xf>
    <xf numFmtId="0" fontId="44" fillId="0" borderId="1" xfId="0" applyFont="1" applyFill="1" applyBorder="1" applyAlignment="1">
      <alignment horizontal="center" vertical="center" wrapText="1"/>
    </xf>
    <xf numFmtId="0" fontId="40" fillId="0" borderId="1" xfId="0" applyFont="1" applyFill="1" applyBorder="1" applyAlignment="1" applyProtection="1">
      <alignment horizontal="center" vertical="center"/>
    </xf>
    <xf numFmtId="0" fontId="45" fillId="0" borderId="1" xfId="0" applyFont="1" applyFill="1" applyBorder="1" applyAlignment="1">
      <alignment horizontal="left" vertical="center" wrapText="1"/>
    </xf>
    <xf numFmtId="0" fontId="45" fillId="0" borderId="1" xfId="0" applyFont="1" applyFill="1" applyBorder="1" applyAlignment="1">
      <alignment horizontal="center" vertical="center" wrapText="1"/>
    </xf>
    <xf numFmtId="49" fontId="45" fillId="0" borderId="1" xfId="0" applyNumberFormat="1" applyFont="1" applyFill="1" applyBorder="1" applyAlignment="1" applyProtection="1">
      <alignment horizontal="center" vertical="center" wrapText="1"/>
      <protection locked="0"/>
    </xf>
    <xf numFmtId="0" fontId="40" fillId="0" borderId="1" xfId="0" applyFont="1" applyFill="1" applyBorder="1" applyAlignment="1">
      <alignment horizontal="center" vertical="center" wrapText="1"/>
    </xf>
    <xf numFmtId="0" fontId="45" fillId="0" borderId="1" xfId="52" applyFont="1" applyFill="1" applyBorder="1" applyAlignment="1">
      <alignment horizontal="left" vertical="center" wrapText="1"/>
    </xf>
    <xf numFmtId="0" fontId="45" fillId="0" borderId="1" xfId="52" applyFont="1" applyFill="1" applyBorder="1" applyAlignment="1" applyProtection="1">
      <alignment horizontal="left" vertical="center" wrapText="1"/>
      <protection locked="0"/>
    </xf>
    <xf numFmtId="176" fontId="40" fillId="0" borderId="1" xfId="54" applyNumberFormat="1" applyFont="1" applyFill="1" applyBorder="1" applyAlignment="1">
      <alignment horizontal="center" vertical="center" wrapText="1"/>
    </xf>
    <xf numFmtId="0" fontId="40" fillId="0" borderId="1" xfId="0" applyFont="1" applyFill="1" applyBorder="1" applyAlignment="1">
      <alignment horizontal="left" vertical="center" wrapText="1"/>
    </xf>
    <xf numFmtId="0" fontId="45" fillId="0" borderId="1" xfId="0" applyNumberFormat="1" applyFont="1" applyFill="1" applyBorder="1" applyAlignment="1">
      <alignment horizontal="left" vertical="center" wrapText="1"/>
    </xf>
    <xf numFmtId="0" fontId="45" fillId="0" borderId="1" xfId="0" applyNumberFormat="1" applyFont="1" applyFill="1" applyBorder="1" applyAlignment="1">
      <alignment horizontal="center" vertical="center" wrapText="1"/>
    </xf>
    <xf numFmtId="0" fontId="40" fillId="0" borderId="1" xfId="0" applyNumberFormat="1" applyFont="1" applyFill="1" applyBorder="1" applyAlignment="1">
      <alignment horizontal="center" vertical="center" wrapText="1"/>
    </xf>
    <xf numFmtId="0" fontId="40" fillId="0" borderId="1" xfId="0" applyNumberFormat="1" applyFont="1" applyFill="1" applyBorder="1" applyAlignment="1">
      <alignment horizontal="left" vertical="center" wrapText="1"/>
    </xf>
    <xf numFmtId="176" fontId="45" fillId="0" borderId="1" xfId="0" applyNumberFormat="1" applyFont="1" applyFill="1" applyBorder="1" applyAlignment="1">
      <alignment horizontal="center" vertical="center" wrapText="1"/>
    </xf>
    <xf numFmtId="58" fontId="40" fillId="0" borderId="1" xfId="0" applyNumberFormat="1" applyFont="1" applyFill="1" applyBorder="1" applyAlignment="1">
      <alignment horizontal="left" vertical="center" wrapText="1"/>
    </xf>
    <xf numFmtId="0" fontId="45" fillId="0" borderId="1" xfId="0" applyNumberFormat="1" applyFont="1" applyFill="1" applyBorder="1" applyAlignment="1" applyProtection="1">
      <alignment horizontal="center" vertical="center" wrapText="1"/>
    </xf>
    <xf numFmtId="0" fontId="45" fillId="0" borderId="1" xfId="0" applyFont="1" applyFill="1" applyBorder="1" applyAlignment="1">
      <alignment horizontal="center" vertical="center"/>
    </xf>
    <xf numFmtId="58" fontId="40" fillId="0" borderId="1" xfId="0" applyNumberFormat="1" applyFont="1" applyFill="1" applyBorder="1" applyAlignment="1" applyProtection="1">
      <alignment horizontal="left" vertical="center" wrapText="1"/>
    </xf>
    <xf numFmtId="49" fontId="45" fillId="0" borderId="1" xfId="0" applyNumberFormat="1" applyFont="1" applyFill="1" applyBorder="1" applyAlignment="1" applyProtection="1">
      <alignment horizontal="left" vertical="center" wrapText="1"/>
      <protection locked="0"/>
    </xf>
    <xf numFmtId="0" fontId="45" fillId="0" borderId="1" xfId="52" applyFont="1" applyFill="1" applyBorder="1" applyAlignment="1">
      <alignment horizontal="center" vertical="center" wrapText="1"/>
    </xf>
    <xf numFmtId="176" fontId="40" fillId="0" borderId="1" xfId="0" applyNumberFormat="1" applyFont="1" applyFill="1" applyBorder="1" applyAlignment="1" applyProtection="1">
      <alignment horizontal="center" vertical="center" wrapText="1"/>
    </xf>
    <xf numFmtId="49" fontId="40" fillId="0" borderId="1" xfId="0" applyNumberFormat="1" applyFont="1" applyFill="1" applyBorder="1" applyAlignment="1" applyProtection="1">
      <alignment horizontal="left" vertical="center" wrapText="1"/>
      <protection locked="0"/>
    </xf>
    <xf numFmtId="0" fontId="40" fillId="0" borderId="1" xfId="0" applyFont="1" applyFill="1" applyBorder="1" applyAlignment="1" applyProtection="1">
      <alignment horizontal="left" vertical="center" wrapText="1"/>
    </xf>
    <xf numFmtId="0" fontId="45" fillId="3" borderId="1" xfId="0" applyFont="1" applyFill="1" applyBorder="1" applyAlignment="1">
      <alignment horizontal="left" vertical="center" wrapText="1"/>
    </xf>
    <xf numFmtId="0" fontId="40" fillId="3" borderId="1" xfId="0" applyFont="1" applyFill="1" applyBorder="1" applyAlignment="1">
      <alignment horizontal="center" vertical="center" wrapText="1"/>
    </xf>
    <xf numFmtId="0" fontId="40" fillId="3" borderId="1" xfId="0" applyFont="1" applyFill="1" applyBorder="1" applyAlignment="1">
      <alignment horizontal="left" vertical="center" wrapText="1"/>
    </xf>
    <xf numFmtId="0" fontId="45" fillId="3" borderId="1" xfId="0" applyFont="1" applyFill="1" applyBorder="1" applyAlignment="1">
      <alignment horizontal="center" vertical="center" wrapText="1"/>
    </xf>
    <xf numFmtId="0" fontId="45" fillId="0" borderId="1" xfId="0" applyFont="1" applyFill="1" applyBorder="1" applyAlignment="1" applyProtection="1">
      <alignment horizontal="center" vertical="center"/>
    </xf>
    <xf numFmtId="58" fontId="45" fillId="0" borderId="1" xfId="0" applyNumberFormat="1" applyFont="1" applyFill="1" applyBorder="1" applyAlignment="1" applyProtection="1">
      <alignment horizontal="left" vertical="center" wrapText="1"/>
    </xf>
    <xf numFmtId="0" fontId="46" fillId="0" borderId="0" xfId="0" applyFont="1" applyFill="1" applyAlignment="1">
      <alignment horizontal="left" vertical="center"/>
    </xf>
    <xf numFmtId="0" fontId="47" fillId="0" borderId="1"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8" fillId="0" borderId="1" xfId="0" applyFont="1" applyFill="1" applyBorder="1" applyAlignment="1">
      <alignment horizontal="left" vertical="center" wrapText="1"/>
    </xf>
    <xf numFmtId="0" fontId="45" fillId="0" borderId="1" xfId="0" applyFont="1" applyFill="1" applyBorder="1" applyAlignment="1" applyProtection="1">
      <alignment horizontal="center" vertical="center" wrapText="1"/>
    </xf>
    <xf numFmtId="0" fontId="44" fillId="0" borderId="1" xfId="0" applyFont="1" applyFill="1" applyBorder="1" applyAlignment="1">
      <alignment horizontal="left" vertical="center" wrapText="1"/>
    </xf>
    <xf numFmtId="49" fontId="45" fillId="0" borderId="1" xfId="0" applyNumberFormat="1" applyFont="1" applyFill="1" applyBorder="1" applyAlignment="1">
      <alignment horizontal="center" vertical="center" wrapText="1"/>
    </xf>
    <xf numFmtId="0" fontId="44" fillId="0" borderId="1" xfId="0" applyNumberFormat="1" applyFont="1" applyFill="1" applyBorder="1" applyAlignment="1">
      <alignment horizontal="left" vertical="center" wrapText="1"/>
    </xf>
    <xf numFmtId="58" fontId="44" fillId="0" borderId="1" xfId="0" applyNumberFormat="1" applyFont="1" applyFill="1" applyBorder="1" applyAlignment="1">
      <alignment horizontal="left" vertical="center" wrapText="1"/>
    </xf>
    <xf numFmtId="0" fontId="45" fillId="0" borderId="1" xfId="0" applyFont="1" applyFill="1" applyBorder="1" applyAlignment="1" applyProtection="1">
      <alignment horizontal="left" vertical="center" wrapText="1"/>
    </xf>
    <xf numFmtId="0" fontId="45" fillId="3" borderId="1" xfId="0" applyFont="1" applyFill="1" applyBorder="1" applyAlignment="1" applyProtection="1">
      <alignment horizontal="center" vertical="center" wrapText="1"/>
    </xf>
    <xf numFmtId="58" fontId="44" fillId="0" borderId="1" xfId="0" applyNumberFormat="1" applyFont="1" applyFill="1" applyBorder="1" applyAlignment="1" applyProtection="1">
      <alignment horizontal="left" vertical="center" wrapText="1"/>
    </xf>
    <xf numFmtId="0" fontId="41" fillId="0" borderId="0" xfId="0" applyNumberFormat="1" applyFont="1" applyAlignment="1">
      <alignment horizontal="left" vertical="center"/>
    </xf>
    <xf numFmtId="0" fontId="0" fillId="0" borderId="0" xfId="0" applyNumberFormat="1" applyFont="1" applyAlignment="1">
      <alignment horizontal="left" vertical="center"/>
    </xf>
    <xf numFmtId="0" fontId="0" fillId="0" borderId="0" xfId="0" applyNumberFormat="1" applyFont="1" applyAlignment="1">
      <alignment horizontal="center" vertical="center"/>
    </xf>
    <xf numFmtId="0" fontId="1" fillId="0" borderId="1" xfId="0" applyFont="1" applyFill="1" applyBorder="1" applyAlignment="1">
      <alignment vertical="center"/>
    </xf>
    <xf numFmtId="0" fontId="14" fillId="2" borderId="0" xfId="0" applyFont="1" applyFill="1" applyAlignment="1">
      <alignment vertical="center"/>
    </xf>
    <xf numFmtId="0" fontId="49" fillId="0" borderId="0" xfId="0" applyFont="1" applyFill="1" applyAlignment="1">
      <alignment horizontal="center" vertical="center"/>
    </xf>
    <xf numFmtId="0" fontId="50" fillId="0" borderId="0" xfId="0" applyFont="1" applyFill="1" applyAlignment="1">
      <alignment horizontal="left" vertical="center"/>
    </xf>
    <xf numFmtId="0" fontId="50" fillId="0" borderId="0" xfId="0" applyFont="1" applyFill="1" applyAlignment="1">
      <alignment horizontal="center" vertical="center"/>
    </xf>
    <xf numFmtId="0" fontId="50" fillId="0" borderId="0" xfId="0" applyFont="1" applyFill="1" applyAlignment="1">
      <alignment horizontal="center" vertical="center" wrapText="1"/>
    </xf>
    <xf numFmtId="0" fontId="3" fillId="2" borderId="3" xfId="0" applyFont="1" applyFill="1" applyBorder="1" applyAlignment="1" applyProtection="1">
      <alignment horizontal="center" vertical="center"/>
    </xf>
    <xf numFmtId="0" fontId="6" fillId="2"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14" fillId="0" borderId="1" xfId="52" applyFont="1" applyFill="1" applyBorder="1" applyAlignment="1" applyProtection="1">
      <alignment horizontal="left" vertical="center" wrapText="1"/>
      <protection locked="0"/>
    </xf>
    <xf numFmtId="176" fontId="3" fillId="0" borderId="1" xfId="54" applyNumberFormat="1" applyFont="1" applyFill="1" applyBorder="1" applyAlignment="1">
      <alignment horizontal="center" vertical="center" wrapText="1"/>
    </xf>
    <xf numFmtId="176" fontId="14" fillId="0" borderId="1" xfId="54" applyNumberFormat="1" applyFont="1" applyFill="1" applyBorder="1" applyAlignment="1">
      <alignment horizontal="left" vertical="center" wrapText="1"/>
    </xf>
    <xf numFmtId="0" fontId="14" fillId="0" borderId="1" xfId="52" applyFont="1" applyFill="1" applyBorder="1" applyAlignment="1">
      <alignment horizontal="left" vertical="center" wrapText="1"/>
    </xf>
    <xf numFmtId="0" fontId="14" fillId="0" borderId="1" xfId="52" applyNumberFormat="1" applyFont="1" applyFill="1" applyBorder="1" applyAlignment="1" applyProtection="1">
      <alignment horizontal="center" vertical="center" wrapText="1"/>
      <protection locked="0"/>
    </xf>
    <xf numFmtId="0" fontId="6" fillId="2" borderId="3" xfId="0" applyFont="1" applyFill="1" applyBorder="1" applyAlignment="1">
      <alignment horizontal="left" vertical="center"/>
    </xf>
    <xf numFmtId="0" fontId="6" fillId="2" borderId="3" xfId="0" applyFont="1" applyFill="1" applyBorder="1" applyAlignment="1" applyProtection="1">
      <alignment horizontal="center" vertical="center"/>
    </xf>
    <xf numFmtId="177" fontId="3" fillId="0" borderId="1" xfId="0" applyNumberFormat="1" applyFont="1" applyFill="1" applyBorder="1" applyAlignment="1">
      <alignment horizontal="justify" vertical="center"/>
    </xf>
    <xf numFmtId="49" fontId="14" fillId="0" borderId="1" xfId="0" applyNumberFormat="1" applyFont="1" applyFill="1" applyBorder="1" applyAlignment="1" applyProtection="1">
      <alignment horizontal="left" vertical="center" wrapText="1"/>
      <protection locked="0"/>
    </xf>
    <xf numFmtId="176" fontId="3" fillId="0" borderId="1" xfId="52" applyNumberFormat="1" applyFont="1" applyFill="1" applyBorder="1" applyAlignment="1">
      <alignment horizontal="center" vertical="center" wrapText="1"/>
    </xf>
    <xf numFmtId="0" fontId="14" fillId="0" borderId="1" xfId="52"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49" fontId="14" fillId="0" borderId="1" xfId="0" applyNumberFormat="1" applyFont="1" applyFill="1" applyBorder="1" applyAlignment="1" applyProtection="1">
      <alignment horizontal="center" vertical="center" wrapText="1"/>
      <protection locked="0"/>
    </xf>
    <xf numFmtId="0" fontId="14"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176" fontId="14"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justify" vertical="center"/>
    </xf>
    <xf numFmtId="0" fontId="14" fillId="0" borderId="1" xfId="52" applyFont="1" applyFill="1" applyBorder="1" applyAlignment="1" applyProtection="1">
      <alignment horizontal="left" vertical="center" wrapText="1"/>
    </xf>
    <xf numFmtId="0" fontId="14" fillId="0" borderId="1" xfId="52" applyNumberFormat="1" applyFont="1" applyFill="1" applyBorder="1" applyAlignment="1" applyProtection="1">
      <alignment horizontal="left" vertical="center" wrapText="1"/>
      <protection locked="0"/>
    </xf>
    <xf numFmtId="179" fontId="14"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xf>
    <xf numFmtId="0" fontId="14" fillId="3" borderId="1" xfId="0" applyFont="1" applyFill="1" applyBorder="1" applyAlignment="1" applyProtection="1">
      <alignment horizontal="center" vertical="center" wrapText="1"/>
    </xf>
    <xf numFmtId="57" fontId="14" fillId="0" borderId="1" xfId="0" applyNumberFormat="1" applyFont="1" applyFill="1" applyBorder="1" applyAlignment="1" applyProtection="1">
      <alignment horizontal="center" vertical="center" wrapText="1"/>
    </xf>
    <xf numFmtId="57" fontId="14" fillId="0" borderId="1" xfId="52"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xf>
    <xf numFmtId="178" fontId="51" fillId="0" borderId="0" xfId="0" applyNumberFormat="1" applyFont="1" applyFill="1" applyAlignment="1">
      <alignment horizontal="center" vertical="center"/>
    </xf>
    <xf numFmtId="178" fontId="2" fillId="0" borderId="0" xfId="0" applyNumberFormat="1" applyFont="1" applyFill="1" applyAlignment="1">
      <alignment horizontal="center" vertical="center"/>
    </xf>
    <xf numFmtId="178"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xf>
    <xf numFmtId="178" fontId="6" fillId="0" borderId="4" xfId="0" applyNumberFormat="1" applyFont="1" applyFill="1" applyBorder="1" applyAlignment="1">
      <alignment horizontal="center" vertical="center" wrapText="1"/>
    </xf>
    <xf numFmtId="178" fontId="6" fillId="0" borderId="12" xfId="0" applyNumberFormat="1" applyFont="1" applyFill="1" applyBorder="1" applyAlignment="1">
      <alignment horizontal="center" vertical="center"/>
    </xf>
    <xf numFmtId="178" fontId="6" fillId="0" borderId="13" xfId="0" applyNumberFormat="1" applyFont="1" applyFill="1" applyBorder="1" applyAlignment="1">
      <alignment horizontal="center" vertical="center"/>
    </xf>
    <xf numFmtId="178" fontId="6" fillId="0" borderId="4" xfId="0" applyNumberFormat="1" applyFont="1" applyFill="1" applyBorder="1" applyAlignment="1">
      <alignment horizontal="center" vertical="center"/>
    </xf>
    <xf numFmtId="178" fontId="6" fillId="0" borderId="14" xfId="0" applyNumberFormat="1" applyFont="1" applyFill="1" applyBorder="1" applyAlignment="1">
      <alignment horizontal="center" vertical="center" wrapText="1"/>
    </xf>
    <xf numFmtId="178" fontId="52" fillId="0" borderId="1" xfId="0" applyNumberFormat="1" applyFont="1" applyFill="1" applyBorder="1" applyAlignment="1">
      <alignment horizontal="center" vertical="center"/>
    </xf>
    <xf numFmtId="176" fontId="52" fillId="0" borderId="1" xfId="0" applyNumberFormat="1" applyFont="1" applyFill="1" applyBorder="1" applyAlignment="1">
      <alignment horizontal="center" vertical="center"/>
    </xf>
    <xf numFmtId="180" fontId="52" fillId="0" borderId="1" xfId="0" applyNumberFormat="1" applyFont="1" applyFill="1" applyBorder="1" applyAlignment="1">
      <alignment horizontal="center" vertical="center"/>
    </xf>
    <xf numFmtId="178" fontId="52" fillId="0" borderId="4" xfId="0" applyNumberFormat="1" applyFont="1" applyFill="1" applyBorder="1" applyAlignment="1">
      <alignment horizontal="center" vertical="center"/>
    </xf>
    <xf numFmtId="176" fontId="52" fillId="0" borderId="14" xfId="0" applyNumberFormat="1" applyFont="1" applyFill="1" applyBorder="1" applyAlignment="1">
      <alignment horizontal="center" vertical="center"/>
    </xf>
    <xf numFmtId="178" fontId="53" fillId="0" borderId="1" xfId="0" applyNumberFormat="1" applyFont="1" applyFill="1" applyBorder="1" applyAlignment="1">
      <alignment horizontal="center" vertical="center"/>
    </xf>
    <xf numFmtId="176" fontId="40" fillId="0" borderId="1" xfId="0" applyNumberFormat="1" applyFont="1" applyFill="1" applyBorder="1" applyAlignment="1">
      <alignment horizontal="center" vertical="center"/>
    </xf>
    <xf numFmtId="180" fontId="40" fillId="0" borderId="1" xfId="0" applyNumberFormat="1" applyFont="1" applyFill="1" applyBorder="1" applyAlignment="1">
      <alignment horizontal="center" vertical="center"/>
    </xf>
    <xf numFmtId="181" fontId="40" fillId="0" borderId="4" xfId="0" applyNumberFormat="1" applyFont="1" applyFill="1" applyBorder="1" applyAlignment="1">
      <alignment horizontal="center" vertical="center"/>
    </xf>
    <xf numFmtId="176" fontId="40" fillId="0" borderId="14" xfId="0" applyNumberFormat="1" applyFont="1" applyFill="1" applyBorder="1" applyAlignment="1">
      <alignment horizontal="center" vertical="center"/>
    </xf>
    <xf numFmtId="176" fontId="40" fillId="0" borderId="15" xfId="0" applyNumberFormat="1" applyFont="1" applyFill="1" applyBorder="1" applyAlignment="1">
      <alignment horizontal="center" vertical="center"/>
    </xf>
    <xf numFmtId="180" fontId="40" fillId="0" borderId="16" xfId="0" applyNumberFormat="1" applyFont="1" applyFill="1" applyBorder="1" applyAlignment="1">
      <alignment horizontal="center" vertical="center"/>
    </xf>
    <xf numFmtId="178" fontId="10" fillId="0" borderId="0" xfId="0" applyNumberFormat="1" applyFont="1" applyFill="1" applyAlignment="1">
      <alignment horizontal="center" vertical="center"/>
    </xf>
    <xf numFmtId="180" fontId="52" fillId="0" borderId="4" xfId="0" applyNumberFormat="1" applyFont="1" applyFill="1" applyBorder="1" applyAlignment="1">
      <alignment horizontal="center" vertical="center"/>
    </xf>
    <xf numFmtId="178" fontId="6" fillId="0" borderId="17" xfId="0" applyNumberFormat="1" applyFont="1" applyFill="1" applyBorder="1" applyAlignment="1">
      <alignment horizontal="center" vertical="center"/>
    </xf>
    <xf numFmtId="178" fontId="6" fillId="0" borderId="18" xfId="0" applyNumberFormat="1" applyFont="1" applyFill="1" applyBorder="1" applyAlignment="1">
      <alignment horizontal="center" vertical="center"/>
    </xf>
    <xf numFmtId="178" fontId="52" fillId="0" borderId="18" xfId="0" applyNumberFormat="1" applyFont="1" applyFill="1" applyBorder="1" applyAlignment="1">
      <alignment horizontal="center" vertical="center"/>
    </xf>
    <xf numFmtId="180" fontId="52" fillId="0" borderId="18" xfId="0" applyNumberFormat="1" applyFont="1" applyFill="1" applyBorder="1" applyAlignment="1">
      <alignment horizontal="center" vertical="center"/>
    </xf>
    <xf numFmtId="180" fontId="40" fillId="0" borderId="18" xfId="0" applyNumberFormat="1" applyFont="1" applyFill="1" applyBorder="1" applyAlignment="1">
      <alignment horizontal="center" vertical="center"/>
    </xf>
    <xf numFmtId="181" fontId="40" fillId="0" borderId="19" xfId="0" applyNumberFormat="1" applyFont="1" applyFill="1" applyBorder="1" applyAlignment="1">
      <alignment horizontal="center" vertical="center"/>
    </xf>
    <xf numFmtId="180" fontId="40" fillId="0" borderId="20" xfId="0" applyNumberFormat="1" applyFont="1" applyFill="1" applyBorder="1" applyAlignment="1">
      <alignment horizontal="center" vertical="center"/>
    </xf>
    <xf numFmtId="176" fontId="40" fillId="0" borderId="18" xfId="0" applyNumberFormat="1" applyFont="1" applyFill="1" applyBorder="1" applyAlignment="1">
      <alignment horizontal="center" vertical="center"/>
    </xf>
    <xf numFmtId="0" fontId="6" fillId="3" borderId="1" xfId="52" applyFont="1" applyFill="1" applyBorder="1" applyAlignment="1" applyProtection="1">
      <alignment horizontal="center" vertical="center" wrapText="1"/>
    </xf>
    <xf numFmtId="0" fontId="3" fillId="3" borderId="1" xfId="52" applyNumberFormat="1" applyFont="1" applyFill="1" applyBorder="1" applyAlignment="1" applyProtection="1">
      <alignment horizontal="left" vertical="center" wrapText="1"/>
      <protection locked="0"/>
    </xf>
    <xf numFmtId="0" fontId="6" fillId="3" borderId="1" xfId="52"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3" borderId="1" xfId="52" applyNumberFormat="1" applyFont="1" applyFill="1" applyBorder="1" applyAlignment="1" applyProtection="1">
      <alignment horizontal="center" vertical="center" wrapText="1"/>
    </xf>
    <xf numFmtId="0" fontId="54" fillId="0" borderId="0" xfId="0" applyFont="1" applyFill="1" applyAlignment="1">
      <alignment horizontal="justify" vertical="center" wrapText="1"/>
    </xf>
    <xf numFmtId="0" fontId="55" fillId="0" borderId="0" xfId="0" applyFont="1" applyFill="1" applyAlignment="1">
      <alignment horizontal="center" vertical="center" wrapText="1"/>
    </xf>
    <xf numFmtId="0" fontId="55" fillId="0" borderId="0" xfId="0" applyFont="1" applyFill="1" applyAlignment="1">
      <alignment horizontal="center" vertical="center"/>
    </xf>
    <xf numFmtId="0" fontId="56" fillId="0" borderId="0" xfId="0" applyFont="1" applyFill="1" applyAlignment="1">
      <alignment horizontal="justify" vertical="center"/>
    </xf>
    <xf numFmtId="0" fontId="57" fillId="0" borderId="0" xfId="0" applyFont="1" applyFill="1" applyAlignment="1">
      <alignment horizontal="center" vertical="center" wrapText="1"/>
    </xf>
    <xf numFmtId="177" fontId="57" fillId="0" borderId="0" xfId="0" applyNumberFormat="1" applyFont="1" applyFill="1" applyAlignment="1">
      <alignment horizontal="center" vertical="center" wrapText="1"/>
    </xf>
    <xf numFmtId="0" fontId="3" fillId="0" borderId="1" xfId="0" applyFont="1" applyFill="1" applyBorder="1" applyAlignment="1" applyProtection="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2" xfId="50"/>
    <cellStyle name="常规 16 2 3" xfId="51"/>
    <cellStyle name="常规 2" xfId="52"/>
    <cellStyle name="常规 2 3 4" xfId="53"/>
    <cellStyle name="常规 3"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view="pageBreakPreview" zoomScaleNormal="100" workbookViewId="0">
      <selection activeCell="F3" sqref="F3"/>
    </sheetView>
  </sheetViews>
  <sheetFormatPr defaultColWidth="9" defaultRowHeight="13.5" outlineLevelRow="4" outlineLevelCol="2"/>
  <cols>
    <col min="1" max="3" width="40.6333333333333" customWidth="1"/>
  </cols>
  <sheetData>
    <row r="1" s="492" customFormat="1" ht="25" customHeight="1" spans="1:1">
      <c r="A1" s="624"/>
    </row>
    <row r="2" s="492" customFormat="1" ht="25" customHeight="1" spans="1:1">
      <c r="A2" s="624"/>
    </row>
    <row r="3" s="492" customFormat="1" ht="271" customHeight="1" spans="1:3">
      <c r="A3" s="625" t="s">
        <v>0</v>
      </c>
      <c r="B3" s="626"/>
      <c r="C3" s="626"/>
    </row>
    <row r="4" s="492" customFormat="1" ht="40" customHeight="1" spans="1:2">
      <c r="A4" s="627" t="s">
        <v>1</v>
      </c>
      <c r="B4" s="628" t="s">
        <v>2</v>
      </c>
    </row>
    <row r="5" s="492" customFormat="1" ht="40" customHeight="1" spans="1:2">
      <c r="A5" s="627" t="s">
        <v>1</v>
      </c>
      <c r="B5" s="629">
        <v>45200</v>
      </c>
    </row>
  </sheetData>
  <mergeCells count="1">
    <mergeCell ref="A3:C3"/>
  </mergeCells>
  <printOptions horizontalCentered="1" verticalCentered="1"/>
  <pageMargins left="0.751388888888889" right="0.751388888888889" top="1" bottom="1" header="0.5" footer="0.5"/>
  <pageSetup paperSize="9" orientation="landscape"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4"/>
  <sheetViews>
    <sheetView view="pageBreakPreview" zoomScale="70" zoomScaleNormal="70" topLeftCell="A3" workbookViewId="0">
      <selection activeCell="A63" sqref="$A63:$XFD68"/>
    </sheetView>
  </sheetViews>
  <sheetFormatPr defaultColWidth="9" defaultRowHeight="13.5"/>
  <cols>
    <col min="1" max="1" width="7.75" customWidth="1"/>
    <col min="2" max="2" width="16.8833333333333" style="182" customWidth="1"/>
    <col min="3" max="3" width="9.69166666666667" customWidth="1"/>
    <col min="4" max="4" width="10.025" customWidth="1"/>
    <col min="5" max="5" width="13.8833333333333" style="183" customWidth="1"/>
    <col min="6" max="6" width="31.6333333333333" customWidth="1"/>
    <col min="7" max="7" width="13.7416666666667" customWidth="1"/>
    <col min="8" max="8" width="25.6333333333333" customWidth="1"/>
    <col min="9" max="9" width="13.575" customWidth="1"/>
    <col min="10" max="10" width="28.0333333333333" customWidth="1"/>
    <col min="11" max="11" width="21.1333333333333" customWidth="1"/>
    <col min="12" max="12" width="19.9916666666667" customWidth="1"/>
    <col min="13" max="13" width="17.675" customWidth="1"/>
    <col min="14" max="15" width="11.5"/>
    <col min="16" max="16" width="17" customWidth="1"/>
    <col min="17" max="17" width="16.75" customWidth="1"/>
    <col min="18" max="18" width="15.8916666666667" style="220" customWidth="1"/>
    <col min="19" max="19" width="11.7833333333333" customWidth="1"/>
  </cols>
  <sheetData>
    <row r="1" s="2" customFormat="1" ht="65" customHeight="1" spans="1:19">
      <c r="A1" s="221" t="s">
        <v>1692</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"合计项目"&amp;SUBTOTAL(3,A6:A24)-7&amp;"个"</f>
        <v>合计项目12个</v>
      </c>
      <c r="C5" s="75"/>
      <c r="D5" s="75"/>
      <c r="E5" s="75"/>
      <c r="F5" s="17"/>
      <c r="G5" s="165">
        <f>SUM(G6,G13)</f>
        <v>165159</v>
      </c>
      <c r="H5" s="165"/>
      <c r="I5" s="165">
        <f>SUM(I6,I13)</f>
        <v>36911</v>
      </c>
      <c r="J5" s="17"/>
      <c r="K5" s="17"/>
      <c r="L5" s="17"/>
      <c r="M5" s="17"/>
      <c r="N5" s="164"/>
      <c r="O5" s="164"/>
      <c r="P5" s="164"/>
      <c r="Q5" s="164"/>
      <c r="R5" s="164"/>
      <c r="S5" s="164"/>
    </row>
    <row r="6" s="1" customFormat="1" ht="25" customHeight="1" spans="1:19">
      <c r="A6" s="21" t="s">
        <v>19</v>
      </c>
      <c r="B6" s="22" t="str">
        <f>"在建项目"&amp;SUBTOTAL(3,A6:A12)-3&amp;"个"</f>
        <v>在建项目4个</v>
      </c>
      <c r="C6" s="23"/>
      <c r="D6" s="23"/>
      <c r="E6" s="24"/>
      <c r="F6" s="22"/>
      <c r="G6" s="24">
        <f>SUM(G7,G11)</f>
        <v>114536</v>
      </c>
      <c r="H6" s="24"/>
      <c r="I6" s="24">
        <f>SUM(I7,I11)</f>
        <v>36911</v>
      </c>
      <c r="J6" s="78"/>
      <c r="K6" s="78"/>
      <c r="L6" s="78"/>
      <c r="M6" s="78"/>
      <c r="N6" s="52"/>
      <c r="O6" s="52"/>
      <c r="P6" s="52"/>
      <c r="Q6" s="52"/>
      <c r="R6" s="52"/>
      <c r="S6" s="52"/>
    </row>
    <row r="7" s="1" customFormat="1" ht="25" customHeight="1" spans="1:19">
      <c r="A7" s="21" t="s">
        <v>296</v>
      </c>
      <c r="B7" s="22" t="str">
        <f>"农林水利类"&amp;SUBTOTAL(3,A7:A11)-2&amp;"个"</f>
        <v>农林水利类3个</v>
      </c>
      <c r="C7" s="23"/>
      <c r="D7" s="23"/>
      <c r="E7" s="24"/>
      <c r="F7" s="22"/>
      <c r="G7" s="24">
        <f>SUM(G8:G10)</f>
        <v>114036</v>
      </c>
      <c r="H7" s="24"/>
      <c r="I7" s="24">
        <f>SUM(I8:I10)</f>
        <v>36711</v>
      </c>
      <c r="J7" s="78"/>
      <c r="K7" s="78"/>
      <c r="L7" s="78"/>
      <c r="M7" s="78"/>
      <c r="N7" s="52"/>
      <c r="O7" s="52"/>
      <c r="P7" s="52"/>
      <c r="Q7" s="52"/>
      <c r="R7" s="52"/>
      <c r="S7" s="52"/>
    </row>
    <row r="8" s="1" customFormat="1" ht="122" customHeight="1" spans="1:19">
      <c r="A8" s="43">
        <v>1</v>
      </c>
      <c r="B8" s="39" t="s">
        <v>653</v>
      </c>
      <c r="C8" s="27" t="s">
        <v>76</v>
      </c>
      <c r="D8" s="29" t="s">
        <v>1693</v>
      </c>
      <c r="E8" s="29"/>
      <c r="F8" s="39" t="s">
        <v>654</v>
      </c>
      <c r="G8" s="29">
        <v>102600</v>
      </c>
      <c r="H8" s="29" t="s">
        <v>1694</v>
      </c>
      <c r="I8" s="29">
        <v>30000</v>
      </c>
      <c r="J8" s="39" t="s">
        <v>1220</v>
      </c>
      <c r="K8" s="39" t="s">
        <v>657</v>
      </c>
      <c r="L8" s="41" t="s">
        <v>302</v>
      </c>
      <c r="M8" s="41"/>
      <c r="N8" s="43" t="s">
        <v>25</v>
      </c>
      <c r="O8" s="408" t="s">
        <v>49</v>
      </c>
      <c r="P8" s="43" t="s">
        <v>509</v>
      </c>
      <c r="Q8" s="45" t="s">
        <v>658</v>
      </c>
      <c r="R8" s="45" t="s">
        <v>1695</v>
      </c>
      <c r="S8" s="43"/>
    </row>
    <row r="9" s="1" customFormat="1" ht="117" customHeight="1" spans="1:19">
      <c r="A9" s="43">
        <v>2</v>
      </c>
      <c r="B9" s="39" t="s">
        <v>1696</v>
      </c>
      <c r="C9" s="27" t="s">
        <v>76</v>
      </c>
      <c r="D9" s="29" t="s">
        <v>1697</v>
      </c>
      <c r="E9" s="29"/>
      <c r="F9" s="39" t="s">
        <v>1698</v>
      </c>
      <c r="G9" s="29">
        <v>8725</v>
      </c>
      <c r="H9" s="29" t="s">
        <v>1699</v>
      </c>
      <c r="I9" s="29">
        <v>4000</v>
      </c>
      <c r="J9" s="39" t="s">
        <v>1700</v>
      </c>
      <c r="K9" s="39" t="s">
        <v>657</v>
      </c>
      <c r="L9" s="41" t="s">
        <v>302</v>
      </c>
      <c r="M9" s="41"/>
      <c r="N9" s="43" t="s">
        <v>25</v>
      </c>
      <c r="O9" s="43" t="s">
        <v>49</v>
      </c>
      <c r="P9" s="43" t="s">
        <v>509</v>
      </c>
      <c r="Q9" s="45" t="s">
        <v>1701</v>
      </c>
      <c r="R9" s="45" t="s">
        <v>1695</v>
      </c>
      <c r="S9" s="43"/>
    </row>
    <row r="10" s="211" customFormat="1" ht="77" customHeight="1" spans="1:19">
      <c r="A10" s="43">
        <v>3</v>
      </c>
      <c r="B10" s="31" t="s">
        <v>1702</v>
      </c>
      <c r="C10" s="404" t="s">
        <v>21</v>
      </c>
      <c r="D10" s="238" t="s">
        <v>1703</v>
      </c>
      <c r="E10" s="257"/>
      <c r="F10" s="31" t="s">
        <v>1704</v>
      </c>
      <c r="G10" s="238">
        <v>2711</v>
      </c>
      <c r="H10" s="238"/>
      <c r="I10" s="238">
        <v>2711</v>
      </c>
      <c r="J10" s="31" t="s">
        <v>1705</v>
      </c>
      <c r="K10" s="257" t="s">
        <v>318</v>
      </c>
      <c r="L10" s="257" t="s">
        <v>319</v>
      </c>
      <c r="M10" s="409"/>
      <c r="N10" s="410" t="s">
        <v>1706</v>
      </c>
      <c r="O10" s="410" t="s">
        <v>49</v>
      </c>
      <c r="P10" s="410" t="s">
        <v>885</v>
      </c>
      <c r="Q10" s="263" t="s">
        <v>1707</v>
      </c>
      <c r="R10" s="263" t="s">
        <v>1708</v>
      </c>
      <c r="S10" s="410"/>
    </row>
    <row r="11" s="1" customFormat="1" ht="25" customHeight="1" spans="1:19">
      <c r="A11" s="21" t="s">
        <v>480</v>
      </c>
      <c r="B11" s="22" t="str">
        <f>"商贸服务类"&amp;SUBTOTAL(3,A11:A13)-2&amp;"个"</f>
        <v>商贸服务类1个</v>
      </c>
      <c r="C11" s="23"/>
      <c r="D11" s="23"/>
      <c r="E11" s="23"/>
      <c r="F11" s="22"/>
      <c r="G11" s="24">
        <f>SUM(G12)</f>
        <v>500</v>
      </c>
      <c r="H11" s="24"/>
      <c r="I11" s="24">
        <f>SUM(I12)</f>
        <v>200</v>
      </c>
      <c r="J11" s="78"/>
      <c r="K11" s="78"/>
      <c r="L11" s="78"/>
      <c r="M11" s="78"/>
      <c r="N11" s="52"/>
      <c r="O11" s="52"/>
      <c r="P11" s="52"/>
      <c r="Q11" s="52"/>
      <c r="R11" s="52"/>
      <c r="S11" s="52"/>
    </row>
    <row r="12" s="1" customFormat="1" ht="243" customHeight="1" spans="1:19">
      <c r="A12" s="264">
        <v>1</v>
      </c>
      <c r="B12" s="42" t="s">
        <v>1709</v>
      </c>
      <c r="C12" s="75" t="s">
        <v>21</v>
      </c>
      <c r="D12" s="29" t="s">
        <v>1693</v>
      </c>
      <c r="E12" s="29" t="s">
        <v>30</v>
      </c>
      <c r="F12" s="42" t="s">
        <v>1710</v>
      </c>
      <c r="G12" s="114">
        <v>500</v>
      </c>
      <c r="H12" s="44" t="s">
        <v>1711</v>
      </c>
      <c r="I12" s="43">
        <v>200</v>
      </c>
      <c r="J12" s="46" t="s">
        <v>1712</v>
      </c>
      <c r="K12" s="45" t="s">
        <v>318</v>
      </c>
      <c r="L12" s="45" t="s">
        <v>302</v>
      </c>
      <c r="M12" s="45" t="s">
        <v>1713</v>
      </c>
      <c r="N12" s="119" t="s">
        <v>25</v>
      </c>
      <c r="O12" s="119" t="s">
        <v>34</v>
      </c>
      <c r="P12" s="119" t="s">
        <v>1714</v>
      </c>
      <c r="Q12" s="267" t="s">
        <v>1715</v>
      </c>
      <c r="R12" s="29" t="s">
        <v>1695</v>
      </c>
      <c r="S12" s="76"/>
    </row>
    <row r="13" s="1" customFormat="1" ht="25" customHeight="1" spans="1:19">
      <c r="A13" s="52" t="s">
        <v>183</v>
      </c>
      <c r="B13" s="22" t="str">
        <f>"前期项目"&amp;SUBTOTAL(3,A13:A24)-4&amp;"个"</f>
        <v>前期项目8个</v>
      </c>
      <c r="C13" s="23"/>
      <c r="D13" s="23"/>
      <c r="E13" s="54"/>
      <c r="F13" s="22"/>
      <c r="G13" s="52">
        <f>SUM(G14,G19,G23)</f>
        <v>50623</v>
      </c>
      <c r="H13" s="52"/>
      <c r="I13" s="21"/>
      <c r="J13" s="78"/>
      <c r="K13" s="78"/>
      <c r="L13" s="78"/>
      <c r="M13" s="78"/>
      <c r="N13" s="52"/>
      <c r="O13" s="52"/>
      <c r="P13" s="52"/>
      <c r="Q13" s="52"/>
      <c r="R13" s="52"/>
      <c r="S13" s="52"/>
    </row>
    <row r="14" s="1" customFormat="1" ht="25" customHeight="1" spans="1:19">
      <c r="A14" s="21" t="s">
        <v>296</v>
      </c>
      <c r="B14" s="22" t="str">
        <f>"交通路网类"&amp;SUBTOTAL(3,A14:A19)-2&amp;"个"</f>
        <v>交通路网类4个</v>
      </c>
      <c r="C14" s="23"/>
      <c r="D14" s="23"/>
      <c r="E14" s="23"/>
      <c r="F14" s="22"/>
      <c r="G14" s="24">
        <f>SUM(G15:G18)</f>
        <v>47740</v>
      </c>
      <c r="H14" s="24"/>
      <c r="I14" s="24"/>
      <c r="J14" s="78"/>
      <c r="K14" s="78"/>
      <c r="L14" s="78"/>
      <c r="M14" s="78"/>
      <c r="N14" s="52"/>
      <c r="O14" s="52"/>
      <c r="P14" s="52"/>
      <c r="Q14" s="52"/>
      <c r="R14" s="52"/>
      <c r="S14" s="52"/>
    </row>
    <row r="15" s="1" customFormat="1" ht="100" customHeight="1" spans="1:19">
      <c r="A15" s="43">
        <v>1</v>
      </c>
      <c r="B15" s="45" t="s">
        <v>1716</v>
      </c>
      <c r="C15" s="214" t="s">
        <v>21</v>
      </c>
      <c r="D15" s="29" t="s">
        <v>1717</v>
      </c>
      <c r="E15" s="27" t="s">
        <v>1380</v>
      </c>
      <c r="F15" s="42" t="s">
        <v>1718</v>
      </c>
      <c r="G15" s="405">
        <v>300</v>
      </c>
      <c r="H15" s="82"/>
      <c r="I15" s="82"/>
      <c r="J15" s="39" t="s">
        <v>884</v>
      </c>
      <c r="K15" s="29" t="s">
        <v>477</v>
      </c>
      <c r="L15" s="29" t="s">
        <v>319</v>
      </c>
      <c r="M15" s="43"/>
      <c r="N15" s="43"/>
      <c r="O15" s="43"/>
      <c r="P15" s="43" t="s">
        <v>1717</v>
      </c>
      <c r="Q15" s="45" t="s">
        <v>1719</v>
      </c>
      <c r="R15" s="29" t="s">
        <v>1720</v>
      </c>
      <c r="S15" s="43"/>
    </row>
    <row r="16" s="1" customFormat="1" ht="100" customHeight="1" spans="1:19">
      <c r="A16" s="43">
        <v>2</v>
      </c>
      <c r="B16" s="45" t="s">
        <v>1721</v>
      </c>
      <c r="C16" s="214" t="s">
        <v>21</v>
      </c>
      <c r="D16" s="29" t="s">
        <v>275</v>
      </c>
      <c r="E16" s="27" t="s">
        <v>1380</v>
      </c>
      <c r="F16" s="42" t="s">
        <v>1722</v>
      </c>
      <c r="G16" s="405">
        <v>2400</v>
      </c>
      <c r="H16" s="82"/>
      <c r="I16" s="82"/>
      <c r="J16" s="39" t="s">
        <v>884</v>
      </c>
      <c r="K16" s="29" t="s">
        <v>477</v>
      </c>
      <c r="L16" s="29" t="s">
        <v>319</v>
      </c>
      <c r="M16" s="43"/>
      <c r="N16" s="43"/>
      <c r="O16" s="43"/>
      <c r="P16" s="45" t="s">
        <v>885</v>
      </c>
      <c r="Q16" s="45" t="s">
        <v>1723</v>
      </c>
      <c r="R16" s="29" t="s">
        <v>1720</v>
      </c>
      <c r="S16" s="43"/>
    </row>
    <row r="17" s="1" customFormat="1" ht="229" customHeight="1" spans="1:19">
      <c r="A17" s="43">
        <v>3</v>
      </c>
      <c r="B17" s="45" t="s">
        <v>546</v>
      </c>
      <c r="C17" s="45" t="s">
        <v>76</v>
      </c>
      <c r="D17" s="29" t="s">
        <v>275</v>
      </c>
      <c r="E17" s="27" t="s">
        <v>1380</v>
      </c>
      <c r="F17" s="42" t="s">
        <v>1724</v>
      </c>
      <c r="G17" s="405">
        <v>33240</v>
      </c>
      <c r="H17" s="82" t="s">
        <v>1725</v>
      </c>
      <c r="I17" s="82"/>
      <c r="J17" s="39"/>
      <c r="K17" s="29"/>
      <c r="L17" s="29" t="s">
        <v>319</v>
      </c>
      <c r="M17" s="43"/>
      <c r="N17" s="43"/>
      <c r="O17" s="43"/>
      <c r="P17" s="45" t="s">
        <v>67</v>
      </c>
      <c r="Q17" s="45" t="s">
        <v>1357</v>
      </c>
      <c r="R17" s="214"/>
      <c r="S17" s="43" t="s">
        <v>1332</v>
      </c>
    </row>
    <row r="18" s="1" customFormat="1" ht="227" customHeight="1" spans="1:19">
      <c r="A18" s="43">
        <v>4</v>
      </c>
      <c r="B18" s="45" t="s">
        <v>64</v>
      </c>
      <c r="C18" s="43" t="s">
        <v>76</v>
      </c>
      <c r="D18" s="29" t="s">
        <v>275</v>
      </c>
      <c r="E18" s="27" t="s">
        <v>1380</v>
      </c>
      <c r="F18" s="42" t="s">
        <v>1726</v>
      </c>
      <c r="G18" s="405">
        <v>11800</v>
      </c>
      <c r="H18" s="82" t="s">
        <v>1727</v>
      </c>
      <c r="I18" s="82"/>
      <c r="J18" s="39"/>
      <c r="K18" s="29"/>
      <c r="L18" s="29" t="s">
        <v>319</v>
      </c>
      <c r="M18" s="43"/>
      <c r="N18" s="43"/>
      <c r="O18" s="43"/>
      <c r="P18" s="45" t="s">
        <v>67</v>
      </c>
      <c r="Q18" s="45" t="s">
        <v>838</v>
      </c>
      <c r="R18" s="214"/>
      <c r="S18" s="43" t="s">
        <v>1332</v>
      </c>
    </row>
    <row r="19" s="1" customFormat="1" ht="25" customHeight="1" spans="1:19">
      <c r="A19" s="21" t="s">
        <v>480</v>
      </c>
      <c r="B19" s="22" t="str">
        <f>"城建环保类"&amp;SUBTOTAL(3,A19:A23)-2&amp;"个"</f>
        <v>城建环保类3个</v>
      </c>
      <c r="C19" s="23"/>
      <c r="D19" s="23"/>
      <c r="E19" s="23"/>
      <c r="F19" s="22"/>
      <c r="G19" s="24">
        <f>SUM(G20:G22)</f>
        <v>2758</v>
      </c>
      <c r="H19" s="24"/>
      <c r="I19" s="24"/>
      <c r="J19" s="78"/>
      <c r="K19" s="78"/>
      <c r="L19" s="78"/>
      <c r="M19" s="78"/>
      <c r="N19" s="52"/>
      <c r="O19" s="52"/>
      <c r="P19" s="52"/>
      <c r="Q19" s="52"/>
      <c r="R19" s="52"/>
      <c r="S19" s="52"/>
    </row>
    <row r="20" s="1" customFormat="1" ht="114" customHeight="1" spans="1:19">
      <c r="A20" s="43">
        <v>1</v>
      </c>
      <c r="B20" s="406" t="s">
        <v>1728</v>
      </c>
      <c r="C20" s="214" t="s">
        <v>21</v>
      </c>
      <c r="D20" s="29" t="s">
        <v>1729</v>
      </c>
      <c r="E20" s="27" t="s">
        <v>1730</v>
      </c>
      <c r="F20" s="42" t="s">
        <v>1731</v>
      </c>
      <c r="G20" s="405">
        <v>700</v>
      </c>
      <c r="H20" s="82"/>
      <c r="I20" s="82"/>
      <c r="J20" s="39" t="s">
        <v>884</v>
      </c>
      <c r="K20" s="29" t="s">
        <v>477</v>
      </c>
      <c r="L20" s="29" t="s">
        <v>319</v>
      </c>
      <c r="M20" s="43"/>
      <c r="N20" s="43"/>
      <c r="O20" s="43"/>
      <c r="P20" s="45" t="s">
        <v>1732</v>
      </c>
      <c r="Q20" s="45" t="s">
        <v>1733</v>
      </c>
      <c r="R20" s="29" t="s">
        <v>1734</v>
      </c>
      <c r="S20" s="76"/>
    </row>
    <row r="21" s="1" customFormat="1" ht="30" customHeight="1" spans="1:19">
      <c r="A21" s="43">
        <v>2</v>
      </c>
      <c r="B21" s="407" t="s">
        <v>1735</v>
      </c>
      <c r="C21" s="214" t="s">
        <v>21</v>
      </c>
      <c r="D21" s="29" t="s">
        <v>1736</v>
      </c>
      <c r="E21" s="27" t="s">
        <v>1730</v>
      </c>
      <c r="F21" s="42" t="s">
        <v>1737</v>
      </c>
      <c r="G21" s="405">
        <v>100</v>
      </c>
      <c r="H21" s="82"/>
      <c r="I21" s="82"/>
      <c r="J21" s="39"/>
      <c r="K21" s="29"/>
      <c r="L21" s="29" t="s">
        <v>319</v>
      </c>
      <c r="M21" s="43"/>
      <c r="N21" s="43"/>
      <c r="O21" s="43"/>
      <c r="P21" s="45" t="s">
        <v>885</v>
      </c>
      <c r="Q21" s="45" t="s">
        <v>886</v>
      </c>
      <c r="R21" s="29" t="s">
        <v>1734</v>
      </c>
      <c r="S21" s="45"/>
    </row>
    <row r="22" s="1" customFormat="1" ht="137" customHeight="1" spans="1:19">
      <c r="A22" s="43">
        <v>3</v>
      </c>
      <c r="B22" s="407" t="s">
        <v>1738</v>
      </c>
      <c r="C22" s="214" t="s">
        <v>21</v>
      </c>
      <c r="D22" s="29" t="s">
        <v>1729</v>
      </c>
      <c r="E22" s="27" t="s">
        <v>1730</v>
      </c>
      <c r="F22" s="42" t="s">
        <v>1739</v>
      </c>
      <c r="G22" s="405">
        <v>1958</v>
      </c>
      <c r="H22" s="82"/>
      <c r="I22" s="82"/>
      <c r="J22" s="39" t="s">
        <v>884</v>
      </c>
      <c r="K22" s="29" t="s">
        <v>477</v>
      </c>
      <c r="L22" s="29" t="s">
        <v>319</v>
      </c>
      <c r="M22" s="43"/>
      <c r="N22" s="43"/>
      <c r="O22" s="43"/>
      <c r="P22" s="45" t="s">
        <v>885</v>
      </c>
      <c r="Q22" s="45" t="s">
        <v>1740</v>
      </c>
      <c r="R22" s="29" t="s">
        <v>1734</v>
      </c>
      <c r="S22" s="45"/>
    </row>
    <row r="23" s="1" customFormat="1" ht="25" customHeight="1" spans="1:19">
      <c r="A23" s="21" t="s">
        <v>512</v>
      </c>
      <c r="B23" s="22" t="str">
        <f>"社会事业类"&amp;SUBTOTAL(3,A23:A24)-1&amp;"个"</f>
        <v>社会事业类1个</v>
      </c>
      <c r="C23" s="23"/>
      <c r="D23" s="23"/>
      <c r="E23" s="23"/>
      <c r="F23" s="22"/>
      <c r="G23" s="24">
        <f>SUM(G24)</f>
        <v>125</v>
      </c>
      <c r="H23" s="24"/>
      <c r="I23" s="24"/>
      <c r="J23" s="78"/>
      <c r="K23" s="78"/>
      <c r="L23" s="78"/>
      <c r="M23" s="78"/>
      <c r="N23" s="52"/>
      <c r="O23" s="52"/>
      <c r="P23" s="52"/>
      <c r="Q23" s="52"/>
      <c r="R23" s="52"/>
      <c r="S23" s="52"/>
    </row>
    <row r="24" s="1" customFormat="1" ht="62" customHeight="1" spans="1:19">
      <c r="A24" s="43">
        <v>1</v>
      </c>
      <c r="B24" s="39" t="s">
        <v>1741</v>
      </c>
      <c r="C24" s="28" t="s">
        <v>21</v>
      </c>
      <c r="D24" s="42" t="s">
        <v>1742</v>
      </c>
      <c r="E24" s="27"/>
      <c r="F24" s="39" t="s">
        <v>1743</v>
      </c>
      <c r="G24" s="45">
        <v>125</v>
      </c>
      <c r="H24" s="45"/>
      <c r="I24" s="45"/>
      <c r="J24" s="31" t="s">
        <v>884</v>
      </c>
      <c r="K24" s="238" t="s">
        <v>477</v>
      </c>
      <c r="L24" s="238" t="s">
        <v>319</v>
      </c>
      <c r="M24" s="31"/>
      <c r="N24" s="45"/>
      <c r="O24" s="45"/>
      <c r="P24" s="45" t="s">
        <v>885</v>
      </c>
      <c r="Q24" s="45" t="s">
        <v>1744</v>
      </c>
      <c r="R24" s="45" t="s">
        <v>1708</v>
      </c>
      <c r="S24" s="45"/>
    </row>
  </sheetData>
  <autoFilter xmlns:etc="http://www.wps.cn/officeDocument/2017/etCustomData" ref="A4:W2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116"/>
  <sheetViews>
    <sheetView view="pageBreakPreview" zoomScale="70" zoomScaleNormal="70" topLeftCell="A108" workbookViewId="0">
      <selection activeCell="A63" sqref="$A63:$XFD68"/>
    </sheetView>
  </sheetViews>
  <sheetFormatPr defaultColWidth="9" defaultRowHeight="13.5"/>
  <cols>
    <col min="1" max="1" width="7.75" customWidth="1"/>
    <col min="2" max="2" width="16.8833333333333" style="182" customWidth="1"/>
    <col min="3" max="3" width="9.69166666666667" customWidth="1"/>
    <col min="4" max="4" width="10.025" customWidth="1"/>
    <col min="5" max="5" width="11.7583333333333" style="183" customWidth="1"/>
    <col min="6" max="6" width="29.85" customWidth="1"/>
    <col min="7" max="7" width="11.6" customWidth="1"/>
    <col min="8" max="8" width="25.6333333333333" customWidth="1"/>
    <col min="9" max="9" width="9.25833333333333" customWidth="1"/>
    <col min="10" max="10" width="28.675" customWidth="1"/>
    <col min="11" max="11" width="12.8" customWidth="1"/>
    <col min="12" max="12" width="12.2" customWidth="1"/>
    <col min="13" max="13" width="14.85" style="280" customWidth="1"/>
    <col min="14" max="14" width="9.25833333333333" customWidth="1"/>
    <col min="15" max="15" width="8.23333333333333" customWidth="1"/>
    <col min="16" max="16" width="18.2583333333333" style="220" customWidth="1"/>
    <col min="17" max="17" width="15.5333333333333" customWidth="1"/>
    <col min="18" max="18" width="12.8583333333333" customWidth="1"/>
  </cols>
  <sheetData>
    <row r="1" s="2" customFormat="1" ht="46" customHeight="1" spans="1:19">
      <c r="A1" s="221" t="s">
        <v>1745</v>
      </c>
      <c r="B1" s="14"/>
      <c r="C1" s="12"/>
      <c r="D1" s="12"/>
      <c r="E1" s="14"/>
      <c r="F1" s="281"/>
      <c r="G1" s="12"/>
      <c r="H1" s="282"/>
      <c r="I1" s="12"/>
      <c r="J1" s="282"/>
      <c r="K1" s="12"/>
      <c r="L1" s="12"/>
      <c r="M1" s="14"/>
      <c r="N1" s="12"/>
      <c r="O1" s="12"/>
      <c r="P1" s="12"/>
      <c r="Q1" s="12"/>
      <c r="R1" s="12"/>
      <c r="S1" s="12"/>
    </row>
    <row r="2" s="2" customFormat="1" ht="25" customHeight="1" spans="1:19">
      <c r="A2" s="12"/>
      <c r="B2" s="14"/>
      <c r="C2" s="12"/>
      <c r="D2" s="12"/>
      <c r="E2" s="14"/>
      <c r="F2" s="281"/>
      <c r="G2" s="12"/>
      <c r="H2" s="282"/>
      <c r="I2" s="12"/>
      <c r="J2" s="282"/>
      <c r="K2" s="12"/>
      <c r="L2" s="12"/>
      <c r="M2" s="14"/>
      <c r="N2" s="12"/>
      <c r="O2" s="12"/>
      <c r="P2" s="12"/>
      <c r="Q2" s="12"/>
      <c r="R2" s="235"/>
      <c r="S2" s="235"/>
    </row>
    <row r="3" s="3" customFormat="1" ht="24" customHeight="1" spans="1:19">
      <c r="A3" s="15" t="s">
        <v>5</v>
      </c>
      <c r="B3" s="15" t="s">
        <v>6</v>
      </c>
      <c r="C3" s="15" t="s">
        <v>286</v>
      </c>
      <c r="D3" s="222" t="s">
        <v>287</v>
      </c>
      <c r="E3" s="15" t="s">
        <v>8</v>
      </c>
      <c r="F3" s="19" t="s">
        <v>9</v>
      </c>
      <c r="G3" s="15" t="s">
        <v>10</v>
      </c>
      <c r="H3" s="283" t="s">
        <v>288</v>
      </c>
      <c r="I3" s="15" t="s">
        <v>289</v>
      </c>
      <c r="J3" s="19"/>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9"/>
      <c r="G4" s="15"/>
      <c r="H4" s="284"/>
      <c r="I4" s="18" t="s">
        <v>15</v>
      </c>
      <c r="J4" s="18" t="s">
        <v>16</v>
      </c>
      <c r="K4" s="18"/>
      <c r="L4" s="18"/>
      <c r="M4" s="18"/>
      <c r="N4" s="15"/>
      <c r="O4" s="15"/>
      <c r="P4" s="75" t="s">
        <v>17</v>
      </c>
      <c r="Q4" s="75" t="s">
        <v>18</v>
      </c>
      <c r="R4" s="75" t="s">
        <v>294</v>
      </c>
      <c r="S4" s="75" t="s">
        <v>295</v>
      </c>
    </row>
    <row r="5" s="1" customFormat="1" ht="30" customHeight="1" spans="1:19">
      <c r="A5" s="164"/>
      <c r="B5" s="75" t="str">
        <f>"合计项目"&amp;SUBTOTAL(3,A6:A116)-20&amp;"个"</f>
        <v>合计项目91个</v>
      </c>
      <c r="C5" s="75"/>
      <c r="D5" s="75"/>
      <c r="E5" s="75"/>
      <c r="F5" s="17"/>
      <c r="G5" s="165">
        <f>SUM(G6,G42,G60)</f>
        <v>1955316</v>
      </c>
      <c r="H5" s="285"/>
      <c r="I5" s="75">
        <f>SUM(I6,I42,I60)</f>
        <v>228300</v>
      </c>
      <c r="J5" s="17"/>
      <c r="K5" s="75"/>
      <c r="L5" s="75"/>
      <c r="M5" s="75"/>
      <c r="N5" s="164"/>
      <c r="O5" s="164"/>
      <c r="P5" s="164"/>
      <c r="Q5" s="164"/>
      <c r="R5" s="164"/>
      <c r="S5" s="164"/>
    </row>
    <row r="6" s="1" customFormat="1" ht="25" customHeight="1" spans="1:19">
      <c r="A6" s="21" t="s">
        <v>19</v>
      </c>
      <c r="B6" s="24" t="str">
        <f>"在建项目"&amp;SUBTOTAL(3,A6:A42)-8&amp;"个"</f>
        <v>在建项目29个</v>
      </c>
      <c r="C6" s="23"/>
      <c r="D6" s="23"/>
      <c r="E6" s="24"/>
      <c r="F6" s="22"/>
      <c r="G6" s="24">
        <f>SUM(G7,G9,G19,G31,G35,G40)</f>
        <v>677016</v>
      </c>
      <c r="H6" s="22"/>
      <c r="I6" s="23">
        <f>SUM(I7,I9,I19,I31,I35,I40)</f>
        <v>180700</v>
      </c>
      <c r="J6" s="78"/>
      <c r="K6" s="23"/>
      <c r="L6" s="23"/>
      <c r="M6" s="24"/>
      <c r="N6" s="52"/>
      <c r="O6" s="52"/>
      <c r="P6" s="52"/>
      <c r="Q6" s="52"/>
      <c r="R6" s="52"/>
      <c r="S6" s="52"/>
    </row>
    <row r="7" s="1" customFormat="1" ht="25" customHeight="1" spans="1:19">
      <c r="A7" s="21" t="s">
        <v>296</v>
      </c>
      <c r="B7" s="24" t="str">
        <f>"工业科技类"&amp;SUBTOTAL(3,A7:A9)-2&amp;"个"</f>
        <v>工业科技类1个</v>
      </c>
      <c r="C7" s="23"/>
      <c r="D7" s="23"/>
      <c r="E7" s="24"/>
      <c r="F7" s="22"/>
      <c r="G7" s="24">
        <f>SUM(G8:G8)</f>
        <v>1000</v>
      </c>
      <c r="H7" s="22"/>
      <c r="I7" s="23">
        <f>SUM(I8:I8)</f>
        <v>1000</v>
      </c>
      <c r="J7" s="78"/>
      <c r="K7" s="23"/>
      <c r="L7" s="23"/>
      <c r="M7" s="24"/>
      <c r="N7" s="52"/>
      <c r="O7" s="52"/>
      <c r="P7" s="52"/>
      <c r="Q7" s="52"/>
      <c r="R7" s="52"/>
      <c r="S7" s="52"/>
    </row>
    <row r="8" s="173" customFormat="1" ht="76" customHeight="1" spans="1:258">
      <c r="A8" s="218">
        <v>1</v>
      </c>
      <c r="B8" s="39" t="s">
        <v>1746</v>
      </c>
      <c r="C8" s="38" t="s">
        <v>21</v>
      </c>
      <c r="D8" s="27" t="s">
        <v>276</v>
      </c>
      <c r="E8" s="58" t="s">
        <v>264</v>
      </c>
      <c r="F8" s="39" t="s">
        <v>1747</v>
      </c>
      <c r="G8" s="114">
        <v>1000</v>
      </c>
      <c r="H8" s="145"/>
      <c r="I8" s="45">
        <v>1000</v>
      </c>
      <c r="J8" s="46" t="s">
        <v>1748</v>
      </c>
      <c r="K8" s="45" t="s">
        <v>318</v>
      </c>
      <c r="L8" s="45" t="s">
        <v>337</v>
      </c>
      <c r="M8" s="45" t="s">
        <v>25</v>
      </c>
      <c r="N8" s="119" t="s">
        <v>33</v>
      </c>
      <c r="O8" s="119" t="s">
        <v>99</v>
      </c>
      <c r="P8" s="56" t="s">
        <v>1749</v>
      </c>
      <c r="Q8" s="56" t="s">
        <v>1750</v>
      </c>
      <c r="R8" s="45" t="s">
        <v>1751</v>
      </c>
      <c r="S8" s="29"/>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row>
    <row r="9" s="161" customFormat="1" ht="30" customHeight="1" spans="1:19">
      <c r="A9" s="21" t="s">
        <v>480</v>
      </c>
      <c r="B9" s="24" t="str">
        <f>"农林水利类"&amp;SUBTOTAL(3,A9:A19)-2&amp;"个"</f>
        <v>农林水利类9个</v>
      </c>
      <c r="C9" s="23"/>
      <c r="D9" s="23"/>
      <c r="E9" s="24"/>
      <c r="F9" s="22"/>
      <c r="G9" s="24">
        <f>SUM(G10:G18)</f>
        <v>298880</v>
      </c>
      <c r="H9" s="22"/>
      <c r="I9" s="23">
        <f>SUM(I10:I18)</f>
        <v>75100</v>
      </c>
      <c r="J9" s="78"/>
      <c r="K9" s="23"/>
      <c r="L9" s="23"/>
      <c r="M9" s="24"/>
      <c r="N9" s="52"/>
      <c r="O9" s="52"/>
      <c r="P9" s="52"/>
      <c r="Q9" s="52"/>
      <c r="R9" s="52"/>
      <c r="S9" s="52"/>
    </row>
    <row r="10" s="162" customFormat="1" ht="88" customHeight="1" spans="1:19">
      <c r="A10" s="29">
        <v>1</v>
      </c>
      <c r="B10" s="57" t="s">
        <v>1752</v>
      </c>
      <c r="C10" s="29" t="s">
        <v>76</v>
      </c>
      <c r="D10" s="29" t="s">
        <v>276</v>
      </c>
      <c r="E10" s="27" t="s">
        <v>265</v>
      </c>
      <c r="F10" s="57" t="s">
        <v>1753</v>
      </c>
      <c r="G10" s="82">
        <v>900</v>
      </c>
      <c r="H10" s="46" t="s">
        <v>1754</v>
      </c>
      <c r="I10" s="225">
        <v>200</v>
      </c>
      <c r="J10" s="46" t="s">
        <v>1755</v>
      </c>
      <c r="K10" s="45" t="s">
        <v>318</v>
      </c>
      <c r="L10" s="45" t="s">
        <v>337</v>
      </c>
      <c r="M10" s="45" t="s">
        <v>25</v>
      </c>
      <c r="N10" s="29" t="s">
        <v>25</v>
      </c>
      <c r="O10" s="29" t="s">
        <v>26</v>
      </c>
      <c r="P10" s="29" t="s">
        <v>67</v>
      </c>
      <c r="Q10" s="29" t="s">
        <v>1756</v>
      </c>
      <c r="R10" s="29" t="s">
        <v>496</v>
      </c>
      <c r="S10" s="29"/>
    </row>
    <row r="11" s="1" customFormat="1" ht="100" customHeight="1" spans="1:19">
      <c r="A11" s="29">
        <v>2</v>
      </c>
      <c r="B11" s="286" t="s">
        <v>1757</v>
      </c>
      <c r="C11" s="287" t="s">
        <v>76</v>
      </c>
      <c r="D11" s="287" t="s">
        <v>276</v>
      </c>
      <c r="E11" s="287" t="s">
        <v>265</v>
      </c>
      <c r="F11" s="286" t="s">
        <v>1758</v>
      </c>
      <c r="G11" s="288">
        <v>1000</v>
      </c>
      <c r="H11" s="289" t="s">
        <v>1759</v>
      </c>
      <c r="I11" s="141">
        <v>1000</v>
      </c>
      <c r="J11" s="286" t="s">
        <v>1760</v>
      </c>
      <c r="K11" s="141" t="s">
        <v>318</v>
      </c>
      <c r="L11" s="141" t="s">
        <v>319</v>
      </c>
      <c r="M11" s="141" t="s">
        <v>25</v>
      </c>
      <c r="N11" s="287" t="s">
        <v>56</v>
      </c>
      <c r="O11" s="287" t="s">
        <v>99</v>
      </c>
      <c r="P11" s="141" t="s">
        <v>494</v>
      </c>
      <c r="Q11" s="141" t="s">
        <v>495</v>
      </c>
      <c r="R11" s="141" t="s">
        <v>496</v>
      </c>
      <c r="S11" s="350"/>
    </row>
    <row r="12" s="162" customFormat="1" ht="100" customHeight="1" spans="1:19">
      <c r="A12" s="29">
        <v>3</v>
      </c>
      <c r="B12" s="39" t="s">
        <v>1761</v>
      </c>
      <c r="C12" s="29" t="s">
        <v>76</v>
      </c>
      <c r="D12" s="29" t="s">
        <v>276</v>
      </c>
      <c r="E12" s="29" t="s">
        <v>265</v>
      </c>
      <c r="F12" s="39" t="s">
        <v>1762</v>
      </c>
      <c r="G12" s="29">
        <v>10080</v>
      </c>
      <c r="H12" s="46" t="s">
        <v>1763</v>
      </c>
      <c r="I12" s="291">
        <v>2000</v>
      </c>
      <c r="J12" s="290" t="s">
        <v>1764</v>
      </c>
      <c r="K12" s="291" t="s">
        <v>318</v>
      </c>
      <c r="L12" s="291" t="s">
        <v>319</v>
      </c>
      <c r="M12" s="291" t="s">
        <v>25</v>
      </c>
      <c r="N12" s="291" t="s">
        <v>25</v>
      </c>
      <c r="O12" s="291" t="s">
        <v>56</v>
      </c>
      <c r="P12" s="291" t="s">
        <v>494</v>
      </c>
      <c r="Q12" s="291" t="s">
        <v>495</v>
      </c>
      <c r="R12" s="291" t="s">
        <v>323</v>
      </c>
      <c r="S12" s="214"/>
    </row>
    <row r="13" s="162" customFormat="1" ht="100" customHeight="1" spans="1:19">
      <c r="A13" s="29">
        <v>4</v>
      </c>
      <c r="B13" s="290" t="s">
        <v>1765</v>
      </c>
      <c r="C13" s="291" t="s">
        <v>76</v>
      </c>
      <c r="D13" s="291" t="s">
        <v>276</v>
      </c>
      <c r="E13" s="291" t="s">
        <v>265</v>
      </c>
      <c r="F13" s="290" t="s">
        <v>1766</v>
      </c>
      <c r="G13" s="291">
        <v>8000</v>
      </c>
      <c r="H13" s="290" t="s">
        <v>1767</v>
      </c>
      <c r="I13" s="291">
        <v>1000</v>
      </c>
      <c r="J13" s="290" t="s">
        <v>1768</v>
      </c>
      <c r="K13" s="291" t="s">
        <v>318</v>
      </c>
      <c r="L13" s="291" t="s">
        <v>337</v>
      </c>
      <c r="M13" s="331" t="s">
        <v>25</v>
      </c>
      <c r="N13" s="291" t="s">
        <v>25</v>
      </c>
      <c r="O13" s="291" t="s">
        <v>26</v>
      </c>
      <c r="P13" s="291" t="s">
        <v>509</v>
      </c>
      <c r="Q13" s="291" t="s">
        <v>510</v>
      </c>
      <c r="R13" s="291" t="s">
        <v>496</v>
      </c>
      <c r="S13" s="351"/>
    </row>
    <row r="14" s="162" customFormat="1" ht="100" customHeight="1" spans="1:19">
      <c r="A14" s="29">
        <v>5</v>
      </c>
      <c r="B14" s="290" t="s">
        <v>489</v>
      </c>
      <c r="C14" s="291" t="s">
        <v>76</v>
      </c>
      <c r="D14" s="291" t="s">
        <v>276</v>
      </c>
      <c r="E14" s="291" t="s">
        <v>265</v>
      </c>
      <c r="F14" s="290" t="s">
        <v>490</v>
      </c>
      <c r="G14" s="291">
        <v>20000</v>
      </c>
      <c r="H14" s="290" t="s">
        <v>491</v>
      </c>
      <c r="I14" s="291">
        <v>5000</v>
      </c>
      <c r="J14" s="290" t="s">
        <v>492</v>
      </c>
      <c r="K14" s="291" t="s">
        <v>318</v>
      </c>
      <c r="L14" s="332" t="s">
        <v>319</v>
      </c>
      <c r="M14" s="331" t="s">
        <v>493</v>
      </c>
      <c r="N14" s="333" t="s">
        <v>34</v>
      </c>
      <c r="O14" s="291" t="s">
        <v>25</v>
      </c>
      <c r="P14" s="334" t="s">
        <v>494</v>
      </c>
      <c r="Q14" s="291" t="s">
        <v>495</v>
      </c>
      <c r="R14" s="291" t="s">
        <v>496</v>
      </c>
      <c r="S14" s="351"/>
    </row>
    <row r="15" s="1" customFormat="1" ht="138" customHeight="1" spans="1:19">
      <c r="A15" s="29">
        <v>6</v>
      </c>
      <c r="B15" s="286" t="s">
        <v>1769</v>
      </c>
      <c r="C15" s="292" t="s">
        <v>21</v>
      </c>
      <c r="D15" s="141" t="s">
        <v>276</v>
      </c>
      <c r="E15" s="293" t="s">
        <v>1770</v>
      </c>
      <c r="F15" s="286" t="s">
        <v>1771</v>
      </c>
      <c r="G15" s="288">
        <v>3000</v>
      </c>
      <c r="H15" s="294" t="s">
        <v>1772</v>
      </c>
      <c r="I15" s="335">
        <v>3000</v>
      </c>
      <c r="J15" s="289" t="s">
        <v>1773</v>
      </c>
      <c r="K15" s="141" t="s">
        <v>318</v>
      </c>
      <c r="L15" s="336" t="s">
        <v>319</v>
      </c>
      <c r="M15" s="47"/>
      <c r="N15" s="337" t="s">
        <v>26</v>
      </c>
      <c r="O15" s="141" t="s">
        <v>49</v>
      </c>
      <c r="P15" s="141" t="s">
        <v>494</v>
      </c>
      <c r="Q15" s="141" t="s">
        <v>495</v>
      </c>
      <c r="R15" s="141" t="s">
        <v>1774</v>
      </c>
      <c r="S15" s="214"/>
    </row>
    <row r="16" s="1" customFormat="1" ht="100" customHeight="1" spans="1:19">
      <c r="A16" s="29">
        <v>7</v>
      </c>
      <c r="B16" s="57" t="s">
        <v>1775</v>
      </c>
      <c r="C16" s="75" t="s">
        <v>21</v>
      </c>
      <c r="D16" s="29" t="s">
        <v>276</v>
      </c>
      <c r="E16" s="27" t="s">
        <v>265</v>
      </c>
      <c r="F16" s="57" t="s">
        <v>1776</v>
      </c>
      <c r="G16" s="82">
        <v>5000</v>
      </c>
      <c r="H16" s="295" t="s">
        <v>1777</v>
      </c>
      <c r="I16" s="293">
        <v>2000</v>
      </c>
      <c r="J16" s="289" t="s">
        <v>1778</v>
      </c>
      <c r="K16" s="293" t="s">
        <v>318</v>
      </c>
      <c r="L16" s="141" t="s">
        <v>319</v>
      </c>
      <c r="M16" s="141" t="s">
        <v>25</v>
      </c>
      <c r="N16" s="293" t="s">
        <v>56</v>
      </c>
      <c r="O16" s="293" t="s">
        <v>25</v>
      </c>
      <c r="P16" s="141" t="s">
        <v>1779</v>
      </c>
      <c r="Q16" s="141" t="s">
        <v>1780</v>
      </c>
      <c r="R16" s="29" t="s">
        <v>323</v>
      </c>
      <c r="S16" s="352"/>
    </row>
    <row r="17" s="1" customFormat="1" ht="163" customHeight="1" spans="1:19">
      <c r="A17" s="29">
        <v>8</v>
      </c>
      <c r="B17" s="289" t="s">
        <v>1781</v>
      </c>
      <c r="C17" s="292" t="s">
        <v>21</v>
      </c>
      <c r="D17" s="141" t="s">
        <v>276</v>
      </c>
      <c r="E17" s="141" t="s">
        <v>265</v>
      </c>
      <c r="F17" s="289" t="s">
        <v>499</v>
      </c>
      <c r="G17" s="141">
        <v>250000</v>
      </c>
      <c r="H17" s="289" t="s">
        <v>500</v>
      </c>
      <c r="I17" s="141">
        <v>60000</v>
      </c>
      <c r="J17" s="286" t="s">
        <v>501</v>
      </c>
      <c r="K17" s="141" t="s">
        <v>318</v>
      </c>
      <c r="L17" s="141" t="s">
        <v>337</v>
      </c>
      <c r="M17" s="141" t="s">
        <v>25</v>
      </c>
      <c r="N17" s="141" t="s">
        <v>34</v>
      </c>
      <c r="O17" s="141" t="s">
        <v>25</v>
      </c>
      <c r="P17" s="76" t="s">
        <v>494</v>
      </c>
      <c r="Q17" s="344" t="s">
        <v>495</v>
      </c>
      <c r="R17" s="344" t="s">
        <v>496</v>
      </c>
      <c r="S17" s="292"/>
    </row>
    <row r="18" s="3" customFormat="1" ht="200" customHeight="1" spans="1:19">
      <c r="A18" s="29">
        <v>9</v>
      </c>
      <c r="B18" s="289" t="s">
        <v>1782</v>
      </c>
      <c r="C18" s="296" t="s">
        <v>21</v>
      </c>
      <c r="D18" s="287" t="s">
        <v>276</v>
      </c>
      <c r="E18" s="287" t="s">
        <v>265</v>
      </c>
      <c r="F18" s="289" t="s">
        <v>1783</v>
      </c>
      <c r="G18" s="141">
        <v>900</v>
      </c>
      <c r="H18" s="289" t="s">
        <v>1784</v>
      </c>
      <c r="I18" s="141">
        <v>900</v>
      </c>
      <c r="J18" s="286" t="s">
        <v>1785</v>
      </c>
      <c r="K18" s="141" t="s">
        <v>318</v>
      </c>
      <c r="L18" s="141" t="s">
        <v>319</v>
      </c>
      <c r="M18" s="141" t="s">
        <v>25</v>
      </c>
      <c r="N18" s="141" t="s">
        <v>34</v>
      </c>
      <c r="O18" s="141" t="s">
        <v>49</v>
      </c>
      <c r="P18" s="76" t="s">
        <v>494</v>
      </c>
      <c r="Q18" s="344" t="s">
        <v>495</v>
      </c>
      <c r="R18" s="344" t="s">
        <v>496</v>
      </c>
      <c r="S18" s="292"/>
    </row>
    <row r="19" s="1" customFormat="1" ht="25" customHeight="1" spans="1:19">
      <c r="A19" s="21" t="s">
        <v>512</v>
      </c>
      <c r="B19" s="24" t="str">
        <f>"交通路网类"&amp;SUBTOTAL(3,A19:A31)-2&amp;"个"</f>
        <v>交通路网类11个</v>
      </c>
      <c r="C19" s="23"/>
      <c r="D19" s="23"/>
      <c r="E19" s="24"/>
      <c r="F19" s="22"/>
      <c r="G19" s="24">
        <f>SUM(G20:G30)</f>
        <v>284836</v>
      </c>
      <c r="H19" s="22"/>
      <c r="I19" s="23">
        <f>SUM(I20:I30)</f>
        <v>75600</v>
      </c>
      <c r="J19" s="78"/>
      <c r="K19" s="23"/>
      <c r="L19" s="23"/>
      <c r="M19" s="24"/>
      <c r="N19" s="52"/>
      <c r="O19" s="52"/>
      <c r="P19" s="52"/>
      <c r="Q19" s="52"/>
      <c r="R19" s="52"/>
      <c r="S19" s="52"/>
    </row>
    <row r="20" s="1" customFormat="1" ht="148" customHeight="1" spans="1:19">
      <c r="A20" s="264">
        <v>1</v>
      </c>
      <c r="B20" s="57" t="s">
        <v>1786</v>
      </c>
      <c r="C20" s="29" t="s">
        <v>76</v>
      </c>
      <c r="D20" s="42" t="s">
        <v>276</v>
      </c>
      <c r="E20" s="230" t="s">
        <v>82</v>
      </c>
      <c r="F20" s="57" t="s">
        <v>1787</v>
      </c>
      <c r="G20" s="29">
        <v>74846</v>
      </c>
      <c r="H20" s="46" t="s">
        <v>1788</v>
      </c>
      <c r="I20" s="45">
        <v>25000</v>
      </c>
      <c r="J20" s="46" t="s">
        <v>1789</v>
      </c>
      <c r="K20" s="45" t="s">
        <v>318</v>
      </c>
      <c r="L20" s="45" t="s">
        <v>319</v>
      </c>
      <c r="M20" s="45" t="s">
        <v>25</v>
      </c>
      <c r="N20" s="76" t="s">
        <v>33</v>
      </c>
      <c r="O20" s="76" t="s">
        <v>25</v>
      </c>
      <c r="P20" s="29" t="s">
        <v>1790</v>
      </c>
      <c r="Q20" s="29" t="s">
        <v>1791</v>
      </c>
      <c r="R20" s="29" t="s">
        <v>1751</v>
      </c>
      <c r="S20" s="76"/>
    </row>
    <row r="21" s="1" customFormat="1" ht="100" customHeight="1" spans="1:19">
      <c r="A21" s="264">
        <v>2</v>
      </c>
      <c r="B21" s="290" t="s">
        <v>1792</v>
      </c>
      <c r="C21" s="291" t="s">
        <v>76</v>
      </c>
      <c r="D21" s="297" t="s">
        <v>276</v>
      </c>
      <c r="E21" s="297" t="s">
        <v>82</v>
      </c>
      <c r="F21" s="290" t="s">
        <v>1793</v>
      </c>
      <c r="G21" s="298">
        <v>67000</v>
      </c>
      <c r="H21" s="290" t="s">
        <v>1794</v>
      </c>
      <c r="I21" s="291">
        <v>2100</v>
      </c>
      <c r="J21" s="290" t="s">
        <v>1795</v>
      </c>
      <c r="K21" s="45" t="s">
        <v>318</v>
      </c>
      <c r="L21" s="291" t="s">
        <v>319</v>
      </c>
      <c r="M21" s="291"/>
      <c r="N21" s="291" t="s">
        <v>25</v>
      </c>
      <c r="O21" s="291" t="s">
        <v>26</v>
      </c>
      <c r="P21" s="291" t="s">
        <v>67</v>
      </c>
      <c r="Q21" s="291" t="s">
        <v>1796</v>
      </c>
      <c r="R21" s="291" t="s">
        <v>1797</v>
      </c>
      <c r="S21" s="116"/>
    </row>
    <row r="22" s="1" customFormat="1" ht="178" customHeight="1" spans="1:19">
      <c r="A22" s="264">
        <v>3</v>
      </c>
      <c r="B22" s="299" t="s">
        <v>1798</v>
      </c>
      <c r="C22" s="291" t="s">
        <v>76</v>
      </c>
      <c r="D22" s="300" t="s">
        <v>276</v>
      </c>
      <c r="E22" s="301" t="s">
        <v>82</v>
      </c>
      <c r="F22" s="299" t="s">
        <v>1799</v>
      </c>
      <c r="G22" s="291">
        <v>25000</v>
      </c>
      <c r="H22" s="290" t="s">
        <v>1800</v>
      </c>
      <c r="I22" s="291">
        <v>5000</v>
      </c>
      <c r="J22" s="290" t="s">
        <v>1801</v>
      </c>
      <c r="K22" s="45" t="s">
        <v>318</v>
      </c>
      <c r="L22" s="291" t="s">
        <v>337</v>
      </c>
      <c r="M22" s="141" t="s">
        <v>25</v>
      </c>
      <c r="N22" s="334" t="s">
        <v>25</v>
      </c>
      <c r="O22" s="334" t="s">
        <v>25</v>
      </c>
      <c r="P22" s="291" t="s">
        <v>1802</v>
      </c>
      <c r="Q22" s="291" t="s">
        <v>1803</v>
      </c>
      <c r="R22" s="334" t="s">
        <v>496</v>
      </c>
      <c r="S22" s="306"/>
    </row>
    <row r="23" s="1" customFormat="1" ht="196" customHeight="1" spans="1:19">
      <c r="A23" s="264">
        <v>4</v>
      </c>
      <c r="B23" s="57" t="s">
        <v>1804</v>
      </c>
      <c r="C23" s="29" t="s">
        <v>76</v>
      </c>
      <c r="D23" s="42" t="s">
        <v>276</v>
      </c>
      <c r="E23" s="42" t="s">
        <v>82</v>
      </c>
      <c r="F23" s="57" t="s">
        <v>1805</v>
      </c>
      <c r="G23" s="29">
        <v>13000</v>
      </c>
      <c r="H23" s="46" t="s">
        <v>1772</v>
      </c>
      <c r="I23" s="45">
        <v>4000</v>
      </c>
      <c r="J23" s="46" t="s">
        <v>1806</v>
      </c>
      <c r="K23" s="45" t="s">
        <v>318</v>
      </c>
      <c r="L23" s="42" t="s">
        <v>319</v>
      </c>
      <c r="M23" s="45" t="s">
        <v>25</v>
      </c>
      <c r="N23" s="42" t="s">
        <v>34</v>
      </c>
      <c r="O23" s="43" t="s">
        <v>25</v>
      </c>
      <c r="P23" s="29" t="s">
        <v>67</v>
      </c>
      <c r="Q23" s="29" t="s">
        <v>1796</v>
      </c>
      <c r="R23" s="29" t="s">
        <v>1751</v>
      </c>
      <c r="S23" s="214"/>
    </row>
    <row r="24" s="1" customFormat="1" ht="277" customHeight="1" spans="1:19">
      <c r="A24" s="264">
        <v>5</v>
      </c>
      <c r="B24" s="57" t="s">
        <v>513</v>
      </c>
      <c r="C24" s="29" t="s">
        <v>76</v>
      </c>
      <c r="D24" s="42" t="s">
        <v>276</v>
      </c>
      <c r="E24" s="42" t="s">
        <v>82</v>
      </c>
      <c r="F24" s="57" t="s">
        <v>1807</v>
      </c>
      <c r="G24" s="47">
        <v>29490</v>
      </c>
      <c r="H24" s="46" t="s">
        <v>1808</v>
      </c>
      <c r="I24" s="45">
        <v>20000</v>
      </c>
      <c r="J24" s="46" t="s">
        <v>1809</v>
      </c>
      <c r="K24" s="45" t="s">
        <v>318</v>
      </c>
      <c r="L24" s="45" t="s">
        <v>319</v>
      </c>
      <c r="M24" s="45" t="s">
        <v>1810</v>
      </c>
      <c r="N24" s="42" t="s">
        <v>34</v>
      </c>
      <c r="O24" s="43" t="s">
        <v>25</v>
      </c>
      <c r="P24" s="29" t="s">
        <v>67</v>
      </c>
      <c r="Q24" s="29" t="s">
        <v>1796</v>
      </c>
      <c r="R24" s="29" t="s">
        <v>1751</v>
      </c>
      <c r="S24" s="214"/>
    </row>
    <row r="25" s="1" customFormat="1" ht="175" customHeight="1" spans="1:19">
      <c r="A25" s="264">
        <v>6</v>
      </c>
      <c r="B25" s="57" t="s">
        <v>1811</v>
      </c>
      <c r="C25" s="29" t="s">
        <v>76</v>
      </c>
      <c r="D25" s="29" t="s">
        <v>276</v>
      </c>
      <c r="E25" s="27" t="s">
        <v>82</v>
      </c>
      <c r="F25" s="57" t="s">
        <v>1812</v>
      </c>
      <c r="G25" s="29">
        <v>29000</v>
      </c>
      <c r="H25" s="46" t="s">
        <v>1813</v>
      </c>
      <c r="I25" s="45">
        <v>15000</v>
      </c>
      <c r="J25" s="46" t="s">
        <v>1814</v>
      </c>
      <c r="K25" s="45" t="s">
        <v>318</v>
      </c>
      <c r="L25" s="45" t="s">
        <v>319</v>
      </c>
      <c r="M25" s="45" t="s">
        <v>1815</v>
      </c>
      <c r="N25" s="29" t="s">
        <v>33</v>
      </c>
      <c r="O25" s="29" t="s">
        <v>25</v>
      </c>
      <c r="P25" s="76" t="s">
        <v>531</v>
      </c>
      <c r="Q25" s="76" t="s">
        <v>1816</v>
      </c>
      <c r="R25" s="76" t="s">
        <v>1751</v>
      </c>
      <c r="S25" s="214"/>
    </row>
    <row r="26" s="1" customFormat="1" ht="152" customHeight="1" spans="1:19">
      <c r="A26" s="264">
        <v>7</v>
      </c>
      <c r="B26" s="57" t="s">
        <v>1817</v>
      </c>
      <c r="C26" s="29" t="s">
        <v>76</v>
      </c>
      <c r="D26" s="29" t="s">
        <v>276</v>
      </c>
      <c r="E26" s="27" t="s">
        <v>82</v>
      </c>
      <c r="F26" s="302" t="s">
        <v>1818</v>
      </c>
      <c r="G26" s="82">
        <v>1000</v>
      </c>
      <c r="H26" s="46" t="s">
        <v>1819</v>
      </c>
      <c r="I26" s="225">
        <v>1000</v>
      </c>
      <c r="J26" s="46" t="s">
        <v>1820</v>
      </c>
      <c r="K26" s="45" t="s">
        <v>318</v>
      </c>
      <c r="L26" s="45" t="s">
        <v>319</v>
      </c>
      <c r="M26" s="45" t="s">
        <v>25</v>
      </c>
      <c r="N26" s="29" t="s">
        <v>34</v>
      </c>
      <c r="O26" s="29" t="s">
        <v>99</v>
      </c>
      <c r="P26" s="76" t="s">
        <v>494</v>
      </c>
      <c r="Q26" s="76" t="s">
        <v>495</v>
      </c>
      <c r="R26" s="76" t="s">
        <v>1751</v>
      </c>
      <c r="S26" s="214"/>
    </row>
    <row r="27" s="1" customFormat="1" ht="172" customHeight="1" spans="1:19">
      <c r="A27" s="303">
        <v>8</v>
      </c>
      <c r="B27" s="39" t="s">
        <v>1821</v>
      </c>
      <c r="C27" s="29" t="s">
        <v>76</v>
      </c>
      <c r="D27" s="27" t="s">
        <v>276</v>
      </c>
      <c r="E27" s="27" t="s">
        <v>82</v>
      </c>
      <c r="F27" s="39" t="s">
        <v>1822</v>
      </c>
      <c r="G27" s="82">
        <v>40000</v>
      </c>
      <c r="H27" s="46" t="s">
        <v>1794</v>
      </c>
      <c r="I27" s="45">
        <v>500</v>
      </c>
      <c r="J27" s="46" t="s">
        <v>1823</v>
      </c>
      <c r="K27" s="45" t="s">
        <v>318</v>
      </c>
      <c r="L27" s="45" t="s">
        <v>319</v>
      </c>
      <c r="M27" s="45" t="s">
        <v>25</v>
      </c>
      <c r="N27" s="29" t="s">
        <v>25</v>
      </c>
      <c r="O27" s="29" t="s">
        <v>99</v>
      </c>
      <c r="P27" s="29" t="s">
        <v>1790</v>
      </c>
      <c r="Q27" s="29" t="s">
        <v>1824</v>
      </c>
      <c r="R27" s="29" t="s">
        <v>1751</v>
      </c>
      <c r="S27" s="214"/>
    </row>
    <row r="28" s="1" customFormat="1" ht="153" customHeight="1" spans="1:19">
      <c r="A28" s="264">
        <v>9</v>
      </c>
      <c r="B28" s="290" t="s">
        <v>1825</v>
      </c>
      <c r="C28" s="291" t="s">
        <v>76</v>
      </c>
      <c r="D28" s="291" t="s">
        <v>276</v>
      </c>
      <c r="E28" s="291" t="s">
        <v>82</v>
      </c>
      <c r="F28" s="290" t="s">
        <v>1826</v>
      </c>
      <c r="G28" s="298">
        <v>1500</v>
      </c>
      <c r="H28" s="290" t="s">
        <v>1827</v>
      </c>
      <c r="I28" s="291">
        <v>1000</v>
      </c>
      <c r="J28" s="290" t="s">
        <v>1828</v>
      </c>
      <c r="K28" s="45" t="s">
        <v>318</v>
      </c>
      <c r="L28" s="291" t="s">
        <v>319</v>
      </c>
      <c r="M28" s="291" t="s">
        <v>25</v>
      </c>
      <c r="N28" s="291" t="s">
        <v>25</v>
      </c>
      <c r="O28" s="291" t="s">
        <v>49</v>
      </c>
      <c r="P28" s="291" t="s">
        <v>494</v>
      </c>
      <c r="Q28" s="291" t="s">
        <v>495</v>
      </c>
      <c r="R28" s="291" t="s">
        <v>871</v>
      </c>
      <c r="S28" s="214"/>
    </row>
    <row r="29" s="1" customFormat="1" ht="100" customHeight="1" spans="1:19">
      <c r="A29" s="303">
        <v>10</v>
      </c>
      <c r="B29" s="57" t="s">
        <v>1829</v>
      </c>
      <c r="C29" s="75" t="s">
        <v>21</v>
      </c>
      <c r="D29" s="42" t="s">
        <v>276</v>
      </c>
      <c r="E29" s="230" t="s">
        <v>82</v>
      </c>
      <c r="F29" s="57" t="s">
        <v>1830</v>
      </c>
      <c r="G29" s="29">
        <v>1000</v>
      </c>
      <c r="H29" s="46" t="s">
        <v>1831</v>
      </c>
      <c r="I29" s="260">
        <v>1000</v>
      </c>
      <c r="J29" s="57" t="s">
        <v>1832</v>
      </c>
      <c r="K29" s="42" t="s">
        <v>318</v>
      </c>
      <c r="L29" s="42" t="s">
        <v>319</v>
      </c>
      <c r="M29" s="42"/>
      <c r="N29" s="76" t="s">
        <v>34</v>
      </c>
      <c r="O29" s="76" t="s">
        <v>49</v>
      </c>
      <c r="P29" s="47" t="s">
        <v>494</v>
      </c>
      <c r="Q29" s="56" t="s">
        <v>495</v>
      </c>
      <c r="R29" s="29" t="s">
        <v>1751</v>
      </c>
      <c r="S29" s="76"/>
    </row>
    <row r="30" s="1" customFormat="1" ht="100" customHeight="1" spans="1:19">
      <c r="A30" s="303">
        <v>11</v>
      </c>
      <c r="B30" s="39" t="s">
        <v>1833</v>
      </c>
      <c r="C30" s="38" t="s">
        <v>21</v>
      </c>
      <c r="D30" s="27" t="s">
        <v>276</v>
      </c>
      <c r="E30" s="27" t="s">
        <v>82</v>
      </c>
      <c r="F30" s="39" t="s">
        <v>1834</v>
      </c>
      <c r="G30" s="27">
        <v>3000</v>
      </c>
      <c r="H30" s="46" t="s">
        <v>1835</v>
      </c>
      <c r="I30" s="293">
        <v>1000</v>
      </c>
      <c r="J30" s="289" t="s">
        <v>1836</v>
      </c>
      <c r="K30" s="293" t="s">
        <v>318</v>
      </c>
      <c r="L30" s="293" t="s">
        <v>319</v>
      </c>
      <c r="M30" s="141" t="s">
        <v>25</v>
      </c>
      <c r="N30" s="293" t="s">
        <v>34</v>
      </c>
      <c r="O30" s="293" t="s">
        <v>25</v>
      </c>
      <c r="P30" s="141" t="s">
        <v>494</v>
      </c>
      <c r="Q30" s="141" t="s">
        <v>495</v>
      </c>
      <c r="R30" s="141" t="s">
        <v>323</v>
      </c>
      <c r="S30" s="350"/>
    </row>
    <row r="31" s="1" customFormat="1" ht="25" customHeight="1" spans="1:19">
      <c r="A31" s="21" t="s">
        <v>556</v>
      </c>
      <c r="B31" s="24" t="str">
        <f>"城建环保类"&amp;SUBTOTAL(3,A31:A35)-2&amp;"个"</f>
        <v>城建环保类3个</v>
      </c>
      <c r="C31" s="23"/>
      <c r="D31" s="23"/>
      <c r="E31" s="24"/>
      <c r="F31" s="22"/>
      <c r="G31" s="24">
        <f>SUM(G32:G34)</f>
        <v>65000</v>
      </c>
      <c r="H31" s="22"/>
      <c r="I31" s="23">
        <f>SUM(I32:I34)</f>
        <v>23000</v>
      </c>
      <c r="J31" s="78"/>
      <c r="K31" s="23"/>
      <c r="L31" s="23"/>
      <c r="M31" s="24"/>
      <c r="N31" s="52"/>
      <c r="O31" s="52"/>
      <c r="P31" s="52"/>
      <c r="Q31" s="52"/>
      <c r="R31" s="52"/>
      <c r="S31" s="52"/>
    </row>
    <row r="32" s="1" customFormat="1" ht="148" customHeight="1" spans="1:19">
      <c r="A32" s="264">
        <v>1</v>
      </c>
      <c r="B32" s="39" t="s">
        <v>1837</v>
      </c>
      <c r="C32" s="42" t="s">
        <v>76</v>
      </c>
      <c r="D32" s="42" t="s">
        <v>276</v>
      </c>
      <c r="E32" s="27" t="s">
        <v>53</v>
      </c>
      <c r="F32" s="39" t="s">
        <v>1838</v>
      </c>
      <c r="G32" s="27">
        <v>2000</v>
      </c>
      <c r="H32" s="39" t="s">
        <v>1839</v>
      </c>
      <c r="I32" s="238">
        <v>1000</v>
      </c>
      <c r="J32" s="39" t="s">
        <v>1840</v>
      </c>
      <c r="K32" s="238" t="s">
        <v>318</v>
      </c>
      <c r="L32" s="238" t="s">
        <v>319</v>
      </c>
      <c r="M32" s="238" t="s">
        <v>25</v>
      </c>
      <c r="N32" s="263" t="s">
        <v>26</v>
      </c>
      <c r="O32" s="45" t="s">
        <v>25</v>
      </c>
      <c r="P32" s="47" t="s">
        <v>494</v>
      </c>
      <c r="Q32" s="56" t="s">
        <v>495</v>
      </c>
      <c r="R32" s="29" t="s">
        <v>1841</v>
      </c>
      <c r="S32" s="29"/>
    </row>
    <row r="33" s="113" customFormat="1" ht="100" customHeight="1" spans="1:19">
      <c r="A33" s="264">
        <v>2</v>
      </c>
      <c r="B33" s="39" t="s">
        <v>1842</v>
      </c>
      <c r="C33" s="27" t="s">
        <v>76</v>
      </c>
      <c r="D33" s="29" t="s">
        <v>276</v>
      </c>
      <c r="E33" s="27" t="s">
        <v>53</v>
      </c>
      <c r="F33" s="39" t="s">
        <v>1843</v>
      </c>
      <c r="G33" s="27">
        <v>3000</v>
      </c>
      <c r="H33" s="39" t="s">
        <v>1844</v>
      </c>
      <c r="I33" s="27">
        <v>2000</v>
      </c>
      <c r="J33" s="39" t="s">
        <v>1845</v>
      </c>
      <c r="K33" s="238" t="s">
        <v>318</v>
      </c>
      <c r="L33" s="27" t="s">
        <v>319</v>
      </c>
      <c r="M33" s="29" t="s">
        <v>1846</v>
      </c>
      <c r="N33" s="29" t="s">
        <v>25</v>
      </c>
      <c r="O33" s="27" t="s">
        <v>25</v>
      </c>
      <c r="P33" s="29" t="s">
        <v>1847</v>
      </c>
      <c r="Q33" s="29" t="s">
        <v>1848</v>
      </c>
      <c r="R33" s="29" t="s">
        <v>1849</v>
      </c>
      <c r="S33" s="116"/>
    </row>
    <row r="34" s="113" customFormat="1" ht="100" customHeight="1" spans="1:19">
      <c r="A34" s="303">
        <v>3</v>
      </c>
      <c r="B34" s="39" t="s">
        <v>314</v>
      </c>
      <c r="C34" s="38" t="s">
        <v>21</v>
      </c>
      <c r="D34" s="27" t="s">
        <v>276</v>
      </c>
      <c r="E34" s="58" t="s">
        <v>53</v>
      </c>
      <c r="F34" s="39" t="s">
        <v>315</v>
      </c>
      <c r="G34" s="27">
        <v>60000</v>
      </c>
      <c r="H34" s="39" t="s">
        <v>316</v>
      </c>
      <c r="I34" s="27">
        <v>20000</v>
      </c>
      <c r="J34" s="39" t="s">
        <v>317</v>
      </c>
      <c r="K34" s="238" t="s">
        <v>318</v>
      </c>
      <c r="L34" s="293" t="s">
        <v>319</v>
      </c>
      <c r="M34" s="141" t="s">
        <v>320</v>
      </c>
      <c r="N34" s="338" t="s">
        <v>34</v>
      </c>
      <c r="O34" s="338" t="s">
        <v>25</v>
      </c>
      <c r="P34" s="339" t="s">
        <v>321</v>
      </c>
      <c r="Q34" s="353" t="s">
        <v>322</v>
      </c>
      <c r="R34" s="141" t="s">
        <v>323</v>
      </c>
      <c r="S34" s="345"/>
    </row>
    <row r="35" s="113" customFormat="1" ht="30" customHeight="1" spans="1:19">
      <c r="A35" s="21" t="s">
        <v>696</v>
      </c>
      <c r="B35" s="24" t="str">
        <f>"社会事业类"&amp;SUBTOTAL(3,A35:A40)-2&amp;"个"</f>
        <v>社会事业类4个</v>
      </c>
      <c r="C35" s="304"/>
      <c r="D35" s="304"/>
      <c r="E35" s="304"/>
      <c r="F35" s="305"/>
      <c r="G35" s="24">
        <f>SUM(G36:G39)</f>
        <v>24300</v>
      </c>
      <c r="H35" s="305"/>
      <c r="I35" s="23">
        <f>SUM(I36:I39)</f>
        <v>4000</v>
      </c>
      <c r="J35" s="340"/>
      <c r="K35" s="304"/>
      <c r="L35" s="304"/>
      <c r="M35" s="341"/>
      <c r="N35" s="21"/>
      <c r="O35" s="21"/>
      <c r="P35" s="21"/>
      <c r="Q35" s="21"/>
      <c r="R35" s="21"/>
      <c r="S35" s="21"/>
    </row>
    <row r="36" s="1" customFormat="1" ht="100" customHeight="1" spans="1:19">
      <c r="A36" s="306">
        <v>1</v>
      </c>
      <c r="B36" s="307" t="s">
        <v>1850</v>
      </c>
      <c r="C36" s="306" t="s">
        <v>76</v>
      </c>
      <c r="D36" s="308" t="s">
        <v>276</v>
      </c>
      <c r="E36" s="297" t="s">
        <v>22</v>
      </c>
      <c r="F36" s="299" t="s">
        <v>1851</v>
      </c>
      <c r="G36" s="309">
        <v>13000</v>
      </c>
      <c r="H36" s="310" t="s">
        <v>1852</v>
      </c>
      <c r="I36" s="291">
        <v>1000</v>
      </c>
      <c r="J36" s="289" t="s">
        <v>1853</v>
      </c>
      <c r="K36" s="291" t="s">
        <v>318</v>
      </c>
      <c r="L36" s="291" t="s">
        <v>319</v>
      </c>
      <c r="M36" s="291" t="s">
        <v>25</v>
      </c>
      <c r="N36" s="334" t="s">
        <v>25</v>
      </c>
      <c r="O36" s="334" t="s">
        <v>49</v>
      </c>
      <c r="P36" s="334" t="s">
        <v>494</v>
      </c>
      <c r="Q36" s="334" t="s">
        <v>495</v>
      </c>
      <c r="R36" s="334" t="s">
        <v>871</v>
      </c>
      <c r="S36" s="264"/>
    </row>
    <row r="37" s="162" customFormat="1" ht="100" customHeight="1" spans="1:19">
      <c r="A37" s="45">
        <v>2</v>
      </c>
      <c r="B37" s="311" t="s">
        <v>1854</v>
      </c>
      <c r="C37" s="312" t="s">
        <v>21</v>
      </c>
      <c r="D37" s="218" t="s">
        <v>276</v>
      </c>
      <c r="E37" s="29" t="s">
        <v>22</v>
      </c>
      <c r="F37" s="258" t="s">
        <v>1855</v>
      </c>
      <c r="G37" s="32">
        <v>9000</v>
      </c>
      <c r="H37" s="57" t="s">
        <v>1856</v>
      </c>
      <c r="I37" s="86">
        <v>1000</v>
      </c>
      <c r="J37" s="39" t="s">
        <v>1857</v>
      </c>
      <c r="K37" s="29" t="s">
        <v>318</v>
      </c>
      <c r="L37" s="291" t="s">
        <v>319</v>
      </c>
      <c r="M37" s="29" t="s">
        <v>25</v>
      </c>
      <c r="N37" s="266" t="s">
        <v>34</v>
      </c>
      <c r="O37" s="45" t="s">
        <v>25</v>
      </c>
      <c r="P37" s="164"/>
      <c r="Q37" s="164"/>
      <c r="R37" s="29" t="s">
        <v>753</v>
      </c>
      <c r="S37" s="264"/>
    </row>
    <row r="38" s="162" customFormat="1" ht="123" customHeight="1" spans="1:19">
      <c r="A38" s="45">
        <v>3</v>
      </c>
      <c r="B38" s="311" t="s">
        <v>1858</v>
      </c>
      <c r="C38" s="312" t="s">
        <v>21</v>
      </c>
      <c r="D38" s="218" t="s">
        <v>276</v>
      </c>
      <c r="E38" s="27" t="s">
        <v>22</v>
      </c>
      <c r="F38" s="236" t="s">
        <v>1859</v>
      </c>
      <c r="G38" s="313">
        <v>1500</v>
      </c>
      <c r="H38" s="314" t="s">
        <v>1860</v>
      </c>
      <c r="I38" s="141">
        <v>1200</v>
      </c>
      <c r="J38" s="289" t="s">
        <v>1861</v>
      </c>
      <c r="K38" s="291" t="s">
        <v>318</v>
      </c>
      <c r="L38" s="141" t="s">
        <v>319</v>
      </c>
      <c r="M38" s="141" t="s">
        <v>1862</v>
      </c>
      <c r="N38" s="141" t="s">
        <v>25</v>
      </c>
      <c r="O38" s="141" t="s">
        <v>25</v>
      </c>
      <c r="P38" s="141" t="s">
        <v>1863</v>
      </c>
      <c r="Q38" s="141" t="s">
        <v>1864</v>
      </c>
      <c r="R38" s="141" t="s">
        <v>1865</v>
      </c>
      <c r="S38" s="345" t="s">
        <v>1866</v>
      </c>
    </row>
    <row r="39" s="156" customFormat="1" ht="210" customHeight="1" spans="1:20">
      <c r="A39" s="45">
        <v>4</v>
      </c>
      <c r="B39" s="315" t="s">
        <v>1867</v>
      </c>
      <c r="C39" s="316" t="s">
        <v>21</v>
      </c>
      <c r="D39" s="141" t="s">
        <v>276</v>
      </c>
      <c r="E39" s="293" t="s">
        <v>22</v>
      </c>
      <c r="F39" s="289" t="s">
        <v>1868</v>
      </c>
      <c r="G39" s="313">
        <v>800</v>
      </c>
      <c r="H39" s="289" t="s">
        <v>1869</v>
      </c>
      <c r="I39" s="141">
        <v>800</v>
      </c>
      <c r="J39" s="289" t="s">
        <v>1870</v>
      </c>
      <c r="K39" s="291" t="s">
        <v>318</v>
      </c>
      <c r="L39" s="141" t="s">
        <v>319</v>
      </c>
      <c r="M39" s="141" t="s">
        <v>1871</v>
      </c>
      <c r="N39" s="342" t="s">
        <v>56</v>
      </c>
      <c r="O39" s="342" t="s">
        <v>49</v>
      </c>
      <c r="P39" s="141" t="s">
        <v>1872</v>
      </c>
      <c r="Q39" s="141" t="s">
        <v>1873</v>
      </c>
      <c r="R39" s="141" t="s">
        <v>871</v>
      </c>
      <c r="S39" s="303"/>
      <c r="T39" s="156" t="s">
        <v>1281</v>
      </c>
    </row>
    <row r="40" s="1" customFormat="1" ht="25" customHeight="1" spans="1:19">
      <c r="A40" s="21" t="s">
        <v>731</v>
      </c>
      <c r="B40" s="24" t="str">
        <f>"商贸服务类"&amp;SUBTOTAL(3,A40:A42)-2&amp;"个"</f>
        <v>商贸服务类1个</v>
      </c>
      <c r="C40" s="23"/>
      <c r="D40" s="23"/>
      <c r="E40" s="23"/>
      <c r="F40" s="22"/>
      <c r="G40" s="24">
        <f>SUM(G41:G41)</f>
        <v>3000</v>
      </c>
      <c r="H40" s="22"/>
      <c r="I40" s="23">
        <f>SUM(I41)</f>
        <v>2000</v>
      </c>
      <c r="J40" s="78"/>
      <c r="K40" s="23"/>
      <c r="L40" s="23"/>
      <c r="M40" s="24"/>
      <c r="N40" s="52"/>
      <c r="O40" s="52"/>
      <c r="P40" s="52"/>
      <c r="Q40" s="52"/>
      <c r="R40" s="52"/>
      <c r="S40" s="52"/>
    </row>
    <row r="41" s="178" customFormat="1" ht="134" customHeight="1" spans="1:258">
      <c r="A41" s="303">
        <v>1</v>
      </c>
      <c r="B41" s="39" t="s">
        <v>1874</v>
      </c>
      <c r="C41" s="42" t="s">
        <v>76</v>
      </c>
      <c r="D41" s="42" t="s">
        <v>276</v>
      </c>
      <c r="E41" s="27" t="s">
        <v>30</v>
      </c>
      <c r="F41" s="39" t="s">
        <v>1875</v>
      </c>
      <c r="G41" s="27">
        <v>3000</v>
      </c>
      <c r="H41" s="39" t="s">
        <v>1876</v>
      </c>
      <c r="I41" s="293">
        <v>2000</v>
      </c>
      <c r="J41" s="290" t="s">
        <v>1877</v>
      </c>
      <c r="K41" s="291" t="s">
        <v>318</v>
      </c>
      <c r="L41" s="291" t="s">
        <v>337</v>
      </c>
      <c r="M41" s="291" t="s">
        <v>25</v>
      </c>
      <c r="N41" s="291" t="s">
        <v>25</v>
      </c>
      <c r="O41" s="343" t="s">
        <v>49</v>
      </c>
      <c r="P41" s="76" t="s">
        <v>1878</v>
      </c>
      <c r="Q41" s="76" t="s">
        <v>1879</v>
      </c>
      <c r="R41" s="76" t="s">
        <v>1751</v>
      </c>
      <c r="S41" s="76"/>
      <c r="IT41" s="208"/>
      <c r="IU41" s="208"/>
      <c r="IV41" s="208"/>
      <c r="IW41" s="208"/>
      <c r="IX41" s="208"/>
    </row>
    <row r="42" s="162" customFormat="1" ht="30" customHeight="1" spans="1:19">
      <c r="A42" s="52" t="s">
        <v>141</v>
      </c>
      <c r="B42" s="24" t="str">
        <f>"预备项目"&amp;SUBTOTAL(3,A42:A60)-7&amp;"个"</f>
        <v>预备项目12个</v>
      </c>
      <c r="C42" s="23"/>
      <c r="D42" s="23"/>
      <c r="E42" s="54"/>
      <c r="F42" s="22"/>
      <c r="G42" s="317">
        <f>SUM(G43,G47,G50,G54,G57)</f>
        <v>171700</v>
      </c>
      <c r="H42" s="318"/>
      <c r="I42" s="317">
        <f>SUM(I43,I47,I50,I54,I57)</f>
        <v>47600</v>
      </c>
      <c r="J42" s="78"/>
      <c r="K42" s="23"/>
      <c r="L42" s="23"/>
      <c r="M42" s="24"/>
      <c r="N42" s="52"/>
      <c r="O42" s="52"/>
      <c r="P42" s="52"/>
      <c r="Q42" s="52"/>
      <c r="R42" s="52"/>
      <c r="S42" s="52"/>
    </row>
    <row r="43" s="1" customFormat="1" ht="30" customHeight="1" spans="1:19">
      <c r="A43" s="21" t="s">
        <v>296</v>
      </c>
      <c r="B43" s="24" t="str">
        <f>"农林水利类"&amp;SUBTOTAL(3,A43:A47)-2&amp;"个"</f>
        <v>农林水利类3个</v>
      </c>
      <c r="C43" s="23"/>
      <c r="D43" s="23"/>
      <c r="E43" s="23"/>
      <c r="F43" s="22"/>
      <c r="G43" s="24">
        <f>SUM(G44:G46)</f>
        <v>4100</v>
      </c>
      <c r="H43" s="22"/>
      <c r="I43" s="23">
        <f>SUM(I44:I46)</f>
        <v>4100</v>
      </c>
      <c r="J43" s="78"/>
      <c r="K43" s="23"/>
      <c r="L43" s="23"/>
      <c r="M43" s="24"/>
      <c r="N43" s="52"/>
      <c r="O43" s="52"/>
      <c r="P43" s="52"/>
      <c r="Q43" s="52"/>
      <c r="R43" s="52"/>
      <c r="S43" s="52"/>
    </row>
    <row r="44" s="1" customFormat="1" ht="100" customHeight="1" spans="1:20">
      <c r="A44" s="43">
        <v>1</v>
      </c>
      <c r="B44" s="289" t="s">
        <v>1880</v>
      </c>
      <c r="C44" s="141" t="s">
        <v>76</v>
      </c>
      <c r="D44" s="141" t="s">
        <v>276</v>
      </c>
      <c r="E44" s="141" t="s">
        <v>265</v>
      </c>
      <c r="F44" s="289" t="s">
        <v>1881</v>
      </c>
      <c r="G44" s="141">
        <v>1000</v>
      </c>
      <c r="H44" s="289" t="s">
        <v>1882</v>
      </c>
      <c r="I44" s="141">
        <v>1000</v>
      </c>
      <c r="J44" s="289" t="s">
        <v>1883</v>
      </c>
      <c r="K44" s="141" t="s">
        <v>318</v>
      </c>
      <c r="L44" s="141" t="s">
        <v>319</v>
      </c>
      <c r="M44" s="141" t="s">
        <v>25</v>
      </c>
      <c r="N44" s="141" t="s">
        <v>157</v>
      </c>
      <c r="O44" s="141" t="s">
        <v>49</v>
      </c>
      <c r="P44" s="141" t="s">
        <v>494</v>
      </c>
      <c r="Q44" s="141" t="s">
        <v>495</v>
      </c>
      <c r="R44" s="141" t="s">
        <v>496</v>
      </c>
      <c r="S44" s="34"/>
      <c r="T44" s="79"/>
    </row>
    <row r="45" s="2" customFormat="1" ht="100" customHeight="1" spans="1:20">
      <c r="A45" s="43">
        <v>2</v>
      </c>
      <c r="B45" s="57" t="s">
        <v>1884</v>
      </c>
      <c r="C45" s="75" t="s">
        <v>21</v>
      </c>
      <c r="D45" s="29" t="s">
        <v>276</v>
      </c>
      <c r="E45" s="27" t="s">
        <v>265</v>
      </c>
      <c r="F45" s="57" t="s">
        <v>1885</v>
      </c>
      <c r="G45" s="29">
        <v>1600</v>
      </c>
      <c r="H45" s="39" t="s">
        <v>1886</v>
      </c>
      <c r="I45" s="29">
        <v>1600</v>
      </c>
      <c r="J45" s="39" t="s">
        <v>1887</v>
      </c>
      <c r="K45" s="141" t="s">
        <v>318</v>
      </c>
      <c r="L45" s="141" t="s">
        <v>319</v>
      </c>
      <c r="M45" s="141" t="s">
        <v>25</v>
      </c>
      <c r="N45" s="141" t="s">
        <v>157</v>
      </c>
      <c r="O45" s="141" t="s">
        <v>49</v>
      </c>
      <c r="P45" s="141" t="s">
        <v>494</v>
      </c>
      <c r="Q45" s="141" t="s">
        <v>495</v>
      </c>
      <c r="R45" s="141" t="s">
        <v>323</v>
      </c>
      <c r="S45" s="345"/>
      <c r="T45" s="7"/>
    </row>
    <row r="46" s="1" customFormat="1" ht="100" customHeight="1" spans="1:19">
      <c r="A46" s="43">
        <v>3</v>
      </c>
      <c r="B46" s="289" t="s">
        <v>1888</v>
      </c>
      <c r="C46" s="296" t="s">
        <v>21</v>
      </c>
      <c r="D46" s="287" t="s">
        <v>276</v>
      </c>
      <c r="E46" s="287" t="s">
        <v>265</v>
      </c>
      <c r="F46" s="289" t="s">
        <v>1889</v>
      </c>
      <c r="G46" s="141">
        <v>1500</v>
      </c>
      <c r="H46" s="289" t="s">
        <v>1890</v>
      </c>
      <c r="I46" s="141">
        <v>1500</v>
      </c>
      <c r="J46" s="286" t="s">
        <v>1891</v>
      </c>
      <c r="K46" s="141" t="s">
        <v>318</v>
      </c>
      <c r="L46" s="141" t="s">
        <v>319</v>
      </c>
      <c r="M46" s="141" t="s">
        <v>25</v>
      </c>
      <c r="N46" s="141" t="s">
        <v>157</v>
      </c>
      <c r="O46" s="141" t="s">
        <v>49</v>
      </c>
      <c r="P46" s="344" t="s">
        <v>494</v>
      </c>
      <c r="Q46" s="344" t="s">
        <v>495</v>
      </c>
      <c r="R46" s="344" t="s">
        <v>496</v>
      </c>
      <c r="S46" s="316"/>
    </row>
    <row r="47" s="1" customFormat="1" ht="30" customHeight="1" spans="1:19">
      <c r="A47" s="21" t="s">
        <v>480</v>
      </c>
      <c r="B47" s="24" t="str">
        <f>"交通路网类"&amp;SUBTOTAL(3,A47:A50)-2&amp;"个"</f>
        <v>交通路网类2个</v>
      </c>
      <c r="C47" s="23"/>
      <c r="D47" s="23"/>
      <c r="E47" s="23"/>
      <c r="F47" s="22"/>
      <c r="G47" s="24">
        <f>SUM(G48:G49)</f>
        <v>14000</v>
      </c>
      <c r="H47" s="22"/>
      <c r="I47" s="23">
        <f>SUM(I48:I49)</f>
        <v>4000</v>
      </c>
      <c r="J47" s="78"/>
      <c r="K47" s="23"/>
      <c r="L47" s="23"/>
      <c r="M47" s="24"/>
      <c r="N47" s="52"/>
      <c r="O47" s="52"/>
      <c r="P47" s="52"/>
      <c r="Q47" s="52"/>
      <c r="R47" s="21"/>
      <c r="S47" s="52"/>
    </row>
    <row r="48" s="1" customFormat="1" ht="100" customHeight="1" spans="1:19">
      <c r="A48" s="43">
        <v>1</v>
      </c>
      <c r="B48" s="289" t="s">
        <v>748</v>
      </c>
      <c r="C48" s="312" t="s">
        <v>21</v>
      </c>
      <c r="D48" s="218" t="s">
        <v>276</v>
      </c>
      <c r="E48" s="27" t="s">
        <v>82</v>
      </c>
      <c r="F48" s="289" t="s">
        <v>749</v>
      </c>
      <c r="G48" s="260">
        <v>12000</v>
      </c>
      <c r="H48" s="57" t="s">
        <v>750</v>
      </c>
      <c r="I48" s="260">
        <v>3000</v>
      </c>
      <c r="J48" s="39" t="s">
        <v>751</v>
      </c>
      <c r="K48" s="42" t="s">
        <v>318</v>
      </c>
      <c r="L48" s="42" t="s">
        <v>319</v>
      </c>
      <c r="M48" s="42" t="s">
        <v>752</v>
      </c>
      <c r="N48" s="42" t="s">
        <v>72</v>
      </c>
      <c r="O48" s="42" t="s">
        <v>25</v>
      </c>
      <c r="P48" s="42"/>
      <c r="Q48" s="42"/>
      <c r="R48" s="29" t="s">
        <v>753</v>
      </c>
      <c r="S48" s="214"/>
    </row>
    <row r="49" s="1" customFormat="1" ht="157" customHeight="1" spans="1:19">
      <c r="A49" s="43">
        <v>2</v>
      </c>
      <c r="B49" s="39" t="s">
        <v>1892</v>
      </c>
      <c r="C49" s="312" t="s">
        <v>21</v>
      </c>
      <c r="D49" s="218" t="s">
        <v>276</v>
      </c>
      <c r="E49" s="27" t="s">
        <v>82</v>
      </c>
      <c r="F49" s="236" t="s">
        <v>1893</v>
      </c>
      <c r="G49" s="32">
        <v>2000</v>
      </c>
      <c r="H49" s="142" t="s">
        <v>1894</v>
      </c>
      <c r="I49" s="29">
        <v>1000</v>
      </c>
      <c r="J49" s="33" t="s">
        <v>1895</v>
      </c>
      <c r="K49" s="35" t="s">
        <v>318</v>
      </c>
      <c r="L49" s="35" t="s">
        <v>1896</v>
      </c>
      <c r="M49" s="345" t="s">
        <v>25</v>
      </c>
      <c r="N49" s="141" t="s">
        <v>157</v>
      </c>
      <c r="O49" s="42" t="s">
        <v>25</v>
      </c>
      <c r="P49" s="346" t="s">
        <v>494</v>
      </c>
      <c r="Q49" s="346" t="s">
        <v>495</v>
      </c>
      <c r="R49" s="218" t="s">
        <v>1751</v>
      </c>
      <c r="S49" s="270"/>
    </row>
    <row r="50" s="1" customFormat="1" ht="25" customHeight="1" spans="1:19">
      <c r="A50" s="21" t="s">
        <v>512</v>
      </c>
      <c r="B50" s="24" t="str">
        <f>"城建环保类"&amp;SUBTOTAL(3,A50:A54)-2&amp;"个"</f>
        <v>城建环保类3个</v>
      </c>
      <c r="C50" s="23"/>
      <c r="D50" s="23"/>
      <c r="E50" s="23"/>
      <c r="F50" s="22"/>
      <c r="G50" s="24">
        <f>SUM(G51:G53)</f>
        <v>79000</v>
      </c>
      <c r="H50" s="22"/>
      <c r="I50" s="23">
        <f>SUM(I51:I53)</f>
        <v>8000</v>
      </c>
      <c r="J50" s="78"/>
      <c r="K50" s="23"/>
      <c r="L50" s="23"/>
      <c r="M50" s="24"/>
      <c r="N50" s="52"/>
      <c r="O50" s="52"/>
      <c r="P50" s="52"/>
      <c r="Q50" s="52"/>
      <c r="R50" s="21"/>
      <c r="S50" s="52"/>
    </row>
    <row r="51" s="1" customFormat="1" ht="100" customHeight="1" spans="1:19">
      <c r="A51" s="306">
        <v>1</v>
      </c>
      <c r="B51" s="319" t="s">
        <v>1897</v>
      </c>
      <c r="C51" s="300" t="s">
        <v>76</v>
      </c>
      <c r="D51" s="300" t="s">
        <v>276</v>
      </c>
      <c r="E51" s="320" t="s">
        <v>53</v>
      </c>
      <c r="F51" s="321" t="s">
        <v>1898</v>
      </c>
      <c r="G51" s="322">
        <v>4000</v>
      </c>
      <c r="H51" s="290" t="s">
        <v>1899</v>
      </c>
      <c r="I51" s="291">
        <v>2000</v>
      </c>
      <c r="J51" s="290" t="s">
        <v>1900</v>
      </c>
      <c r="K51" s="291" t="s">
        <v>318</v>
      </c>
      <c r="L51" s="291" t="s">
        <v>319</v>
      </c>
      <c r="M51" s="291" t="s">
        <v>25</v>
      </c>
      <c r="N51" s="334" t="s">
        <v>157</v>
      </c>
      <c r="O51" s="308" t="s">
        <v>25</v>
      </c>
      <c r="P51" s="291" t="s">
        <v>494</v>
      </c>
      <c r="Q51" s="309" t="s">
        <v>495</v>
      </c>
      <c r="R51" s="334" t="s">
        <v>871</v>
      </c>
      <c r="S51" s="264"/>
    </row>
    <row r="52" s="1" customFormat="1" ht="100" customHeight="1" spans="1:20">
      <c r="A52" s="306">
        <v>2</v>
      </c>
      <c r="B52" s="57" t="s">
        <v>1901</v>
      </c>
      <c r="C52" s="312" t="s">
        <v>21</v>
      </c>
      <c r="D52" s="218" t="s">
        <v>276</v>
      </c>
      <c r="E52" s="29" t="s">
        <v>53</v>
      </c>
      <c r="F52" s="57" t="s">
        <v>1902</v>
      </c>
      <c r="G52" s="260">
        <v>50000</v>
      </c>
      <c r="H52" s="57" t="s">
        <v>1856</v>
      </c>
      <c r="I52" s="260">
        <v>1000</v>
      </c>
      <c r="J52" s="39" t="s">
        <v>1903</v>
      </c>
      <c r="K52" s="42" t="s">
        <v>318</v>
      </c>
      <c r="L52" s="27" t="s">
        <v>319</v>
      </c>
      <c r="M52" s="238" t="s">
        <v>25</v>
      </c>
      <c r="N52" s="42" t="s">
        <v>157</v>
      </c>
      <c r="O52" s="42" t="s">
        <v>25</v>
      </c>
      <c r="P52" s="334" t="s">
        <v>494</v>
      </c>
      <c r="Q52" s="334" t="s">
        <v>495</v>
      </c>
      <c r="R52" s="29" t="s">
        <v>753</v>
      </c>
      <c r="S52" s="29"/>
      <c r="T52" s="79"/>
    </row>
    <row r="53" s="175" customFormat="1" ht="100" customHeight="1" spans="1:258">
      <c r="A53" s="306">
        <v>3</v>
      </c>
      <c r="B53" s="39" t="s">
        <v>1904</v>
      </c>
      <c r="C53" s="75" t="s">
        <v>21</v>
      </c>
      <c r="D53" s="29" t="s">
        <v>276</v>
      </c>
      <c r="E53" s="29" t="s">
        <v>53</v>
      </c>
      <c r="F53" s="39" t="s">
        <v>1905</v>
      </c>
      <c r="G53" s="323">
        <v>25000</v>
      </c>
      <c r="H53" s="145" t="s">
        <v>1906</v>
      </c>
      <c r="I53" s="279">
        <v>5000</v>
      </c>
      <c r="J53" s="314" t="s">
        <v>1907</v>
      </c>
      <c r="K53" s="141" t="s">
        <v>318</v>
      </c>
      <c r="L53" s="141" t="s">
        <v>319</v>
      </c>
      <c r="M53" s="313" t="s">
        <v>1908</v>
      </c>
      <c r="N53" s="279" t="s">
        <v>72</v>
      </c>
      <c r="O53" s="279" t="s">
        <v>25</v>
      </c>
      <c r="P53" s="141" t="s">
        <v>1909</v>
      </c>
      <c r="Q53" s="313" t="s">
        <v>1910</v>
      </c>
      <c r="R53" s="141" t="s">
        <v>323</v>
      </c>
      <c r="S53" s="29"/>
      <c r="IT53" s="181"/>
      <c r="IU53" s="181"/>
      <c r="IV53" s="181"/>
      <c r="IW53" s="181"/>
      <c r="IX53" s="181"/>
    </row>
    <row r="54" s="1" customFormat="1" ht="25" customHeight="1" spans="1:19">
      <c r="A54" s="21" t="s">
        <v>556</v>
      </c>
      <c r="B54" s="24" t="str">
        <f>"社会事业类"&amp;SUBTOTAL(3,A54:A57)-2&amp;"个"</f>
        <v>社会事业类2个</v>
      </c>
      <c r="C54" s="23"/>
      <c r="D54" s="23"/>
      <c r="E54" s="23"/>
      <c r="F54" s="22"/>
      <c r="G54" s="24">
        <f>SUM(G55:G56)</f>
        <v>4600</v>
      </c>
      <c r="H54" s="22"/>
      <c r="I54" s="23">
        <f>SUM(I55:I56)</f>
        <v>1500</v>
      </c>
      <c r="J54" s="78"/>
      <c r="K54" s="23"/>
      <c r="L54" s="23"/>
      <c r="M54" s="24"/>
      <c r="N54" s="52"/>
      <c r="O54" s="52"/>
      <c r="P54" s="52"/>
      <c r="Q54" s="52"/>
      <c r="R54" s="21"/>
      <c r="S54" s="52"/>
    </row>
    <row r="55" s="1" customFormat="1" ht="100" customHeight="1" spans="1:19">
      <c r="A55" s="308">
        <v>1</v>
      </c>
      <c r="B55" s="319" t="s">
        <v>1911</v>
      </c>
      <c r="C55" s="297" t="s">
        <v>76</v>
      </c>
      <c r="D55" s="308" t="s">
        <v>276</v>
      </c>
      <c r="E55" s="324" t="s">
        <v>22</v>
      </c>
      <c r="F55" s="321" t="s">
        <v>1912</v>
      </c>
      <c r="G55" s="322">
        <v>2600</v>
      </c>
      <c r="H55" s="325" t="s">
        <v>1906</v>
      </c>
      <c r="I55" s="308">
        <v>1000</v>
      </c>
      <c r="J55" s="319" t="s">
        <v>870</v>
      </c>
      <c r="K55" s="308" t="s">
        <v>318</v>
      </c>
      <c r="L55" s="308" t="s">
        <v>319</v>
      </c>
      <c r="M55" s="141" t="s">
        <v>25</v>
      </c>
      <c r="N55" s="308" t="s">
        <v>157</v>
      </c>
      <c r="O55" s="308" t="s">
        <v>25</v>
      </c>
      <c r="P55" s="291" t="s">
        <v>1913</v>
      </c>
      <c r="Q55" s="291" t="s">
        <v>1914</v>
      </c>
      <c r="R55" s="291" t="s">
        <v>1915</v>
      </c>
      <c r="S55" s="76"/>
    </row>
    <row r="56" s="8" customFormat="1" ht="100" customHeight="1" spans="1:20">
      <c r="A56" s="303">
        <v>2</v>
      </c>
      <c r="B56" s="57" t="s">
        <v>1916</v>
      </c>
      <c r="C56" s="312" t="s">
        <v>21</v>
      </c>
      <c r="D56" s="218" t="s">
        <v>276</v>
      </c>
      <c r="E56" s="27" t="s">
        <v>22</v>
      </c>
      <c r="F56" s="57" t="s">
        <v>1917</v>
      </c>
      <c r="G56" s="44">
        <v>2000</v>
      </c>
      <c r="H56" s="145" t="s">
        <v>1918</v>
      </c>
      <c r="I56" s="313">
        <v>500</v>
      </c>
      <c r="J56" s="289" t="s">
        <v>1919</v>
      </c>
      <c r="K56" s="141" t="s">
        <v>318</v>
      </c>
      <c r="L56" s="141" t="s">
        <v>1920</v>
      </c>
      <c r="M56" s="141"/>
      <c r="N56" s="344" t="s">
        <v>157</v>
      </c>
      <c r="O56" s="313" t="s">
        <v>25</v>
      </c>
      <c r="P56" s="313" t="s">
        <v>1921</v>
      </c>
      <c r="Q56" s="313" t="s">
        <v>1922</v>
      </c>
      <c r="R56" s="141" t="s">
        <v>1923</v>
      </c>
      <c r="S56" s="346"/>
      <c r="T56" s="8" t="s">
        <v>1281</v>
      </c>
    </row>
    <row r="57" s="121" customFormat="1" ht="30" customHeight="1" spans="1:20">
      <c r="A57" s="21" t="s">
        <v>696</v>
      </c>
      <c r="B57" s="24" t="str">
        <f>"商贸服务类"&amp;SUBTOTAL(3,A57:A60)-2&amp;"个"</f>
        <v>商贸服务类2个</v>
      </c>
      <c r="C57" s="23"/>
      <c r="D57" s="23"/>
      <c r="E57" s="23"/>
      <c r="F57" s="22"/>
      <c r="G57" s="24">
        <f>SUM(G58:G59)</f>
        <v>70000</v>
      </c>
      <c r="H57" s="22"/>
      <c r="I57" s="23">
        <f>SUM(I58:I59)</f>
        <v>30000</v>
      </c>
      <c r="J57" s="78"/>
      <c r="K57" s="23"/>
      <c r="L57" s="23"/>
      <c r="M57" s="24"/>
      <c r="N57" s="52"/>
      <c r="O57" s="52"/>
      <c r="P57" s="52"/>
      <c r="Q57" s="52"/>
      <c r="R57" s="21"/>
      <c r="S57" s="52"/>
      <c r="T57" s="8" t="s">
        <v>1281</v>
      </c>
    </row>
    <row r="58" s="8" customFormat="1" ht="100" customHeight="1" spans="1:20">
      <c r="A58" s="141">
        <v>1</v>
      </c>
      <c r="B58" s="289" t="s">
        <v>1924</v>
      </c>
      <c r="C58" s="292" t="s">
        <v>21</v>
      </c>
      <c r="D58" s="141" t="s">
        <v>1925</v>
      </c>
      <c r="E58" s="293" t="s">
        <v>30</v>
      </c>
      <c r="F58" s="314" t="s">
        <v>1926</v>
      </c>
      <c r="G58" s="141">
        <v>30000</v>
      </c>
      <c r="H58" s="326" t="s">
        <v>1927</v>
      </c>
      <c r="I58" s="141">
        <v>10000</v>
      </c>
      <c r="J58" s="289" t="s">
        <v>1928</v>
      </c>
      <c r="K58" s="141" t="s">
        <v>318</v>
      </c>
      <c r="L58" s="141" t="s">
        <v>337</v>
      </c>
      <c r="M58" s="141" t="s">
        <v>25</v>
      </c>
      <c r="N58" s="293" t="s">
        <v>157</v>
      </c>
      <c r="O58" s="293" t="s">
        <v>25</v>
      </c>
      <c r="P58" s="141" t="s">
        <v>1929</v>
      </c>
      <c r="Q58" s="141" t="s">
        <v>1930</v>
      </c>
      <c r="R58" s="344" t="s">
        <v>1774</v>
      </c>
      <c r="S58" s="45"/>
      <c r="T58" s="8" t="s">
        <v>1281</v>
      </c>
    </row>
    <row r="59" s="1" customFormat="1" ht="100" customHeight="1" spans="1:19">
      <c r="A59" s="303">
        <v>2</v>
      </c>
      <c r="B59" s="289" t="s">
        <v>1931</v>
      </c>
      <c r="C59" s="327" t="s">
        <v>21</v>
      </c>
      <c r="D59" s="293" t="s">
        <v>276</v>
      </c>
      <c r="E59" s="141" t="s">
        <v>30</v>
      </c>
      <c r="F59" s="289" t="s">
        <v>1932</v>
      </c>
      <c r="G59" s="293">
        <v>40000</v>
      </c>
      <c r="H59" s="326" t="s">
        <v>1927</v>
      </c>
      <c r="I59" s="293">
        <v>20000</v>
      </c>
      <c r="J59" s="289" t="s">
        <v>1933</v>
      </c>
      <c r="K59" s="293" t="s">
        <v>318</v>
      </c>
      <c r="L59" s="293" t="s">
        <v>337</v>
      </c>
      <c r="M59" s="141" t="s">
        <v>1600</v>
      </c>
      <c r="N59" s="347" t="s">
        <v>99</v>
      </c>
      <c r="O59" s="347" t="s">
        <v>25</v>
      </c>
      <c r="P59" s="344" t="s">
        <v>1934</v>
      </c>
      <c r="Q59" s="344" t="s">
        <v>1935</v>
      </c>
      <c r="R59" s="141" t="s">
        <v>1751</v>
      </c>
      <c r="S59" s="354"/>
    </row>
    <row r="60" s="1" customFormat="1" ht="30" customHeight="1" spans="1:20">
      <c r="A60" s="52" t="s">
        <v>183</v>
      </c>
      <c r="B60" s="24" t="str">
        <f>"前期项目"&amp;SUBTOTAL(3,A60:A116)-7&amp;"个"</f>
        <v>前期项目50个</v>
      </c>
      <c r="C60" s="23"/>
      <c r="D60" s="23"/>
      <c r="E60" s="54"/>
      <c r="F60" s="22"/>
      <c r="G60" s="52">
        <f>SUM(G61,G64,G72,G75,G83,G110)</f>
        <v>1106600</v>
      </c>
      <c r="H60" s="328"/>
      <c r="I60" s="23"/>
      <c r="J60" s="78"/>
      <c r="K60" s="23"/>
      <c r="L60" s="23"/>
      <c r="M60" s="24"/>
      <c r="N60" s="52"/>
      <c r="O60" s="52"/>
      <c r="P60" s="52"/>
      <c r="Q60" s="52"/>
      <c r="R60" s="21"/>
      <c r="S60" s="52"/>
      <c r="T60" s="79"/>
    </row>
    <row r="61" s="81" customFormat="1" ht="30" customHeight="1" spans="1:19">
      <c r="A61" s="21" t="s">
        <v>296</v>
      </c>
      <c r="B61" s="24" t="str">
        <f>"工业科技类"&amp;SUBTOTAL(3,A61:A64)-2&amp;"个"</f>
        <v>工业科技类2个</v>
      </c>
      <c r="C61" s="23"/>
      <c r="D61" s="23"/>
      <c r="E61" s="23"/>
      <c r="F61" s="22"/>
      <c r="G61" s="24">
        <f>SUM(G62:G63)</f>
        <v>90000</v>
      </c>
      <c r="H61" s="22"/>
      <c r="I61" s="23"/>
      <c r="J61" s="78"/>
      <c r="K61" s="23"/>
      <c r="L61" s="23"/>
      <c r="M61" s="24"/>
      <c r="N61" s="52"/>
      <c r="O61" s="52"/>
      <c r="P61" s="52"/>
      <c r="Q61" s="52"/>
      <c r="R61" s="21"/>
      <c r="S61" s="52"/>
    </row>
    <row r="62" s="81" customFormat="1" ht="100" customHeight="1" spans="1:19">
      <c r="A62" s="47">
        <v>1</v>
      </c>
      <c r="B62" s="132" t="s">
        <v>1936</v>
      </c>
      <c r="C62" s="47" t="s">
        <v>76</v>
      </c>
      <c r="D62" s="47" t="s">
        <v>276</v>
      </c>
      <c r="E62" s="47" t="s">
        <v>264</v>
      </c>
      <c r="F62" s="132" t="s">
        <v>1937</v>
      </c>
      <c r="G62" s="47">
        <v>30000</v>
      </c>
      <c r="H62" s="329"/>
      <c r="I62" s="348"/>
      <c r="J62" s="329"/>
      <c r="K62" s="348"/>
      <c r="L62" s="348"/>
      <c r="M62" s="348"/>
      <c r="N62" s="348"/>
      <c r="O62" s="348"/>
      <c r="P62" s="47" t="s">
        <v>494</v>
      </c>
      <c r="Q62" s="47" t="s">
        <v>495</v>
      </c>
      <c r="R62" s="47" t="s">
        <v>1751</v>
      </c>
      <c r="S62" s="45"/>
    </row>
    <row r="63" s="1" customFormat="1" ht="100" customHeight="1" spans="1:19">
      <c r="A63" s="47">
        <v>2</v>
      </c>
      <c r="B63" s="46" t="s">
        <v>1938</v>
      </c>
      <c r="C63" s="45" t="s">
        <v>76</v>
      </c>
      <c r="D63" s="45" t="s">
        <v>276</v>
      </c>
      <c r="E63" s="45" t="s">
        <v>264</v>
      </c>
      <c r="F63" s="46" t="s">
        <v>1939</v>
      </c>
      <c r="G63" s="45">
        <v>60000</v>
      </c>
      <c r="H63" s="330"/>
      <c r="I63" s="349"/>
      <c r="J63" s="330"/>
      <c r="K63" s="349"/>
      <c r="L63" s="349"/>
      <c r="M63" s="349"/>
      <c r="N63" s="349"/>
      <c r="O63" s="349"/>
      <c r="P63" s="45" t="s">
        <v>494</v>
      </c>
      <c r="Q63" s="45" t="s">
        <v>495</v>
      </c>
      <c r="R63" s="45" t="s">
        <v>323</v>
      </c>
      <c r="S63" s="32"/>
    </row>
    <row r="64" s="81" customFormat="1" ht="30" customHeight="1" spans="1:19">
      <c r="A64" s="21" t="s">
        <v>480</v>
      </c>
      <c r="B64" s="24" t="str">
        <f>"农林水利类"&amp;SUBTOTAL(3,A64:A72)-2&amp;"个"</f>
        <v>农林水利类7个</v>
      </c>
      <c r="C64" s="23"/>
      <c r="D64" s="23"/>
      <c r="E64" s="23"/>
      <c r="F64" s="22"/>
      <c r="G64" s="24">
        <f>SUM(G65:G71)</f>
        <v>42300</v>
      </c>
      <c r="H64" s="22"/>
      <c r="I64" s="23"/>
      <c r="J64" s="78"/>
      <c r="K64" s="23"/>
      <c r="L64" s="23"/>
      <c r="M64" s="24"/>
      <c r="N64" s="52"/>
      <c r="O64" s="52"/>
      <c r="P64" s="52"/>
      <c r="Q64" s="52"/>
      <c r="R64" s="21"/>
      <c r="S64" s="52"/>
    </row>
    <row r="65" s="156" customFormat="1" ht="100" customHeight="1" spans="1:20">
      <c r="A65" s="355">
        <v>1</v>
      </c>
      <c r="B65" s="356" t="s">
        <v>1940</v>
      </c>
      <c r="C65" s="306" t="s">
        <v>76</v>
      </c>
      <c r="D65" s="306" t="s">
        <v>276</v>
      </c>
      <c r="E65" s="306" t="s">
        <v>265</v>
      </c>
      <c r="F65" s="356" t="s">
        <v>1941</v>
      </c>
      <c r="G65" s="306">
        <v>20000</v>
      </c>
      <c r="H65" s="356"/>
      <c r="I65" s="306"/>
      <c r="J65" s="356"/>
      <c r="K65" s="306"/>
      <c r="L65" s="306"/>
      <c r="M65" s="306"/>
      <c r="N65" s="306"/>
      <c r="O65" s="306"/>
      <c r="P65" s="306" t="s">
        <v>1942</v>
      </c>
      <c r="Q65" s="306" t="s">
        <v>1943</v>
      </c>
      <c r="R65" s="306" t="s">
        <v>496</v>
      </c>
      <c r="S65" s="363"/>
      <c r="T65" s="156" t="s">
        <v>1281</v>
      </c>
    </row>
    <row r="66" s="158" customFormat="1" ht="100" customHeight="1" spans="1:20">
      <c r="A66" s="355">
        <v>2</v>
      </c>
      <c r="B66" s="356" t="s">
        <v>1944</v>
      </c>
      <c r="C66" s="306" t="s">
        <v>76</v>
      </c>
      <c r="D66" s="306" t="s">
        <v>276</v>
      </c>
      <c r="E66" s="306" t="s">
        <v>265</v>
      </c>
      <c r="F66" s="356" t="s">
        <v>1945</v>
      </c>
      <c r="G66" s="306">
        <v>500</v>
      </c>
      <c r="H66" s="356"/>
      <c r="I66" s="306"/>
      <c r="J66" s="356"/>
      <c r="K66" s="306"/>
      <c r="L66" s="306"/>
      <c r="M66" s="306"/>
      <c r="N66" s="306"/>
      <c r="O66" s="306"/>
      <c r="P66" s="306" t="s">
        <v>1942</v>
      </c>
      <c r="Q66" s="306" t="s">
        <v>1943</v>
      </c>
      <c r="R66" s="306" t="s">
        <v>496</v>
      </c>
      <c r="S66" s="363"/>
      <c r="T66" s="156" t="s">
        <v>1281</v>
      </c>
    </row>
    <row r="67" s="1" customFormat="1" ht="100" customHeight="1" spans="1:19">
      <c r="A67" s="355">
        <v>3</v>
      </c>
      <c r="B67" s="357" t="s">
        <v>1946</v>
      </c>
      <c r="C67" s="358" t="s">
        <v>76</v>
      </c>
      <c r="D67" s="358" t="s">
        <v>276</v>
      </c>
      <c r="E67" s="358" t="s">
        <v>265</v>
      </c>
      <c r="F67" s="357" t="s">
        <v>1947</v>
      </c>
      <c r="G67" s="358">
        <v>800</v>
      </c>
      <c r="H67" s="357"/>
      <c r="I67" s="358"/>
      <c r="J67" s="357"/>
      <c r="K67" s="358"/>
      <c r="L67" s="358"/>
      <c r="M67" s="358"/>
      <c r="N67" s="358"/>
      <c r="O67" s="358"/>
      <c r="P67" s="358" t="s">
        <v>494</v>
      </c>
      <c r="Q67" s="358" t="s">
        <v>495</v>
      </c>
      <c r="R67" s="358" t="s">
        <v>871</v>
      </c>
      <c r="S67" s="29"/>
    </row>
    <row r="68" s="1" customFormat="1" ht="100" customHeight="1" spans="1:19">
      <c r="A68" s="355">
        <v>4</v>
      </c>
      <c r="B68" s="359" t="s">
        <v>1948</v>
      </c>
      <c r="C68" s="306" t="s">
        <v>76</v>
      </c>
      <c r="D68" s="306" t="s">
        <v>276</v>
      </c>
      <c r="E68" s="306" t="s">
        <v>265</v>
      </c>
      <c r="F68" s="360" t="s">
        <v>1949</v>
      </c>
      <c r="G68" s="361">
        <v>8000</v>
      </c>
      <c r="H68" s="356"/>
      <c r="I68" s="306"/>
      <c r="J68" s="356"/>
      <c r="K68" s="306"/>
      <c r="L68" s="306"/>
      <c r="M68" s="306"/>
      <c r="N68" s="306"/>
      <c r="O68" s="306"/>
      <c r="P68" s="361" t="s">
        <v>1950</v>
      </c>
      <c r="Q68" s="361" t="s">
        <v>1951</v>
      </c>
      <c r="R68" s="363" t="s">
        <v>496</v>
      </c>
      <c r="S68" s="351"/>
    </row>
    <row r="69" s="1" customFormat="1" ht="100" customHeight="1" spans="1:19">
      <c r="A69" s="355">
        <v>5</v>
      </c>
      <c r="B69" s="142" t="s">
        <v>1952</v>
      </c>
      <c r="C69" s="47" t="s">
        <v>76</v>
      </c>
      <c r="D69" s="358" t="s">
        <v>276</v>
      </c>
      <c r="E69" s="358" t="s">
        <v>265</v>
      </c>
      <c r="F69" s="50" t="s">
        <v>1953</v>
      </c>
      <c r="G69" s="32">
        <v>2500</v>
      </c>
      <c r="H69" s="17"/>
      <c r="I69" s="38"/>
      <c r="J69" s="381"/>
      <c r="K69" s="38"/>
      <c r="L69" s="38"/>
      <c r="M69" s="75"/>
      <c r="N69" s="214"/>
      <c r="O69" s="214"/>
      <c r="P69" s="47" t="s">
        <v>494</v>
      </c>
      <c r="Q69" s="56" t="s">
        <v>495</v>
      </c>
      <c r="R69" s="45" t="s">
        <v>1849</v>
      </c>
      <c r="S69" s="214"/>
    </row>
    <row r="70" s="1" customFormat="1" ht="100" customHeight="1" spans="1:19">
      <c r="A70" s="355">
        <v>6</v>
      </c>
      <c r="B70" s="362" t="s">
        <v>1954</v>
      </c>
      <c r="C70" s="363" t="s">
        <v>76</v>
      </c>
      <c r="D70" s="306" t="s">
        <v>276</v>
      </c>
      <c r="E70" s="306" t="s">
        <v>265</v>
      </c>
      <c r="F70" s="362" t="s">
        <v>1955</v>
      </c>
      <c r="G70" s="363">
        <v>10000</v>
      </c>
      <c r="H70" s="364"/>
      <c r="I70" s="351"/>
      <c r="J70" s="382"/>
      <c r="K70" s="351"/>
      <c r="L70" s="351"/>
      <c r="M70" s="383"/>
      <c r="N70" s="351"/>
      <c r="O70" s="351"/>
      <c r="P70" s="363" t="s">
        <v>1942</v>
      </c>
      <c r="Q70" s="388" t="s">
        <v>1943</v>
      </c>
      <c r="R70" s="291" t="s">
        <v>496</v>
      </c>
      <c r="S70" s="351"/>
    </row>
    <row r="71" s="1" customFormat="1" ht="100" customHeight="1" spans="1:19">
      <c r="A71" s="365">
        <v>7</v>
      </c>
      <c r="B71" s="315" t="s">
        <v>1956</v>
      </c>
      <c r="C71" s="316" t="s">
        <v>21</v>
      </c>
      <c r="D71" s="345" t="s">
        <v>276</v>
      </c>
      <c r="E71" s="365" t="s">
        <v>1957</v>
      </c>
      <c r="F71" s="315" t="s">
        <v>1958</v>
      </c>
      <c r="G71" s="365">
        <v>500</v>
      </c>
      <c r="H71" s="315" t="s">
        <v>1959</v>
      </c>
      <c r="I71" s="365"/>
      <c r="J71" s="315" t="s">
        <v>1960</v>
      </c>
      <c r="K71" s="345" t="s">
        <v>477</v>
      </c>
      <c r="L71" s="345" t="s">
        <v>302</v>
      </c>
      <c r="M71" s="345" t="s">
        <v>1961</v>
      </c>
      <c r="N71" s="345"/>
      <c r="O71" s="345"/>
      <c r="P71" s="345" t="s">
        <v>1962</v>
      </c>
      <c r="Q71" s="345" t="s">
        <v>1963</v>
      </c>
      <c r="R71" s="141" t="s">
        <v>1964</v>
      </c>
      <c r="S71" s="345" t="s">
        <v>307</v>
      </c>
    </row>
    <row r="72" s="1" customFormat="1" ht="30" customHeight="1" spans="1:19">
      <c r="A72" s="21" t="s">
        <v>512</v>
      </c>
      <c r="B72" s="24" t="str">
        <f>"交通路网类"&amp;SUBTOTAL(3,A72:A75)-2&amp;"个"</f>
        <v>交通路网类2个</v>
      </c>
      <c r="C72" s="23"/>
      <c r="D72" s="23"/>
      <c r="E72" s="23"/>
      <c r="F72" s="22"/>
      <c r="G72" s="24">
        <f>SUM(G73:G74)</f>
        <v>365000</v>
      </c>
      <c r="H72" s="22"/>
      <c r="I72" s="384"/>
      <c r="J72" s="78"/>
      <c r="K72" s="23"/>
      <c r="L72" s="23"/>
      <c r="M72" s="24"/>
      <c r="N72" s="52"/>
      <c r="O72" s="52"/>
      <c r="P72" s="52"/>
      <c r="Q72" s="52"/>
      <c r="R72" s="21"/>
      <c r="S72" s="52"/>
    </row>
    <row r="73" s="1" customFormat="1" ht="100" customHeight="1" spans="1:19">
      <c r="A73" s="43">
        <v>1</v>
      </c>
      <c r="B73" s="142" t="s">
        <v>1965</v>
      </c>
      <c r="C73" s="32" t="s">
        <v>76</v>
      </c>
      <c r="D73" s="32" t="s">
        <v>276</v>
      </c>
      <c r="E73" s="32" t="s">
        <v>82</v>
      </c>
      <c r="F73" s="142" t="s">
        <v>1966</v>
      </c>
      <c r="G73" s="32">
        <v>360000</v>
      </c>
      <c r="H73" s="142"/>
      <c r="I73" s="32"/>
      <c r="J73" s="142"/>
      <c r="K73" s="32"/>
      <c r="L73" s="32"/>
      <c r="M73" s="32"/>
      <c r="N73" s="32"/>
      <c r="O73" s="32"/>
      <c r="P73" s="32" t="s">
        <v>1967</v>
      </c>
      <c r="Q73" s="32" t="s">
        <v>1968</v>
      </c>
      <c r="R73" s="32" t="s">
        <v>1751</v>
      </c>
      <c r="S73" s="29"/>
    </row>
    <row r="74" s="1" customFormat="1" ht="100" customHeight="1" spans="1:19">
      <c r="A74" s="43">
        <v>2</v>
      </c>
      <c r="B74" s="142" t="s">
        <v>1969</v>
      </c>
      <c r="C74" s="32" t="s">
        <v>76</v>
      </c>
      <c r="D74" s="32" t="s">
        <v>276</v>
      </c>
      <c r="E74" s="32" t="s">
        <v>82</v>
      </c>
      <c r="F74" s="142" t="s">
        <v>1970</v>
      </c>
      <c r="G74" s="32">
        <v>5000</v>
      </c>
      <c r="H74" s="142"/>
      <c r="I74" s="32"/>
      <c r="J74" s="142"/>
      <c r="K74" s="32"/>
      <c r="L74" s="32"/>
      <c r="M74" s="32"/>
      <c r="N74" s="32"/>
      <c r="O74" s="32"/>
      <c r="P74" s="32" t="s">
        <v>494</v>
      </c>
      <c r="Q74" s="32" t="s">
        <v>495</v>
      </c>
      <c r="R74" s="32" t="s">
        <v>1751</v>
      </c>
      <c r="S74" s="29"/>
    </row>
    <row r="75" s="1" customFormat="1" ht="25" customHeight="1" spans="1:19">
      <c r="A75" s="21" t="s">
        <v>556</v>
      </c>
      <c r="B75" s="24" t="str">
        <f>"城建环保类"&amp;SUBTOTAL(3,A75:A83)-2&amp;"个"</f>
        <v>城建环保类7个</v>
      </c>
      <c r="C75" s="23"/>
      <c r="D75" s="23"/>
      <c r="E75" s="23"/>
      <c r="F75" s="22"/>
      <c r="G75" s="24">
        <f>SUM(G76:G82)</f>
        <v>451000</v>
      </c>
      <c r="H75" s="22"/>
      <c r="I75" s="385"/>
      <c r="J75" s="78"/>
      <c r="K75" s="23"/>
      <c r="L75" s="23"/>
      <c r="M75" s="24"/>
      <c r="N75" s="52"/>
      <c r="O75" s="52"/>
      <c r="P75" s="52"/>
      <c r="Q75" s="52"/>
      <c r="R75" s="21"/>
      <c r="S75" s="52"/>
    </row>
    <row r="76" s="1" customFormat="1" ht="100" customHeight="1" spans="1:19">
      <c r="A76" s="355">
        <v>1</v>
      </c>
      <c r="B76" s="356" t="s">
        <v>1971</v>
      </c>
      <c r="C76" s="306" t="s">
        <v>76</v>
      </c>
      <c r="D76" s="306" t="s">
        <v>276</v>
      </c>
      <c r="E76" s="306" t="s">
        <v>53</v>
      </c>
      <c r="F76" s="356" t="s">
        <v>1972</v>
      </c>
      <c r="G76" s="306">
        <v>100000</v>
      </c>
      <c r="H76" s="366"/>
      <c r="I76" s="386"/>
      <c r="J76" s="366"/>
      <c r="K76" s="386"/>
      <c r="L76" s="386"/>
      <c r="M76" s="386"/>
      <c r="N76" s="386"/>
      <c r="O76" s="386"/>
      <c r="P76" s="308" t="s">
        <v>494</v>
      </c>
      <c r="Q76" s="308" t="s">
        <v>495</v>
      </c>
      <c r="R76" s="308" t="s">
        <v>1797</v>
      </c>
      <c r="S76" s="76"/>
    </row>
    <row r="77" s="1" customFormat="1" ht="100" customHeight="1" spans="1:19">
      <c r="A77" s="355">
        <v>2</v>
      </c>
      <c r="B77" s="357" t="s">
        <v>1973</v>
      </c>
      <c r="C77" s="358" t="s">
        <v>76</v>
      </c>
      <c r="D77" s="358" t="s">
        <v>276</v>
      </c>
      <c r="E77" s="358" t="s">
        <v>53</v>
      </c>
      <c r="F77" s="357" t="s">
        <v>1974</v>
      </c>
      <c r="G77" s="358">
        <v>10000</v>
      </c>
      <c r="H77" s="367" t="s">
        <v>1975</v>
      </c>
      <c r="I77" s="358"/>
      <c r="J77" s="367" t="s">
        <v>1976</v>
      </c>
      <c r="K77" s="387" t="s">
        <v>477</v>
      </c>
      <c r="L77" s="387" t="s">
        <v>319</v>
      </c>
      <c r="M77" s="387" t="s">
        <v>25</v>
      </c>
      <c r="N77" s="358"/>
      <c r="O77" s="387"/>
      <c r="P77" s="358" t="s">
        <v>494</v>
      </c>
      <c r="Q77" s="358" t="s">
        <v>495</v>
      </c>
      <c r="R77" s="358" t="s">
        <v>1841</v>
      </c>
      <c r="S77" s="45"/>
    </row>
    <row r="78" s="1" customFormat="1" ht="100" customHeight="1" spans="1:19">
      <c r="A78" s="355">
        <v>3</v>
      </c>
      <c r="B78" s="362" t="s">
        <v>1977</v>
      </c>
      <c r="C78" s="363" t="s">
        <v>76</v>
      </c>
      <c r="D78" s="306" t="s">
        <v>276</v>
      </c>
      <c r="E78" s="306" t="s">
        <v>53</v>
      </c>
      <c r="F78" s="360" t="s">
        <v>1978</v>
      </c>
      <c r="G78" s="368">
        <v>20000</v>
      </c>
      <c r="H78" s="359"/>
      <c r="I78" s="363"/>
      <c r="J78" s="360"/>
      <c r="K78" s="363"/>
      <c r="L78" s="363"/>
      <c r="M78" s="363"/>
      <c r="N78" s="388"/>
      <c r="O78" s="306"/>
      <c r="P78" s="291" t="s">
        <v>494</v>
      </c>
      <c r="Q78" s="334" t="s">
        <v>495</v>
      </c>
      <c r="R78" s="402" t="s">
        <v>496</v>
      </c>
      <c r="S78" s="363"/>
    </row>
    <row r="79" ht="100" customHeight="1" spans="1:19">
      <c r="A79" s="355">
        <v>4</v>
      </c>
      <c r="B79" s="39" t="s">
        <v>1979</v>
      </c>
      <c r="C79" s="27" t="s">
        <v>76</v>
      </c>
      <c r="D79" s="27" t="s">
        <v>276</v>
      </c>
      <c r="E79" s="27" t="s">
        <v>53</v>
      </c>
      <c r="F79" s="50" t="s">
        <v>1980</v>
      </c>
      <c r="G79" s="27">
        <v>80000</v>
      </c>
      <c r="H79" s="369"/>
      <c r="I79" s="389"/>
      <c r="J79" s="390"/>
      <c r="K79" s="389"/>
      <c r="L79" s="389"/>
      <c r="M79" s="391"/>
      <c r="N79" s="389"/>
      <c r="O79" s="389"/>
      <c r="P79" s="47" t="s">
        <v>494</v>
      </c>
      <c r="Q79" s="32" t="s">
        <v>495</v>
      </c>
      <c r="R79" s="29" t="s">
        <v>871</v>
      </c>
      <c r="S79" s="214"/>
    </row>
    <row r="80" ht="100" customHeight="1" spans="1:19">
      <c r="A80" s="355">
        <v>5</v>
      </c>
      <c r="B80" s="142" t="s">
        <v>1981</v>
      </c>
      <c r="C80" s="49" t="s">
        <v>21</v>
      </c>
      <c r="D80" s="27" t="s">
        <v>276</v>
      </c>
      <c r="E80" s="27" t="s">
        <v>53</v>
      </c>
      <c r="F80" s="132" t="s">
        <v>1982</v>
      </c>
      <c r="G80" s="32">
        <v>20000</v>
      </c>
      <c r="H80" s="370"/>
      <c r="I80" s="392"/>
      <c r="J80" s="370"/>
      <c r="K80" s="392"/>
      <c r="L80" s="392"/>
      <c r="M80" s="392"/>
      <c r="N80" s="392"/>
      <c r="O80" s="392"/>
      <c r="P80" s="32"/>
      <c r="Q80" s="32"/>
      <c r="R80" s="47"/>
      <c r="S80" s="29"/>
    </row>
    <row r="81" ht="100" customHeight="1" spans="1:19">
      <c r="A81" s="355">
        <v>6</v>
      </c>
      <c r="B81" s="142" t="s">
        <v>1983</v>
      </c>
      <c r="C81" s="49" t="s">
        <v>21</v>
      </c>
      <c r="D81" s="45" t="s">
        <v>276</v>
      </c>
      <c r="E81" s="27" t="s">
        <v>53</v>
      </c>
      <c r="F81" s="132" t="s">
        <v>1984</v>
      </c>
      <c r="G81" s="32">
        <v>220000</v>
      </c>
      <c r="H81" s="370"/>
      <c r="I81" s="392"/>
      <c r="J81" s="370"/>
      <c r="K81" s="392"/>
      <c r="L81" s="392"/>
      <c r="M81" s="392"/>
      <c r="N81" s="392"/>
      <c r="O81" s="392"/>
      <c r="P81" s="313" t="s">
        <v>1985</v>
      </c>
      <c r="Q81" s="313" t="s">
        <v>1986</v>
      </c>
      <c r="R81" s="47" t="s">
        <v>1751</v>
      </c>
      <c r="S81" s="29"/>
    </row>
    <row r="82" ht="100" customHeight="1" spans="1:19">
      <c r="A82" s="355">
        <v>7</v>
      </c>
      <c r="B82" s="33" t="s">
        <v>1987</v>
      </c>
      <c r="C82" s="16" t="s">
        <v>21</v>
      </c>
      <c r="D82" s="116" t="s">
        <v>276</v>
      </c>
      <c r="E82" s="116" t="s">
        <v>53</v>
      </c>
      <c r="F82" s="33" t="s">
        <v>1988</v>
      </c>
      <c r="G82" s="116">
        <v>1000</v>
      </c>
      <c r="H82" s="33" t="s">
        <v>1975</v>
      </c>
      <c r="I82" s="116"/>
      <c r="J82" s="33" t="s">
        <v>1976</v>
      </c>
      <c r="K82" s="116" t="s">
        <v>477</v>
      </c>
      <c r="L82" s="116" t="s">
        <v>1989</v>
      </c>
      <c r="M82" s="35" t="s">
        <v>25</v>
      </c>
      <c r="N82" s="116"/>
      <c r="O82" s="116"/>
      <c r="P82" s="29" t="s">
        <v>494</v>
      </c>
      <c r="Q82" s="29" t="s">
        <v>495</v>
      </c>
      <c r="R82" s="29" t="s">
        <v>1841</v>
      </c>
      <c r="S82" s="116"/>
    </row>
    <row r="83" ht="14.25" spans="1:19">
      <c r="A83" s="21" t="s">
        <v>696</v>
      </c>
      <c r="B83" s="24" t="str">
        <f>"社会事业类"&amp;SUBTOTAL(3,A83:A110)-2&amp;"个"</f>
        <v>社会事业类26个</v>
      </c>
      <c r="C83" s="23"/>
      <c r="D83" s="23"/>
      <c r="E83" s="23"/>
      <c r="F83" s="22"/>
      <c r="G83" s="24">
        <f>SUM(G84:G109)</f>
        <v>71800</v>
      </c>
      <c r="H83" s="22"/>
      <c r="I83" s="23"/>
      <c r="J83" s="78"/>
      <c r="K83" s="23"/>
      <c r="L83" s="23"/>
      <c r="M83" s="24"/>
      <c r="N83" s="52"/>
      <c r="O83" s="52"/>
      <c r="P83" s="52"/>
      <c r="Q83" s="52"/>
      <c r="R83" s="21"/>
      <c r="S83" s="52"/>
    </row>
    <row r="84" ht="100" customHeight="1" spans="1:19">
      <c r="A84" s="43">
        <v>1</v>
      </c>
      <c r="B84" s="357" t="s">
        <v>1990</v>
      </c>
      <c r="C84" s="358" t="s">
        <v>76</v>
      </c>
      <c r="D84" s="358" t="s">
        <v>276</v>
      </c>
      <c r="E84" s="358" t="s">
        <v>22</v>
      </c>
      <c r="F84" s="357" t="s">
        <v>1991</v>
      </c>
      <c r="G84" s="358">
        <v>5000</v>
      </c>
      <c r="H84" s="357"/>
      <c r="I84" s="358"/>
      <c r="J84" s="357"/>
      <c r="K84" s="358"/>
      <c r="L84" s="358"/>
      <c r="M84" s="358"/>
      <c r="N84" s="358"/>
      <c r="O84" s="358"/>
      <c r="P84" s="358" t="s">
        <v>494</v>
      </c>
      <c r="Q84" s="358" t="s">
        <v>495</v>
      </c>
      <c r="R84" s="358" t="s">
        <v>1915</v>
      </c>
      <c r="S84" s="45"/>
    </row>
    <row r="85" ht="100" customHeight="1" spans="1:19">
      <c r="A85" s="43">
        <v>2</v>
      </c>
      <c r="B85" s="357" t="s">
        <v>1992</v>
      </c>
      <c r="C85" s="358" t="s">
        <v>76</v>
      </c>
      <c r="D85" s="358" t="s">
        <v>276</v>
      </c>
      <c r="E85" s="358" t="s">
        <v>22</v>
      </c>
      <c r="F85" s="357" t="s">
        <v>1993</v>
      </c>
      <c r="G85" s="358">
        <v>500</v>
      </c>
      <c r="H85" s="357"/>
      <c r="I85" s="358"/>
      <c r="J85" s="357"/>
      <c r="K85" s="358"/>
      <c r="L85" s="358"/>
      <c r="M85" s="358"/>
      <c r="N85" s="358"/>
      <c r="O85" s="358"/>
      <c r="P85" s="358" t="s">
        <v>494</v>
      </c>
      <c r="Q85" s="358" t="s">
        <v>495</v>
      </c>
      <c r="R85" s="358" t="s">
        <v>871</v>
      </c>
      <c r="S85" s="45"/>
    </row>
    <row r="86" ht="100" customHeight="1" spans="1:19">
      <c r="A86" s="43">
        <v>3</v>
      </c>
      <c r="B86" s="319" t="s">
        <v>1994</v>
      </c>
      <c r="C86" s="306" t="s">
        <v>76</v>
      </c>
      <c r="D86" s="306" t="s">
        <v>276</v>
      </c>
      <c r="E86" s="306" t="s">
        <v>22</v>
      </c>
      <c r="F86" s="356" t="s">
        <v>1995</v>
      </c>
      <c r="G86" s="306">
        <v>1500</v>
      </c>
      <c r="H86" s="356"/>
      <c r="I86" s="306"/>
      <c r="J86" s="356"/>
      <c r="K86" s="306"/>
      <c r="L86" s="306"/>
      <c r="M86" s="306"/>
      <c r="N86" s="306"/>
      <c r="O86" s="306"/>
      <c r="P86" s="308" t="s">
        <v>494</v>
      </c>
      <c r="Q86" s="308" t="s">
        <v>495</v>
      </c>
      <c r="R86" s="308" t="s">
        <v>496</v>
      </c>
      <c r="S86" s="363"/>
    </row>
    <row r="87" ht="100" customHeight="1" spans="1:19">
      <c r="A87" s="43">
        <v>4</v>
      </c>
      <c r="B87" s="357" t="s">
        <v>1996</v>
      </c>
      <c r="C87" s="358" t="s">
        <v>76</v>
      </c>
      <c r="D87" s="358" t="s">
        <v>276</v>
      </c>
      <c r="E87" s="358" t="s">
        <v>22</v>
      </c>
      <c r="F87" s="357" t="s">
        <v>1997</v>
      </c>
      <c r="G87" s="358">
        <v>8000</v>
      </c>
      <c r="H87" s="357"/>
      <c r="I87" s="358"/>
      <c r="J87" s="357"/>
      <c r="K87" s="358"/>
      <c r="L87" s="358"/>
      <c r="M87" s="358"/>
      <c r="N87" s="358"/>
      <c r="O87" s="358"/>
      <c r="P87" s="358" t="s">
        <v>494</v>
      </c>
      <c r="Q87" s="358" t="s">
        <v>495</v>
      </c>
      <c r="R87" s="358" t="s">
        <v>1923</v>
      </c>
      <c r="S87" s="214"/>
    </row>
    <row r="88" ht="100" customHeight="1" spans="1:19">
      <c r="A88" s="43">
        <v>5</v>
      </c>
      <c r="B88" s="50" t="s">
        <v>1998</v>
      </c>
      <c r="C88" s="47" t="s">
        <v>76</v>
      </c>
      <c r="D88" s="358" t="s">
        <v>276</v>
      </c>
      <c r="E88" s="358" t="s">
        <v>22</v>
      </c>
      <c r="F88" s="50" t="s">
        <v>1999</v>
      </c>
      <c r="G88" s="47">
        <v>1000</v>
      </c>
      <c r="H88" s="17"/>
      <c r="I88" s="38"/>
      <c r="J88" s="381"/>
      <c r="K88" s="38"/>
      <c r="L88" s="38"/>
      <c r="M88" s="75"/>
      <c r="N88" s="214"/>
      <c r="O88" s="214"/>
      <c r="P88" s="47" t="s">
        <v>494</v>
      </c>
      <c r="Q88" s="56" t="s">
        <v>495</v>
      </c>
      <c r="R88" s="45" t="s">
        <v>1915</v>
      </c>
      <c r="S88" s="214"/>
    </row>
    <row r="89" ht="100" customHeight="1" spans="1:19">
      <c r="A89" s="43">
        <v>6</v>
      </c>
      <c r="B89" s="33" t="s">
        <v>2000</v>
      </c>
      <c r="C89" s="47" t="s">
        <v>76</v>
      </c>
      <c r="D89" s="358" t="s">
        <v>276</v>
      </c>
      <c r="E89" s="358" t="s">
        <v>22</v>
      </c>
      <c r="F89" s="50" t="s">
        <v>2001</v>
      </c>
      <c r="G89" s="29">
        <v>3000</v>
      </c>
      <c r="H89" s="17"/>
      <c r="I89" s="38"/>
      <c r="J89" s="381"/>
      <c r="K89" s="38"/>
      <c r="L89" s="38"/>
      <c r="M89" s="75"/>
      <c r="N89" s="214"/>
      <c r="O89" s="214"/>
      <c r="P89" s="47" t="s">
        <v>494</v>
      </c>
      <c r="Q89" s="56" t="s">
        <v>495</v>
      </c>
      <c r="R89" s="45" t="s">
        <v>1849</v>
      </c>
      <c r="S89" s="214"/>
    </row>
    <row r="90" ht="100" customHeight="1" spans="1:19">
      <c r="A90" s="43">
        <v>7</v>
      </c>
      <c r="B90" s="360" t="s">
        <v>2002</v>
      </c>
      <c r="C90" s="363" t="s">
        <v>76</v>
      </c>
      <c r="D90" s="306" t="s">
        <v>276</v>
      </c>
      <c r="E90" s="306" t="s">
        <v>22</v>
      </c>
      <c r="F90" s="362" t="s">
        <v>2003</v>
      </c>
      <c r="G90" s="363">
        <v>5000</v>
      </c>
      <c r="H90" s="364"/>
      <c r="I90" s="351"/>
      <c r="J90" s="382"/>
      <c r="K90" s="351"/>
      <c r="L90" s="351"/>
      <c r="M90" s="383"/>
      <c r="N90" s="351"/>
      <c r="O90" s="351"/>
      <c r="P90" s="291" t="s">
        <v>494</v>
      </c>
      <c r="Q90" s="334" t="s">
        <v>495</v>
      </c>
      <c r="R90" s="291" t="s">
        <v>496</v>
      </c>
      <c r="S90" s="351"/>
    </row>
    <row r="91" ht="100" customHeight="1" spans="1:19">
      <c r="A91" s="43">
        <v>8</v>
      </c>
      <c r="B91" s="359" t="s">
        <v>2004</v>
      </c>
      <c r="C91" s="371" t="s">
        <v>76</v>
      </c>
      <c r="D91" s="306" t="s">
        <v>276</v>
      </c>
      <c r="E91" s="306" t="s">
        <v>22</v>
      </c>
      <c r="F91" s="360" t="s">
        <v>2005</v>
      </c>
      <c r="G91" s="361">
        <v>20000</v>
      </c>
      <c r="H91" s="364"/>
      <c r="I91" s="393"/>
      <c r="J91" s="360" t="s">
        <v>2006</v>
      </c>
      <c r="K91" s="45" t="s">
        <v>477</v>
      </c>
      <c r="L91" s="45" t="s">
        <v>302</v>
      </c>
      <c r="M91" s="383"/>
      <c r="N91" s="351"/>
      <c r="O91" s="351"/>
      <c r="P91" s="309" t="s">
        <v>2007</v>
      </c>
      <c r="Q91" s="309" t="s">
        <v>2008</v>
      </c>
      <c r="R91" s="291" t="s">
        <v>1915</v>
      </c>
      <c r="S91" s="214"/>
    </row>
    <row r="92" ht="100" customHeight="1" spans="1:19">
      <c r="A92" s="43">
        <v>9</v>
      </c>
      <c r="B92" s="142" t="s">
        <v>2009</v>
      </c>
      <c r="C92" s="372" t="s">
        <v>21</v>
      </c>
      <c r="D92" s="218" t="s">
        <v>276</v>
      </c>
      <c r="E92" s="218" t="s">
        <v>22</v>
      </c>
      <c r="F92" s="132" t="s">
        <v>2010</v>
      </c>
      <c r="G92" s="32">
        <v>800</v>
      </c>
      <c r="H92" s="17"/>
      <c r="I92" s="38"/>
      <c r="J92" s="381"/>
      <c r="K92" s="38"/>
      <c r="L92" s="38"/>
      <c r="M92" s="75"/>
      <c r="N92" s="214"/>
      <c r="O92" s="214"/>
      <c r="P92" s="45" t="s">
        <v>2011</v>
      </c>
      <c r="Q92" s="45" t="s">
        <v>2012</v>
      </c>
      <c r="R92" s="45" t="s">
        <v>1751</v>
      </c>
      <c r="S92" s="116"/>
    </row>
    <row r="93" ht="100" customHeight="1" spans="1:19">
      <c r="A93" s="43">
        <v>10</v>
      </c>
      <c r="B93" s="289" t="s">
        <v>2013</v>
      </c>
      <c r="C93" s="292" t="s">
        <v>21</v>
      </c>
      <c r="D93" s="141" t="s">
        <v>276</v>
      </c>
      <c r="E93" s="141" t="s">
        <v>1107</v>
      </c>
      <c r="F93" s="289" t="s">
        <v>2014</v>
      </c>
      <c r="G93" s="141">
        <v>800</v>
      </c>
      <c r="H93" s="289" t="s">
        <v>1959</v>
      </c>
      <c r="I93" s="394"/>
      <c r="J93" s="289" t="s">
        <v>1960</v>
      </c>
      <c r="K93" s="141" t="s">
        <v>477</v>
      </c>
      <c r="L93" s="141" t="s">
        <v>302</v>
      </c>
      <c r="M93" s="141" t="s">
        <v>2015</v>
      </c>
      <c r="N93" s="141"/>
      <c r="O93" s="141"/>
      <c r="P93" s="141" t="s">
        <v>494</v>
      </c>
      <c r="Q93" s="141" t="s">
        <v>495</v>
      </c>
      <c r="R93" s="141" t="s">
        <v>1964</v>
      </c>
      <c r="S93" s="394" t="s">
        <v>640</v>
      </c>
    </row>
    <row r="94" ht="100" customHeight="1" spans="1:19">
      <c r="A94" s="43">
        <v>11</v>
      </c>
      <c r="B94" s="286" t="s">
        <v>2016</v>
      </c>
      <c r="C94" s="292" t="s">
        <v>21</v>
      </c>
      <c r="D94" s="141" t="s">
        <v>276</v>
      </c>
      <c r="E94" s="293" t="s">
        <v>22</v>
      </c>
      <c r="F94" s="286" t="s">
        <v>2017</v>
      </c>
      <c r="G94" s="313">
        <v>6000</v>
      </c>
      <c r="H94" s="289" t="s">
        <v>1975</v>
      </c>
      <c r="I94" s="141"/>
      <c r="J94" s="289"/>
      <c r="K94" s="365" t="s">
        <v>477</v>
      </c>
      <c r="L94" s="365" t="s">
        <v>319</v>
      </c>
      <c r="M94" s="345" t="s">
        <v>1846</v>
      </c>
      <c r="N94" s="395"/>
      <c r="O94" s="395"/>
      <c r="P94" s="141" t="s">
        <v>494</v>
      </c>
      <c r="Q94" s="141" t="s">
        <v>495</v>
      </c>
      <c r="R94" s="141" t="s">
        <v>2018</v>
      </c>
      <c r="S94" s="365" t="s">
        <v>2019</v>
      </c>
    </row>
    <row r="95" ht="100" customHeight="1" spans="1:19">
      <c r="A95" s="43">
        <v>12</v>
      </c>
      <c r="B95" s="57" t="s">
        <v>2020</v>
      </c>
      <c r="C95" s="312" t="s">
        <v>21</v>
      </c>
      <c r="D95" s="218" t="s">
        <v>276</v>
      </c>
      <c r="E95" s="27" t="s">
        <v>22</v>
      </c>
      <c r="F95" s="57" t="s">
        <v>2021</v>
      </c>
      <c r="G95" s="32">
        <v>1200</v>
      </c>
      <c r="H95" s="244" t="s">
        <v>2022</v>
      </c>
      <c r="I95" s="345"/>
      <c r="J95" s="315" t="s">
        <v>2006</v>
      </c>
      <c r="K95" s="345" t="s">
        <v>477</v>
      </c>
      <c r="L95" s="346" t="s">
        <v>1896</v>
      </c>
      <c r="M95" s="316"/>
      <c r="N95" s="350"/>
      <c r="O95" s="350"/>
      <c r="P95" s="141" t="s">
        <v>2023</v>
      </c>
      <c r="Q95" s="344" t="s">
        <v>2024</v>
      </c>
      <c r="R95" s="141" t="s">
        <v>2025</v>
      </c>
      <c r="S95" s="345"/>
    </row>
    <row r="96" ht="100" customHeight="1" spans="1:19">
      <c r="A96" s="43">
        <v>13</v>
      </c>
      <c r="B96" s="39" t="s">
        <v>2026</v>
      </c>
      <c r="C96" s="312" t="s">
        <v>21</v>
      </c>
      <c r="D96" s="218" t="s">
        <v>276</v>
      </c>
      <c r="E96" s="27" t="s">
        <v>22</v>
      </c>
      <c r="F96" s="39" t="s">
        <v>2027</v>
      </c>
      <c r="G96" s="32">
        <v>450</v>
      </c>
      <c r="H96" s="145" t="s">
        <v>2028</v>
      </c>
      <c r="I96" s="345"/>
      <c r="J96" s="39" t="s">
        <v>2006</v>
      </c>
      <c r="K96" s="29" t="s">
        <v>477</v>
      </c>
      <c r="L96" s="76" t="s">
        <v>319</v>
      </c>
      <c r="M96" s="75"/>
      <c r="N96" s="214"/>
      <c r="O96" s="214"/>
      <c r="P96" s="344" t="s">
        <v>2029</v>
      </c>
      <c r="Q96" s="344" t="s">
        <v>1848</v>
      </c>
      <c r="R96" s="141" t="s">
        <v>2025</v>
      </c>
      <c r="S96" s="345" t="s">
        <v>1460</v>
      </c>
    </row>
    <row r="97" ht="100" customHeight="1" spans="1:19">
      <c r="A97" s="43">
        <v>14</v>
      </c>
      <c r="B97" s="315" t="s">
        <v>2030</v>
      </c>
      <c r="C97" s="316" t="s">
        <v>21</v>
      </c>
      <c r="D97" s="345" t="s">
        <v>276</v>
      </c>
      <c r="E97" s="345" t="s">
        <v>22</v>
      </c>
      <c r="F97" s="315" t="s">
        <v>2031</v>
      </c>
      <c r="G97" s="373">
        <v>600</v>
      </c>
      <c r="H97" s="374" t="s">
        <v>2032</v>
      </c>
      <c r="I97" s="345"/>
      <c r="J97" s="315"/>
      <c r="K97" s="345"/>
      <c r="L97" s="346"/>
      <c r="M97" s="316"/>
      <c r="N97" s="316"/>
      <c r="O97" s="316"/>
      <c r="P97" s="141" t="s">
        <v>2033</v>
      </c>
      <c r="Q97" s="344" t="s">
        <v>2034</v>
      </c>
      <c r="R97" s="141" t="s">
        <v>753</v>
      </c>
      <c r="S97" s="316"/>
    </row>
    <row r="98" ht="100" customHeight="1" spans="1:19">
      <c r="A98" s="43">
        <v>15</v>
      </c>
      <c r="B98" s="315" t="s">
        <v>1854</v>
      </c>
      <c r="C98" s="316" t="s">
        <v>21</v>
      </c>
      <c r="D98" s="345" t="s">
        <v>276</v>
      </c>
      <c r="E98" s="345" t="s">
        <v>22</v>
      </c>
      <c r="F98" s="315" t="s">
        <v>2035</v>
      </c>
      <c r="G98" s="373">
        <v>3000</v>
      </c>
      <c r="H98" s="374"/>
      <c r="I98" s="345"/>
      <c r="J98" s="315"/>
      <c r="K98" s="345"/>
      <c r="L98" s="346"/>
      <c r="M98" s="316"/>
      <c r="N98" s="316"/>
      <c r="O98" s="316"/>
      <c r="P98" s="141" t="s">
        <v>494</v>
      </c>
      <c r="Q98" s="141" t="s">
        <v>495</v>
      </c>
      <c r="R98" s="141" t="s">
        <v>753</v>
      </c>
      <c r="S98" s="316"/>
    </row>
    <row r="99" ht="100" customHeight="1" spans="1:19">
      <c r="A99" s="43">
        <v>16</v>
      </c>
      <c r="B99" s="33" t="s">
        <v>2036</v>
      </c>
      <c r="C99" s="312" t="s">
        <v>21</v>
      </c>
      <c r="D99" s="218" t="s">
        <v>276</v>
      </c>
      <c r="E99" s="27" t="s">
        <v>22</v>
      </c>
      <c r="F99" s="33" t="s">
        <v>2037</v>
      </c>
      <c r="G99" s="32">
        <v>350</v>
      </c>
      <c r="H99" s="33" t="s">
        <v>2028</v>
      </c>
      <c r="I99" s="35"/>
      <c r="J99" s="33" t="s">
        <v>2006</v>
      </c>
      <c r="K99" s="29" t="s">
        <v>477</v>
      </c>
      <c r="L99" s="76" t="s">
        <v>319</v>
      </c>
      <c r="M99" s="75"/>
      <c r="N99" s="116"/>
      <c r="O99" s="76"/>
      <c r="P99" s="45" t="s">
        <v>2038</v>
      </c>
      <c r="Q99" s="76" t="s">
        <v>2039</v>
      </c>
      <c r="R99" s="29" t="s">
        <v>1849</v>
      </c>
      <c r="S99" s="214"/>
    </row>
    <row r="100" ht="100" customHeight="1" spans="1:19">
      <c r="A100" s="43">
        <v>17</v>
      </c>
      <c r="B100" s="315" t="s">
        <v>2040</v>
      </c>
      <c r="C100" s="316" t="s">
        <v>21</v>
      </c>
      <c r="D100" s="345" t="s">
        <v>276</v>
      </c>
      <c r="E100" s="365" t="s">
        <v>22</v>
      </c>
      <c r="F100" s="315" t="s">
        <v>2041</v>
      </c>
      <c r="G100" s="373">
        <v>800</v>
      </c>
      <c r="H100" s="375"/>
      <c r="I100" s="395"/>
      <c r="J100" s="375"/>
      <c r="K100" s="395"/>
      <c r="L100" s="395"/>
      <c r="M100" s="395"/>
      <c r="N100" s="395"/>
      <c r="O100" s="395"/>
      <c r="P100" s="141" t="s">
        <v>494</v>
      </c>
      <c r="Q100" s="141" t="s">
        <v>495</v>
      </c>
      <c r="R100" s="141" t="s">
        <v>2018</v>
      </c>
      <c r="S100" s="350"/>
    </row>
    <row r="101" ht="100" customHeight="1" spans="1:19">
      <c r="A101" s="43">
        <v>18</v>
      </c>
      <c r="B101" s="315" t="s">
        <v>2042</v>
      </c>
      <c r="C101" s="316" t="s">
        <v>21</v>
      </c>
      <c r="D101" s="345" t="s">
        <v>276</v>
      </c>
      <c r="E101" s="365" t="s">
        <v>22</v>
      </c>
      <c r="F101" s="315" t="s">
        <v>2043</v>
      </c>
      <c r="G101" s="373">
        <v>600</v>
      </c>
      <c r="H101" s="375"/>
      <c r="I101" s="395"/>
      <c r="J101" s="375"/>
      <c r="K101" s="395"/>
      <c r="L101" s="395"/>
      <c r="M101" s="395"/>
      <c r="N101" s="395"/>
      <c r="O101" s="395"/>
      <c r="P101" s="345" t="s">
        <v>494</v>
      </c>
      <c r="Q101" s="345" t="s">
        <v>495</v>
      </c>
      <c r="R101" s="345" t="s">
        <v>2018</v>
      </c>
      <c r="S101" s="350"/>
    </row>
    <row r="102" ht="100" customHeight="1" spans="1:19">
      <c r="A102" s="43">
        <v>19</v>
      </c>
      <c r="B102" s="39" t="s">
        <v>2044</v>
      </c>
      <c r="C102" s="312" t="s">
        <v>21</v>
      </c>
      <c r="D102" s="218" t="s">
        <v>276</v>
      </c>
      <c r="E102" s="27" t="s">
        <v>22</v>
      </c>
      <c r="F102" s="33" t="s">
        <v>2045</v>
      </c>
      <c r="G102" s="32">
        <v>800</v>
      </c>
      <c r="H102" s="17"/>
      <c r="I102" s="38"/>
      <c r="J102" s="381"/>
      <c r="K102" s="38"/>
      <c r="L102" s="38"/>
      <c r="M102" s="75"/>
      <c r="N102" s="214"/>
      <c r="O102" s="214"/>
      <c r="P102" s="345" t="s">
        <v>494</v>
      </c>
      <c r="Q102" s="345" t="s">
        <v>495</v>
      </c>
      <c r="R102" s="40" t="s">
        <v>1774</v>
      </c>
      <c r="S102" s="214"/>
    </row>
    <row r="103" ht="100" customHeight="1" spans="1:19">
      <c r="A103" s="43">
        <v>20</v>
      </c>
      <c r="B103" s="33" t="s">
        <v>2046</v>
      </c>
      <c r="C103" s="312" t="s">
        <v>21</v>
      </c>
      <c r="D103" s="218" t="s">
        <v>276</v>
      </c>
      <c r="E103" s="27" t="s">
        <v>22</v>
      </c>
      <c r="F103" s="33" t="s">
        <v>2047</v>
      </c>
      <c r="G103" s="32">
        <v>1000</v>
      </c>
      <c r="H103" s="17"/>
      <c r="I103" s="38"/>
      <c r="J103" s="381"/>
      <c r="K103" s="38"/>
      <c r="L103" s="38"/>
      <c r="M103" s="75"/>
      <c r="N103" s="214"/>
      <c r="O103" s="214"/>
      <c r="P103" s="345" t="s">
        <v>494</v>
      </c>
      <c r="Q103" s="345" t="s">
        <v>495</v>
      </c>
      <c r="R103" s="40" t="s">
        <v>1774</v>
      </c>
      <c r="S103" s="214"/>
    </row>
    <row r="104" ht="100" customHeight="1" spans="1:19">
      <c r="A104" s="43">
        <v>21</v>
      </c>
      <c r="B104" s="315" t="s">
        <v>2048</v>
      </c>
      <c r="C104" s="350" t="s">
        <v>21</v>
      </c>
      <c r="D104" s="365" t="s">
        <v>276</v>
      </c>
      <c r="E104" s="365" t="s">
        <v>22</v>
      </c>
      <c r="F104" s="315" t="s">
        <v>2049</v>
      </c>
      <c r="G104" s="373">
        <v>1000</v>
      </c>
      <c r="H104" s="315" t="s">
        <v>2050</v>
      </c>
      <c r="I104" s="395"/>
      <c r="J104" s="396" t="s">
        <v>2051</v>
      </c>
      <c r="K104" s="397" t="s">
        <v>477</v>
      </c>
      <c r="L104" s="397" t="s">
        <v>319</v>
      </c>
      <c r="M104" s="397" t="s">
        <v>1862</v>
      </c>
      <c r="N104" s="395"/>
      <c r="O104" s="395"/>
      <c r="P104" s="346" t="s">
        <v>494</v>
      </c>
      <c r="Q104" s="346" t="s">
        <v>495</v>
      </c>
      <c r="R104" s="346" t="s">
        <v>2018</v>
      </c>
      <c r="S104" s="346" t="s">
        <v>2052</v>
      </c>
    </row>
    <row r="105" ht="100" customHeight="1" spans="1:19">
      <c r="A105" s="43">
        <v>22</v>
      </c>
      <c r="B105" s="315" t="s">
        <v>2053</v>
      </c>
      <c r="C105" s="316" t="s">
        <v>21</v>
      </c>
      <c r="D105" s="345" t="s">
        <v>2054</v>
      </c>
      <c r="E105" s="345" t="s">
        <v>22</v>
      </c>
      <c r="F105" s="315" t="s">
        <v>2055</v>
      </c>
      <c r="G105" s="373">
        <v>9000</v>
      </c>
      <c r="H105" s="374" t="s">
        <v>2056</v>
      </c>
      <c r="I105" s="345"/>
      <c r="J105" s="315"/>
      <c r="K105" s="345"/>
      <c r="L105" s="346"/>
      <c r="M105" s="316"/>
      <c r="N105" s="316"/>
      <c r="O105" s="316"/>
      <c r="P105" s="345" t="s">
        <v>494</v>
      </c>
      <c r="Q105" s="345" t="s">
        <v>495</v>
      </c>
      <c r="R105" s="345" t="s">
        <v>753</v>
      </c>
      <c r="S105" s="316"/>
    </row>
    <row r="106" ht="100" customHeight="1" spans="1:19">
      <c r="A106" s="43">
        <v>23</v>
      </c>
      <c r="B106" s="315" t="s">
        <v>2057</v>
      </c>
      <c r="C106" s="316" t="s">
        <v>21</v>
      </c>
      <c r="D106" s="345" t="s">
        <v>276</v>
      </c>
      <c r="E106" s="345" t="s">
        <v>22</v>
      </c>
      <c r="F106" s="315" t="s">
        <v>2058</v>
      </c>
      <c r="G106" s="373">
        <v>300</v>
      </c>
      <c r="H106" s="376"/>
      <c r="I106" s="316"/>
      <c r="J106" s="376"/>
      <c r="K106" s="316"/>
      <c r="L106" s="316"/>
      <c r="M106" s="316"/>
      <c r="N106" s="316"/>
      <c r="O106" s="316"/>
      <c r="P106" s="76" t="s">
        <v>494</v>
      </c>
      <c r="Q106" s="76" t="s">
        <v>495</v>
      </c>
      <c r="R106" s="345" t="s">
        <v>496</v>
      </c>
      <c r="S106" s="316"/>
    </row>
    <row r="107" ht="100" customHeight="1" spans="1:19">
      <c r="A107" s="43">
        <v>24</v>
      </c>
      <c r="B107" s="39" t="s">
        <v>2059</v>
      </c>
      <c r="C107" s="312" t="s">
        <v>21</v>
      </c>
      <c r="D107" s="218" t="s">
        <v>276</v>
      </c>
      <c r="E107" s="27" t="s">
        <v>1089</v>
      </c>
      <c r="F107" s="39" t="s">
        <v>2060</v>
      </c>
      <c r="G107" s="32">
        <v>500</v>
      </c>
      <c r="H107" s="377" t="s">
        <v>1959</v>
      </c>
      <c r="I107" s="143"/>
      <c r="J107" s="326" t="s">
        <v>1960</v>
      </c>
      <c r="K107" s="398" t="s">
        <v>477</v>
      </c>
      <c r="L107" s="27" t="s">
        <v>791</v>
      </c>
      <c r="M107" s="258" t="s">
        <v>2061</v>
      </c>
      <c r="N107" s="27" t="s">
        <v>25</v>
      </c>
      <c r="O107" s="27" t="s">
        <v>25</v>
      </c>
      <c r="P107" s="43" t="s">
        <v>1863</v>
      </c>
      <c r="Q107" s="45" t="s">
        <v>2062</v>
      </c>
      <c r="R107" s="45" t="s">
        <v>1964</v>
      </c>
      <c r="S107" s="43" t="s">
        <v>2063</v>
      </c>
    </row>
    <row r="108" ht="100" customHeight="1" spans="1:19">
      <c r="A108" s="43">
        <v>25</v>
      </c>
      <c r="B108" s="315" t="s">
        <v>2064</v>
      </c>
      <c r="C108" s="316" t="s">
        <v>21</v>
      </c>
      <c r="D108" s="365" t="s">
        <v>276</v>
      </c>
      <c r="E108" s="345" t="s">
        <v>22</v>
      </c>
      <c r="F108" s="315" t="s">
        <v>2065</v>
      </c>
      <c r="G108" s="373">
        <v>400</v>
      </c>
      <c r="H108" s="374" t="s">
        <v>1959</v>
      </c>
      <c r="I108" s="345"/>
      <c r="J108" s="315" t="s">
        <v>2066</v>
      </c>
      <c r="K108" s="345" t="s">
        <v>477</v>
      </c>
      <c r="L108" s="346" t="s">
        <v>319</v>
      </c>
      <c r="M108" s="345"/>
      <c r="N108" s="365"/>
      <c r="O108" s="365"/>
      <c r="P108" s="346" t="s">
        <v>494</v>
      </c>
      <c r="Q108" s="346" t="s">
        <v>495</v>
      </c>
      <c r="R108" s="345" t="s">
        <v>2025</v>
      </c>
      <c r="S108" s="345" t="s">
        <v>2067</v>
      </c>
    </row>
    <row r="109" ht="100" customHeight="1" spans="1:19">
      <c r="A109" s="43">
        <v>26</v>
      </c>
      <c r="B109" s="39" t="s">
        <v>2068</v>
      </c>
      <c r="C109" s="312" t="s">
        <v>21</v>
      </c>
      <c r="D109" s="218" t="s">
        <v>276</v>
      </c>
      <c r="E109" s="27" t="s">
        <v>1089</v>
      </c>
      <c r="F109" s="39" t="s">
        <v>2069</v>
      </c>
      <c r="G109" s="32">
        <v>200</v>
      </c>
      <c r="H109" s="377" t="s">
        <v>1959</v>
      </c>
      <c r="I109" s="399"/>
      <c r="J109" s="326" t="s">
        <v>1960</v>
      </c>
      <c r="K109" s="400" t="s">
        <v>477</v>
      </c>
      <c r="L109" s="29" t="s">
        <v>791</v>
      </c>
      <c r="M109" s="29" t="s">
        <v>2070</v>
      </c>
      <c r="N109" s="27"/>
      <c r="O109" s="27"/>
      <c r="P109" s="27" t="s">
        <v>2071</v>
      </c>
      <c r="Q109" s="29" t="s">
        <v>2072</v>
      </c>
      <c r="R109" s="45" t="s">
        <v>1964</v>
      </c>
      <c r="S109" s="45" t="s">
        <v>2063</v>
      </c>
    </row>
    <row r="110" ht="14.25" spans="1:19">
      <c r="A110" s="21" t="s">
        <v>731</v>
      </c>
      <c r="B110" s="24" t="str">
        <f>"商贸服务类"&amp;SUBTOTAL(3,A110:A116)-1&amp;"个"</f>
        <v>商贸服务类6个</v>
      </c>
      <c r="C110" s="23"/>
      <c r="D110" s="23"/>
      <c r="E110" s="23"/>
      <c r="F110" s="22"/>
      <c r="G110" s="24">
        <f>SUM(G111:G116)</f>
        <v>86500</v>
      </c>
      <c r="H110" s="22"/>
      <c r="I110" s="384"/>
      <c r="J110" s="401"/>
      <c r="K110" s="23"/>
      <c r="L110" s="23"/>
      <c r="M110" s="24"/>
      <c r="N110" s="52"/>
      <c r="O110" s="52"/>
      <c r="P110" s="52"/>
      <c r="Q110" s="52"/>
      <c r="R110" s="21"/>
      <c r="S110" s="52"/>
    </row>
    <row r="111" ht="100" customHeight="1" spans="1:19">
      <c r="A111" s="355">
        <v>1</v>
      </c>
      <c r="B111" s="307" t="s">
        <v>2073</v>
      </c>
      <c r="C111" s="378" t="s">
        <v>76</v>
      </c>
      <c r="D111" s="379" t="s">
        <v>276</v>
      </c>
      <c r="E111" s="378" t="s">
        <v>30</v>
      </c>
      <c r="F111" s="360" t="s">
        <v>2074</v>
      </c>
      <c r="G111" s="363">
        <v>2000</v>
      </c>
      <c r="H111" s="359"/>
      <c r="I111" s="306"/>
      <c r="J111" s="356" t="s">
        <v>2075</v>
      </c>
      <c r="K111" s="306" t="s">
        <v>477</v>
      </c>
      <c r="L111" s="306" t="s">
        <v>302</v>
      </c>
      <c r="M111" s="306"/>
      <c r="N111" s="388"/>
      <c r="O111" s="388"/>
      <c r="P111" s="363" t="s">
        <v>494</v>
      </c>
      <c r="Q111" s="363" t="s">
        <v>495</v>
      </c>
      <c r="R111" s="334" t="s">
        <v>1774</v>
      </c>
      <c r="S111" s="76"/>
    </row>
    <row r="112" ht="100" customHeight="1" spans="1:19">
      <c r="A112" s="355">
        <v>2</v>
      </c>
      <c r="B112" s="132" t="s">
        <v>2076</v>
      </c>
      <c r="C112" s="47" t="s">
        <v>76</v>
      </c>
      <c r="D112" s="47" t="s">
        <v>276</v>
      </c>
      <c r="E112" s="47" t="s">
        <v>30</v>
      </c>
      <c r="F112" s="132" t="s">
        <v>2077</v>
      </c>
      <c r="G112" s="47">
        <v>20000</v>
      </c>
      <c r="H112" s="132"/>
      <c r="I112" s="47"/>
      <c r="J112" s="132"/>
      <c r="K112" s="47"/>
      <c r="L112" s="47"/>
      <c r="M112" s="47"/>
      <c r="N112" s="47"/>
      <c r="O112" s="47"/>
      <c r="P112" s="47" t="s">
        <v>494</v>
      </c>
      <c r="Q112" s="47" t="s">
        <v>495</v>
      </c>
      <c r="R112" s="47" t="s">
        <v>1774</v>
      </c>
      <c r="S112" s="45"/>
    </row>
    <row r="113" ht="100" customHeight="1" spans="1:19">
      <c r="A113" s="355">
        <v>3</v>
      </c>
      <c r="B113" s="290" t="s">
        <v>2078</v>
      </c>
      <c r="C113" s="291" t="s">
        <v>76</v>
      </c>
      <c r="D113" s="291" t="s">
        <v>276</v>
      </c>
      <c r="E113" s="291" t="s">
        <v>30</v>
      </c>
      <c r="F113" s="290" t="s">
        <v>2079</v>
      </c>
      <c r="G113" s="291">
        <v>6000</v>
      </c>
      <c r="H113" s="290"/>
      <c r="I113" s="291"/>
      <c r="J113" s="290"/>
      <c r="K113" s="291"/>
      <c r="L113" s="291"/>
      <c r="M113" s="291"/>
      <c r="N113" s="291"/>
      <c r="O113" s="291"/>
      <c r="P113" s="291" t="s">
        <v>2080</v>
      </c>
      <c r="Q113" s="291" t="s">
        <v>2081</v>
      </c>
      <c r="R113" s="291" t="s">
        <v>1797</v>
      </c>
      <c r="S113" s="403"/>
    </row>
    <row r="114" ht="100" customHeight="1" spans="1:19">
      <c r="A114" s="355">
        <v>4</v>
      </c>
      <c r="B114" s="132" t="s">
        <v>2082</v>
      </c>
      <c r="C114" s="47" t="s">
        <v>76</v>
      </c>
      <c r="D114" s="47" t="s">
        <v>276</v>
      </c>
      <c r="E114" s="47" t="s">
        <v>30</v>
      </c>
      <c r="F114" s="132" t="s">
        <v>2083</v>
      </c>
      <c r="G114" s="47">
        <v>8000</v>
      </c>
      <c r="H114" s="132"/>
      <c r="I114" s="47"/>
      <c r="J114" s="132"/>
      <c r="K114" s="47"/>
      <c r="L114" s="47"/>
      <c r="M114" s="47"/>
      <c r="N114" s="47"/>
      <c r="O114" s="47"/>
      <c r="P114" s="47" t="s">
        <v>494</v>
      </c>
      <c r="Q114" s="47" t="s">
        <v>495</v>
      </c>
      <c r="R114" s="47" t="s">
        <v>1751</v>
      </c>
      <c r="S114" s="403"/>
    </row>
    <row r="115" ht="100" customHeight="1" spans="1:19">
      <c r="A115" s="355">
        <v>5</v>
      </c>
      <c r="B115" s="132" t="s">
        <v>2084</v>
      </c>
      <c r="C115" s="55" t="s">
        <v>21</v>
      </c>
      <c r="D115" s="47" t="s">
        <v>276</v>
      </c>
      <c r="E115" s="47" t="s">
        <v>30</v>
      </c>
      <c r="F115" s="132" t="s">
        <v>2085</v>
      </c>
      <c r="G115" s="47">
        <v>50000</v>
      </c>
      <c r="H115" s="132"/>
      <c r="I115" s="47"/>
      <c r="J115" s="132"/>
      <c r="K115" s="47"/>
      <c r="L115" s="47"/>
      <c r="M115" s="47"/>
      <c r="N115" s="47"/>
      <c r="O115" s="47"/>
      <c r="P115" s="47" t="s">
        <v>2086</v>
      </c>
      <c r="Q115" s="47" t="s">
        <v>2087</v>
      </c>
      <c r="R115" s="47" t="s">
        <v>323</v>
      </c>
      <c r="S115" s="45"/>
    </row>
    <row r="116" ht="100" customHeight="1" spans="1:19">
      <c r="A116" s="355">
        <v>6</v>
      </c>
      <c r="B116" s="290" t="s">
        <v>2088</v>
      </c>
      <c r="C116" s="380" t="s">
        <v>21</v>
      </c>
      <c r="D116" s="291" t="s">
        <v>276</v>
      </c>
      <c r="E116" s="47" t="s">
        <v>30</v>
      </c>
      <c r="F116" s="290" t="s">
        <v>2089</v>
      </c>
      <c r="G116" s="291">
        <v>500</v>
      </c>
      <c r="H116" s="290" t="s">
        <v>1959</v>
      </c>
      <c r="I116" s="291"/>
      <c r="J116" s="290" t="s">
        <v>1960</v>
      </c>
      <c r="K116" s="291" t="s">
        <v>477</v>
      </c>
      <c r="L116" s="291" t="s">
        <v>319</v>
      </c>
      <c r="M116" s="291" t="s">
        <v>2015</v>
      </c>
      <c r="N116" s="291"/>
      <c r="O116" s="291"/>
      <c r="P116" s="291" t="s">
        <v>494</v>
      </c>
      <c r="Q116" s="47" t="s">
        <v>495</v>
      </c>
      <c r="R116" s="291" t="s">
        <v>1964</v>
      </c>
      <c r="S116" s="291" t="s">
        <v>1460</v>
      </c>
    </row>
  </sheetData>
  <autoFilter xmlns:etc="http://www.wps.cn/officeDocument/2017/etCustomData" ref="A4:U116"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50" fitToHeight="0" orientation="landscape" horizontalDpi="600"/>
  <headerFooter alignWithMargins="0">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74"/>
  <sheetViews>
    <sheetView view="pageBreakPreview" zoomScale="70" zoomScaleNormal="70" topLeftCell="A60" workbookViewId="0">
      <selection activeCell="A63" sqref="$A63:$XFD68"/>
    </sheetView>
  </sheetViews>
  <sheetFormatPr defaultColWidth="9" defaultRowHeight="13.5"/>
  <cols>
    <col min="1" max="1" width="7.75" customWidth="1"/>
    <col min="2" max="2" width="16.8833333333333" style="182" customWidth="1"/>
    <col min="3" max="3" width="9.69166666666667" customWidth="1"/>
    <col min="4" max="4" width="10.025" customWidth="1"/>
    <col min="5" max="5" width="13.8833333333333" style="183" customWidth="1"/>
    <col min="6" max="6" width="31.6333333333333" customWidth="1"/>
    <col min="7" max="7" width="13.7416666666667" customWidth="1"/>
    <col min="8" max="8" width="25.6333333333333" customWidth="1"/>
    <col min="9" max="9" width="13.575" customWidth="1"/>
    <col min="10" max="10" width="37.4916666666667" customWidth="1"/>
    <col min="11" max="11" width="15.9" customWidth="1"/>
    <col min="12" max="12" width="15.2166666666667" customWidth="1"/>
    <col min="13" max="13" width="19.0833333333333" customWidth="1"/>
    <col min="16" max="16" width="17" customWidth="1"/>
    <col min="17" max="17" width="16.75" customWidth="1"/>
    <col min="18" max="18" width="14.9916666666667" style="220" customWidth="1"/>
    <col min="19" max="19" width="13.6333333333333" customWidth="1"/>
  </cols>
  <sheetData>
    <row r="1" s="2" customFormat="1" ht="46" customHeight="1" spans="1:19">
      <c r="A1" s="221" t="s">
        <v>2090</v>
      </c>
      <c r="B1" s="13"/>
      <c r="C1" s="12"/>
      <c r="D1" s="12"/>
      <c r="E1" s="14"/>
      <c r="F1" s="14"/>
      <c r="G1" s="12"/>
      <c r="H1" s="239"/>
      <c r="I1" s="12"/>
      <c r="J1" s="14"/>
      <c r="K1" s="12"/>
      <c r="L1" s="12"/>
      <c r="M1" s="12"/>
      <c r="N1" s="12"/>
      <c r="O1" s="12"/>
      <c r="P1" s="14"/>
      <c r="Q1" s="12"/>
      <c r="R1" s="12"/>
      <c r="S1" s="12"/>
    </row>
    <row r="2" s="2" customFormat="1" ht="25" customHeight="1" spans="1:19">
      <c r="A2" s="12"/>
      <c r="B2" s="13"/>
      <c r="C2" s="12"/>
      <c r="D2" s="12"/>
      <c r="E2" s="14"/>
      <c r="F2" s="14"/>
      <c r="G2" s="12"/>
      <c r="H2" s="239"/>
      <c r="I2" s="12"/>
      <c r="J2" s="14"/>
      <c r="K2" s="12"/>
      <c r="L2" s="12"/>
      <c r="M2" s="12"/>
      <c r="N2" s="12"/>
      <c r="O2" s="12"/>
      <c r="P2" s="14"/>
      <c r="Q2" s="12"/>
      <c r="R2" s="235"/>
      <c r="S2" s="74"/>
    </row>
    <row r="3" s="3" customFormat="1" ht="24" customHeight="1" spans="1:19">
      <c r="A3" s="15" t="s">
        <v>5</v>
      </c>
      <c r="B3" s="15" t="s">
        <v>6</v>
      </c>
      <c r="C3" s="15" t="s">
        <v>286</v>
      </c>
      <c r="D3" s="222" t="s">
        <v>287</v>
      </c>
      <c r="E3" s="15" t="s">
        <v>8</v>
      </c>
      <c r="F3" s="15" t="s">
        <v>9</v>
      </c>
      <c r="G3" s="15" t="s">
        <v>10</v>
      </c>
      <c r="H3" s="240"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241"/>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"合计项目"&amp;SUBTOTAL(3,A6:A74)-20&amp;"个"</f>
        <v>合计项目49个</v>
      </c>
      <c r="C5" s="75"/>
      <c r="D5" s="75"/>
      <c r="E5" s="75"/>
      <c r="F5" s="17"/>
      <c r="G5" s="165">
        <f>SUM(G6,G31,G47)</f>
        <v>404420</v>
      </c>
      <c r="H5" s="242"/>
      <c r="I5" s="165">
        <f>SUM(I6,I31,I47)</f>
        <v>97495</v>
      </c>
      <c r="J5" s="17"/>
      <c r="K5" s="75"/>
      <c r="L5" s="17"/>
      <c r="M5" s="17"/>
      <c r="N5" s="164"/>
      <c r="O5" s="164"/>
      <c r="P5" s="164"/>
      <c r="Q5" s="164"/>
      <c r="R5" s="164"/>
      <c r="S5" s="164"/>
    </row>
    <row r="6" s="1" customFormat="1" ht="25" customHeight="1" spans="1:19">
      <c r="A6" s="21" t="s">
        <v>19</v>
      </c>
      <c r="B6" s="22" t="str">
        <f>"在建项目"&amp;SUBTOTAL(3,A6:A31)-8&amp;"个"</f>
        <v>在建项目18个</v>
      </c>
      <c r="C6" s="23"/>
      <c r="D6" s="23"/>
      <c r="E6" s="24"/>
      <c r="F6" s="22"/>
      <c r="G6" s="24">
        <f>SUM(G7,G12,G15,G20,G23,G28)</f>
        <v>246420</v>
      </c>
      <c r="H6" s="243"/>
      <c r="I6" s="24">
        <f>SUM(I7,I12,I15,I20,I23,I28)</f>
        <v>89595</v>
      </c>
      <c r="J6" s="22"/>
      <c r="K6" s="23"/>
      <c r="L6" s="78"/>
      <c r="M6" s="78"/>
      <c r="N6" s="52"/>
      <c r="O6" s="52"/>
      <c r="P6" s="130"/>
      <c r="Q6" s="52"/>
      <c r="R6" s="52"/>
      <c r="S6" s="52"/>
    </row>
    <row r="7" s="1" customFormat="1" ht="25" customHeight="1" spans="1:19">
      <c r="A7" s="21" t="s">
        <v>296</v>
      </c>
      <c r="B7" s="22" t="str">
        <f>"工业科技类"&amp;SUBTOTAL(3,A7:A12)-2&amp;"个"</f>
        <v>工业科技类4个</v>
      </c>
      <c r="C7" s="23"/>
      <c r="D7" s="23"/>
      <c r="E7" s="24"/>
      <c r="F7" s="22"/>
      <c r="G7" s="24">
        <f>SUM(G8:G11)</f>
        <v>170741</v>
      </c>
      <c r="H7" s="243"/>
      <c r="I7" s="24">
        <f>SUM(I8:I11)</f>
        <v>70545</v>
      </c>
      <c r="J7" s="22"/>
      <c r="K7" s="23"/>
      <c r="L7" s="78"/>
      <c r="M7" s="78"/>
      <c r="N7" s="52"/>
      <c r="O7" s="52"/>
      <c r="P7" s="130"/>
      <c r="Q7" s="52"/>
      <c r="R7" s="52"/>
      <c r="S7" s="52"/>
    </row>
    <row r="8" s="173" customFormat="1" ht="124" customHeight="1" spans="1:260">
      <c r="A8" s="218">
        <v>1</v>
      </c>
      <c r="B8" s="42" t="s">
        <v>324</v>
      </c>
      <c r="C8" s="29" t="s">
        <v>76</v>
      </c>
      <c r="D8" s="218" t="s">
        <v>278</v>
      </c>
      <c r="E8" s="29" t="s">
        <v>2091</v>
      </c>
      <c r="F8" s="39" t="s">
        <v>325</v>
      </c>
      <c r="G8" s="32">
        <v>145095</v>
      </c>
      <c r="H8" s="39" t="s">
        <v>326</v>
      </c>
      <c r="I8" s="27">
        <v>57095</v>
      </c>
      <c r="J8" s="39" t="s">
        <v>327</v>
      </c>
      <c r="K8" s="29" t="s">
        <v>256</v>
      </c>
      <c r="L8" s="29" t="s">
        <v>328</v>
      </c>
      <c r="M8" s="39" t="s">
        <v>329</v>
      </c>
      <c r="N8" s="218" t="s">
        <v>25</v>
      </c>
      <c r="O8" s="29" t="s">
        <v>49</v>
      </c>
      <c r="P8" s="29" t="s">
        <v>330</v>
      </c>
      <c r="Q8" s="29" t="s">
        <v>331</v>
      </c>
      <c r="R8" s="268" t="s">
        <v>332</v>
      </c>
      <c r="S8" s="269"/>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c r="IY8" s="172"/>
      <c r="IZ8" s="172"/>
    </row>
    <row r="9" s="161" customFormat="1" ht="80" customHeight="1" spans="1:19">
      <c r="A9" s="218">
        <v>2</v>
      </c>
      <c r="B9" s="42" t="s">
        <v>333</v>
      </c>
      <c r="C9" s="29" t="s">
        <v>76</v>
      </c>
      <c r="D9" s="218" t="s">
        <v>278</v>
      </c>
      <c r="E9" s="29" t="s">
        <v>2091</v>
      </c>
      <c r="F9" s="57" t="s">
        <v>334</v>
      </c>
      <c r="G9" s="82">
        <v>5000</v>
      </c>
      <c r="H9" s="39" t="s">
        <v>335</v>
      </c>
      <c r="I9" s="82">
        <v>4200</v>
      </c>
      <c r="J9" s="39" t="s">
        <v>336</v>
      </c>
      <c r="K9" s="29" t="s">
        <v>256</v>
      </c>
      <c r="L9" s="29" t="s">
        <v>337</v>
      </c>
      <c r="M9" s="39" t="s">
        <v>329</v>
      </c>
      <c r="N9" s="218" t="s">
        <v>25</v>
      </c>
      <c r="O9" s="29" t="s">
        <v>49</v>
      </c>
      <c r="P9" s="29" t="s">
        <v>338</v>
      </c>
      <c r="Q9" s="29" t="s">
        <v>339</v>
      </c>
      <c r="R9" s="268" t="s">
        <v>340</v>
      </c>
      <c r="S9" s="269"/>
    </row>
    <row r="10" s="162" customFormat="1" ht="80" customHeight="1" spans="1:19">
      <c r="A10" s="218">
        <v>3</v>
      </c>
      <c r="B10" s="42" t="s">
        <v>341</v>
      </c>
      <c r="C10" s="29" t="s">
        <v>76</v>
      </c>
      <c r="D10" s="218" t="s">
        <v>278</v>
      </c>
      <c r="E10" s="27" t="s">
        <v>2091</v>
      </c>
      <c r="F10" s="57" t="s">
        <v>342</v>
      </c>
      <c r="G10" s="82">
        <v>8000</v>
      </c>
      <c r="H10" s="244" t="s">
        <v>343</v>
      </c>
      <c r="I10" s="82">
        <v>2420</v>
      </c>
      <c r="J10" s="39" t="s">
        <v>344</v>
      </c>
      <c r="K10" s="29" t="s">
        <v>256</v>
      </c>
      <c r="L10" s="29" t="s">
        <v>337</v>
      </c>
      <c r="M10" s="39" t="s">
        <v>345</v>
      </c>
      <c r="N10" s="29" t="s">
        <v>135</v>
      </c>
      <c r="O10" s="218" t="s">
        <v>25</v>
      </c>
      <c r="P10" s="29" t="s">
        <v>346</v>
      </c>
      <c r="Q10" s="29" t="s">
        <v>347</v>
      </c>
      <c r="R10" s="29" t="s">
        <v>348</v>
      </c>
      <c r="S10" s="29"/>
    </row>
    <row r="11" s="1" customFormat="1" ht="80" customHeight="1" spans="1:19">
      <c r="A11" s="218">
        <v>4</v>
      </c>
      <c r="B11" s="42" t="s">
        <v>349</v>
      </c>
      <c r="C11" s="75" t="s">
        <v>21</v>
      </c>
      <c r="D11" s="218" t="s">
        <v>278</v>
      </c>
      <c r="E11" s="27" t="s">
        <v>2091</v>
      </c>
      <c r="F11" s="57" t="s">
        <v>350</v>
      </c>
      <c r="G11" s="82">
        <v>12646</v>
      </c>
      <c r="H11" s="244" t="s">
        <v>351</v>
      </c>
      <c r="I11" s="82">
        <v>6830</v>
      </c>
      <c r="J11" s="33" t="s">
        <v>352</v>
      </c>
      <c r="K11" s="29" t="s">
        <v>256</v>
      </c>
      <c r="L11" s="29" t="s">
        <v>337</v>
      </c>
      <c r="M11" s="39" t="s">
        <v>345</v>
      </c>
      <c r="N11" s="218" t="s">
        <v>25</v>
      </c>
      <c r="O11" s="218" t="s">
        <v>25</v>
      </c>
      <c r="P11" s="29" t="s">
        <v>353</v>
      </c>
      <c r="Q11" s="29" t="s">
        <v>354</v>
      </c>
      <c r="R11" s="29" t="s">
        <v>348</v>
      </c>
      <c r="S11" s="29"/>
    </row>
    <row r="12" s="162" customFormat="1" ht="30" customHeight="1" spans="1:19">
      <c r="A12" s="21" t="s">
        <v>480</v>
      </c>
      <c r="B12" s="22" t="str">
        <f>"农林水利类"&amp;SUBTOTAL(3,A12:A15)-2&amp;"个"</f>
        <v>农林水利类2个</v>
      </c>
      <c r="C12" s="23"/>
      <c r="D12" s="23"/>
      <c r="E12" s="24"/>
      <c r="F12" s="22"/>
      <c r="G12" s="24">
        <f>SUM(G13:G14)</f>
        <v>2679</v>
      </c>
      <c r="H12" s="243"/>
      <c r="I12" s="24">
        <f>SUM(I13:I14)</f>
        <v>1750</v>
      </c>
      <c r="J12" s="22"/>
      <c r="K12" s="23"/>
      <c r="L12" s="78"/>
      <c r="M12" s="78"/>
      <c r="N12" s="52"/>
      <c r="O12" s="52"/>
      <c r="P12" s="130"/>
      <c r="Q12" s="52"/>
      <c r="R12" s="52"/>
      <c r="S12" s="52"/>
    </row>
    <row r="13" s="162" customFormat="1" ht="80" customHeight="1" spans="1:19">
      <c r="A13" s="27">
        <v>1</v>
      </c>
      <c r="B13" s="29" t="s">
        <v>1752</v>
      </c>
      <c r="C13" s="38" t="s">
        <v>21</v>
      </c>
      <c r="D13" s="218" t="s">
        <v>278</v>
      </c>
      <c r="E13" s="27" t="s">
        <v>2092</v>
      </c>
      <c r="F13" s="245" t="s">
        <v>2093</v>
      </c>
      <c r="G13" s="82">
        <v>2079</v>
      </c>
      <c r="H13" s="82" t="s">
        <v>2094</v>
      </c>
      <c r="I13" s="82">
        <v>1150</v>
      </c>
      <c r="J13" s="39" t="s">
        <v>2095</v>
      </c>
      <c r="K13" s="29" t="s">
        <v>256</v>
      </c>
      <c r="L13" s="39" t="s">
        <v>894</v>
      </c>
      <c r="M13" s="39" t="s">
        <v>329</v>
      </c>
      <c r="N13" s="29" t="s">
        <v>25</v>
      </c>
      <c r="O13" s="29" t="s">
        <v>34</v>
      </c>
      <c r="P13" s="29" t="s">
        <v>2096</v>
      </c>
      <c r="Q13" s="29" t="s">
        <v>2097</v>
      </c>
      <c r="R13" s="29" t="s">
        <v>2098</v>
      </c>
      <c r="S13" s="29"/>
    </row>
    <row r="14" s="162" customFormat="1" ht="80" customHeight="1" spans="1:19">
      <c r="A14" s="27">
        <v>2</v>
      </c>
      <c r="B14" s="29" t="s">
        <v>2099</v>
      </c>
      <c r="C14" s="38" t="s">
        <v>21</v>
      </c>
      <c r="D14" s="218" t="s">
        <v>278</v>
      </c>
      <c r="E14" s="27" t="s">
        <v>2092</v>
      </c>
      <c r="F14" s="246" t="s">
        <v>2100</v>
      </c>
      <c r="G14" s="82">
        <v>600</v>
      </c>
      <c r="H14" s="82" t="s">
        <v>2101</v>
      </c>
      <c r="I14" s="82">
        <v>600</v>
      </c>
      <c r="J14" s="33" t="s">
        <v>2102</v>
      </c>
      <c r="K14" s="29" t="s">
        <v>257</v>
      </c>
      <c r="L14" s="39" t="s">
        <v>894</v>
      </c>
      <c r="M14" s="39" t="s">
        <v>329</v>
      </c>
      <c r="N14" s="29" t="s">
        <v>56</v>
      </c>
      <c r="O14" s="29" t="s">
        <v>25</v>
      </c>
      <c r="P14" s="29" t="s">
        <v>2103</v>
      </c>
      <c r="Q14" s="29" t="s">
        <v>2098</v>
      </c>
      <c r="R14" s="29" t="s">
        <v>2104</v>
      </c>
      <c r="S14" s="29"/>
    </row>
    <row r="15" s="1" customFormat="1" ht="30" customHeight="1" spans="1:19">
      <c r="A15" s="21" t="s">
        <v>512</v>
      </c>
      <c r="B15" s="22" t="str">
        <f>"交通路网类"&amp;SUBTOTAL(3,A15:A20)-2&amp;"个"</f>
        <v>交通路网类4个</v>
      </c>
      <c r="C15" s="23"/>
      <c r="D15" s="23"/>
      <c r="E15" s="24"/>
      <c r="F15" s="22"/>
      <c r="G15" s="24">
        <f>SUM(G16:G19)</f>
        <v>10300</v>
      </c>
      <c r="H15" s="243"/>
      <c r="I15" s="24">
        <f>SUM(I16:I19)</f>
        <v>6300</v>
      </c>
      <c r="J15" s="22"/>
      <c r="K15" s="23"/>
      <c r="L15" s="78"/>
      <c r="M15" s="78"/>
      <c r="N15" s="52"/>
      <c r="O15" s="52"/>
      <c r="P15" s="130"/>
      <c r="Q15" s="52"/>
      <c r="R15" s="52"/>
      <c r="S15" s="52"/>
    </row>
    <row r="16" s="1" customFormat="1" ht="80" customHeight="1" spans="1:19">
      <c r="A16" s="104">
        <v>1</v>
      </c>
      <c r="B16" s="29" t="s">
        <v>2105</v>
      </c>
      <c r="C16" s="27" t="s">
        <v>76</v>
      </c>
      <c r="D16" s="218" t="s">
        <v>278</v>
      </c>
      <c r="E16" s="230"/>
      <c r="F16" s="30" t="s">
        <v>2106</v>
      </c>
      <c r="G16" s="27">
        <v>8000</v>
      </c>
      <c r="H16" s="225" t="s">
        <v>2107</v>
      </c>
      <c r="I16" s="27">
        <v>4000</v>
      </c>
      <c r="J16" s="245" t="s">
        <v>2108</v>
      </c>
      <c r="K16" s="42" t="s">
        <v>257</v>
      </c>
      <c r="L16" s="57" t="s">
        <v>894</v>
      </c>
      <c r="M16" s="57" t="s">
        <v>329</v>
      </c>
      <c r="N16" s="76" t="s">
        <v>1706</v>
      </c>
      <c r="O16" s="76" t="s">
        <v>25</v>
      </c>
      <c r="P16" s="76" t="s">
        <v>2109</v>
      </c>
      <c r="Q16" s="76" t="s">
        <v>2110</v>
      </c>
      <c r="R16" s="76" t="s">
        <v>2111</v>
      </c>
      <c r="S16" s="76"/>
    </row>
    <row r="17" s="3" customFormat="1" ht="80" customHeight="1" spans="1:19">
      <c r="A17" s="104">
        <v>2</v>
      </c>
      <c r="B17" s="29" t="s">
        <v>2112</v>
      </c>
      <c r="C17" s="38" t="s">
        <v>21</v>
      </c>
      <c r="D17" s="218" t="s">
        <v>278</v>
      </c>
      <c r="E17" s="230"/>
      <c r="F17" s="30" t="s">
        <v>2113</v>
      </c>
      <c r="G17" s="27">
        <v>500</v>
      </c>
      <c r="H17" s="225" t="s">
        <v>2107</v>
      </c>
      <c r="I17" s="27">
        <v>500</v>
      </c>
      <c r="J17" s="246" t="s">
        <v>2114</v>
      </c>
      <c r="K17" s="42" t="s">
        <v>257</v>
      </c>
      <c r="L17" s="57" t="s">
        <v>663</v>
      </c>
      <c r="M17" s="57" t="s">
        <v>2115</v>
      </c>
      <c r="N17" s="76" t="s">
        <v>56</v>
      </c>
      <c r="O17" s="76" t="s">
        <v>99</v>
      </c>
      <c r="P17" s="76" t="s">
        <v>2116</v>
      </c>
      <c r="Q17" s="76" t="s">
        <v>2117</v>
      </c>
      <c r="R17" s="76" t="s">
        <v>2118</v>
      </c>
      <c r="S17" s="76"/>
    </row>
    <row r="18" s="1" customFormat="1" ht="80" customHeight="1" spans="1:19">
      <c r="A18" s="104">
        <v>3</v>
      </c>
      <c r="B18" s="29" t="s">
        <v>2119</v>
      </c>
      <c r="C18" s="75" t="s">
        <v>21</v>
      </c>
      <c r="D18" s="218" t="s">
        <v>278</v>
      </c>
      <c r="E18" s="230"/>
      <c r="F18" s="39" t="s">
        <v>2120</v>
      </c>
      <c r="G18" s="29">
        <v>800</v>
      </c>
      <c r="H18" s="225" t="s">
        <v>2107</v>
      </c>
      <c r="I18" s="82">
        <v>800</v>
      </c>
      <c r="J18" s="246" t="s">
        <v>2121</v>
      </c>
      <c r="K18" s="42" t="s">
        <v>257</v>
      </c>
      <c r="L18" s="57" t="s">
        <v>663</v>
      </c>
      <c r="M18" s="57" t="s">
        <v>2122</v>
      </c>
      <c r="N18" s="76" t="s">
        <v>56</v>
      </c>
      <c r="O18" s="76" t="s">
        <v>49</v>
      </c>
      <c r="P18" s="76" t="s">
        <v>2123</v>
      </c>
      <c r="Q18" s="76" t="s">
        <v>2124</v>
      </c>
      <c r="R18" s="76" t="s">
        <v>2125</v>
      </c>
      <c r="S18" s="76"/>
    </row>
    <row r="19" s="1" customFormat="1" ht="80" customHeight="1" spans="1:19">
      <c r="A19" s="104">
        <v>4</v>
      </c>
      <c r="B19" s="29" t="s">
        <v>2126</v>
      </c>
      <c r="C19" s="38" t="s">
        <v>21</v>
      </c>
      <c r="D19" s="218" t="s">
        <v>278</v>
      </c>
      <c r="E19" s="27"/>
      <c r="F19" s="247" t="s">
        <v>2127</v>
      </c>
      <c r="G19" s="27">
        <v>1000</v>
      </c>
      <c r="H19" s="29" t="s">
        <v>2107</v>
      </c>
      <c r="I19" s="27">
        <v>1000</v>
      </c>
      <c r="J19" s="246" t="s">
        <v>2128</v>
      </c>
      <c r="K19" s="29" t="s">
        <v>257</v>
      </c>
      <c r="L19" s="39" t="s">
        <v>894</v>
      </c>
      <c r="M19" s="39" t="s">
        <v>2129</v>
      </c>
      <c r="N19" s="76" t="s">
        <v>56</v>
      </c>
      <c r="O19" s="76" t="s">
        <v>49</v>
      </c>
      <c r="P19" s="29" t="s">
        <v>2103</v>
      </c>
      <c r="Q19" s="29" t="s">
        <v>2130</v>
      </c>
      <c r="R19" s="268" t="s">
        <v>2111</v>
      </c>
      <c r="S19" s="238"/>
    </row>
    <row r="20" s="1" customFormat="1" ht="30" customHeight="1" spans="1:19">
      <c r="A20" s="21" t="s">
        <v>556</v>
      </c>
      <c r="B20" s="22" t="str">
        <f>"城建环保类"&amp;SUBTOTAL(3,A20:A23)-2&amp;"个"</f>
        <v>城建环保类2个</v>
      </c>
      <c r="C20" s="23"/>
      <c r="D20" s="23"/>
      <c r="E20" s="24"/>
      <c r="F20" s="22"/>
      <c r="G20" s="24">
        <f>SUM(G21:G22)</f>
        <v>11500</v>
      </c>
      <c r="H20" s="243"/>
      <c r="I20" s="24">
        <f>SUM(I21:I22)</f>
        <v>6800</v>
      </c>
      <c r="J20" s="22"/>
      <c r="K20" s="23"/>
      <c r="L20" s="78"/>
      <c r="M20" s="78"/>
      <c r="N20" s="52"/>
      <c r="O20" s="52"/>
      <c r="P20" s="130"/>
      <c r="Q20" s="52"/>
      <c r="R20" s="52"/>
      <c r="S20" s="52"/>
    </row>
    <row r="21" s="1" customFormat="1" ht="80" customHeight="1" spans="1:19">
      <c r="A21" s="248">
        <v>1</v>
      </c>
      <c r="B21" s="29" t="s">
        <v>2131</v>
      </c>
      <c r="C21" s="27" t="s">
        <v>76</v>
      </c>
      <c r="D21" s="218" t="s">
        <v>278</v>
      </c>
      <c r="E21" s="249"/>
      <c r="F21" s="39" t="s">
        <v>2132</v>
      </c>
      <c r="G21" s="32">
        <v>1500</v>
      </c>
      <c r="H21" s="44" t="s">
        <v>2133</v>
      </c>
      <c r="I21" s="32">
        <v>800</v>
      </c>
      <c r="J21" s="244" t="s">
        <v>2134</v>
      </c>
      <c r="K21" s="42" t="s">
        <v>256</v>
      </c>
      <c r="L21" s="57" t="s">
        <v>663</v>
      </c>
      <c r="M21" s="57" t="s">
        <v>2135</v>
      </c>
      <c r="N21" s="35" t="s">
        <v>25</v>
      </c>
      <c r="O21" s="34" t="s">
        <v>34</v>
      </c>
      <c r="P21" s="34" t="s">
        <v>2136</v>
      </c>
      <c r="Q21" s="34" t="s">
        <v>2137</v>
      </c>
      <c r="R21" s="29" t="s">
        <v>2138</v>
      </c>
      <c r="S21" s="29"/>
    </row>
    <row r="22" s="1" customFormat="1" ht="80" customHeight="1" spans="1:19">
      <c r="A22" s="248">
        <v>2</v>
      </c>
      <c r="B22" s="29" t="s">
        <v>660</v>
      </c>
      <c r="C22" s="27" t="s">
        <v>76</v>
      </c>
      <c r="D22" s="218" t="s">
        <v>278</v>
      </c>
      <c r="E22" s="27"/>
      <c r="F22" s="39" t="s">
        <v>661</v>
      </c>
      <c r="G22" s="32">
        <v>10000</v>
      </c>
      <c r="H22" s="27" t="s">
        <v>351</v>
      </c>
      <c r="I22" s="32">
        <v>6000</v>
      </c>
      <c r="J22" s="244" t="s">
        <v>662</v>
      </c>
      <c r="K22" s="238" t="s">
        <v>256</v>
      </c>
      <c r="L22" s="31" t="s">
        <v>663</v>
      </c>
      <c r="M22" s="31" t="s">
        <v>664</v>
      </c>
      <c r="N22" s="263" t="s">
        <v>25</v>
      </c>
      <c r="O22" s="45" t="s">
        <v>34</v>
      </c>
      <c r="P22" s="45" t="s">
        <v>665</v>
      </c>
      <c r="Q22" s="45" t="s">
        <v>666</v>
      </c>
      <c r="R22" s="76" t="s">
        <v>667</v>
      </c>
      <c r="S22" s="76"/>
    </row>
    <row r="23" s="1" customFormat="1" ht="30" customHeight="1" spans="1:19">
      <c r="A23" s="21" t="s">
        <v>696</v>
      </c>
      <c r="B23" s="22" t="str">
        <f>"社会事业类"&amp;SUBTOTAL(3,A23:A28)-2&amp;"个"</f>
        <v>社会事业类4个</v>
      </c>
      <c r="C23" s="23"/>
      <c r="D23" s="23"/>
      <c r="E23" s="23"/>
      <c r="F23" s="22"/>
      <c r="G23" s="24">
        <f>SUM(G24:G27)</f>
        <v>2200</v>
      </c>
      <c r="H23" s="243"/>
      <c r="I23" s="24">
        <f>SUM(I24:I27)</f>
        <v>2200</v>
      </c>
      <c r="J23" s="22"/>
      <c r="K23" s="23"/>
      <c r="L23" s="78"/>
      <c r="M23" s="78"/>
      <c r="N23" s="52"/>
      <c r="O23" s="52"/>
      <c r="P23" s="130"/>
      <c r="Q23" s="52"/>
      <c r="R23" s="52"/>
      <c r="S23" s="52"/>
    </row>
    <row r="24" s="1" customFormat="1" ht="80" customHeight="1" spans="1:19">
      <c r="A24" s="250">
        <v>1</v>
      </c>
      <c r="B24" s="251" t="s">
        <v>2139</v>
      </c>
      <c r="C24" s="252" t="s">
        <v>21</v>
      </c>
      <c r="D24" s="218" t="s">
        <v>278</v>
      </c>
      <c r="E24" s="58"/>
      <c r="F24" s="253" t="s">
        <v>2140</v>
      </c>
      <c r="G24" s="254">
        <v>600</v>
      </c>
      <c r="H24" s="255" t="s">
        <v>2107</v>
      </c>
      <c r="I24" s="254">
        <v>600</v>
      </c>
      <c r="J24" s="253" t="s">
        <v>2141</v>
      </c>
      <c r="K24" s="238" t="s">
        <v>257</v>
      </c>
      <c r="L24" s="31" t="s">
        <v>663</v>
      </c>
      <c r="M24" s="31" t="s">
        <v>2135</v>
      </c>
      <c r="N24" s="263" t="s">
        <v>56</v>
      </c>
      <c r="O24" s="264" t="s">
        <v>49</v>
      </c>
      <c r="P24" s="264" t="s">
        <v>2103</v>
      </c>
      <c r="Q24" s="264" t="s">
        <v>2142</v>
      </c>
      <c r="R24" s="45" t="s">
        <v>332</v>
      </c>
      <c r="S24" s="264"/>
    </row>
    <row r="25" s="1" customFormat="1" ht="80" customHeight="1" spans="1:19">
      <c r="A25" s="250">
        <v>2</v>
      </c>
      <c r="B25" s="251" t="s">
        <v>2143</v>
      </c>
      <c r="C25" s="252" t="s">
        <v>21</v>
      </c>
      <c r="D25" s="218" t="s">
        <v>278</v>
      </c>
      <c r="E25" s="58"/>
      <c r="F25" s="253" t="s">
        <v>2144</v>
      </c>
      <c r="G25" s="254">
        <v>300</v>
      </c>
      <c r="H25" s="255" t="s">
        <v>2107</v>
      </c>
      <c r="I25" s="254">
        <v>300</v>
      </c>
      <c r="J25" s="253" t="s">
        <v>2141</v>
      </c>
      <c r="K25" s="238" t="s">
        <v>257</v>
      </c>
      <c r="L25" s="31" t="s">
        <v>894</v>
      </c>
      <c r="M25" s="31" t="s">
        <v>2145</v>
      </c>
      <c r="N25" s="263" t="s">
        <v>56</v>
      </c>
      <c r="O25" s="264" t="s">
        <v>49</v>
      </c>
      <c r="P25" s="264" t="s">
        <v>2103</v>
      </c>
      <c r="Q25" s="264" t="s">
        <v>2146</v>
      </c>
      <c r="R25" s="45" t="s">
        <v>2147</v>
      </c>
      <c r="S25" s="264"/>
    </row>
    <row r="26" s="1" customFormat="1" ht="80" customHeight="1" spans="1:19">
      <c r="A26" s="250">
        <v>3</v>
      </c>
      <c r="B26" s="256" t="s">
        <v>2148</v>
      </c>
      <c r="C26" s="252" t="s">
        <v>21</v>
      </c>
      <c r="D26" s="218" t="s">
        <v>278</v>
      </c>
      <c r="E26" s="58"/>
      <c r="F26" s="253" t="s">
        <v>2149</v>
      </c>
      <c r="G26" s="254">
        <v>300</v>
      </c>
      <c r="H26" s="255" t="s">
        <v>2107</v>
      </c>
      <c r="I26" s="254">
        <v>300</v>
      </c>
      <c r="J26" s="253" t="s">
        <v>2141</v>
      </c>
      <c r="K26" s="238" t="s">
        <v>257</v>
      </c>
      <c r="L26" s="31" t="s">
        <v>894</v>
      </c>
      <c r="M26" s="31" t="s">
        <v>2145</v>
      </c>
      <c r="N26" s="263" t="s">
        <v>56</v>
      </c>
      <c r="O26" s="264" t="s">
        <v>49</v>
      </c>
      <c r="P26" s="264" t="s">
        <v>2103</v>
      </c>
      <c r="Q26" s="264" t="s">
        <v>2150</v>
      </c>
      <c r="R26" s="45" t="s">
        <v>676</v>
      </c>
      <c r="S26" s="264"/>
    </row>
    <row r="27" s="1" customFormat="1" ht="80" customHeight="1" spans="1:19">
      <c r="A27" s="250">
        <v>4</v>
      </c>
      <c r="B27" s="256" t="s">
        <v>2151</v>
      </c>
      <c r="C27" s="75" t="s">
        <v>21</v>
      </c>
      <c r="D27" s="218" t="s">
        <v>278</v>
      </c>
      <c r="E27" s="257"/>
      <c r="F27" s="253" t="s">
        <v>2152</v>
      </c>
      <c r="G27" s="82">
        <v>1000</v>
      </c>
      <c r="H27" s="44" t="s">
        <v>2107</v>
      </c>
      <c r="I27" s="82">
        <v>1000</v>
      </c>
      <c r="J27" s="33" t="s">
        <v>2153</v>
      </c>
      <c r="K27" s="238" t="s">
        <v>257</v>
      </c>
      <c r="L27" s="39" t="s">
        <v>894</v>
      </c>
      <c r="M27" s="39" t="s">
        <v>2154</v>
      </c>
      <c r="N27" s="263" t="s">
        <v>56</v>
      </c>
      <c r="O27" s="43" t="s">
        <v>49</v>
      </c>
      <c r="P27" s="264" t="s">
        <v>2103</v>
      </c>
      <c r="Q27" s="45" t="s">
        <v>2155</v>
      </c>
      <c r="R27" s="45" t="s">
        <v>2156</v>
      </c>
      <c r="S27" s="45"/>
    </row>
    <row r="28" s="1" customFormat="1" ht="30" customHeight="1" spans="1:19">
      <c r="A28" s="21" t="s">
        <v>731</v>
      </c>
      <c r="B28" s="22" t="str">
        <f>"商贸服务类"&amp;SUBTOTAL(3,A28:A31)-2&amp;"个"</f>
        <v>商贸服务类2个</v>
      </c>
      <c r="C28" s="23"/>
      <c r="D28" s="23"/>
      <c r="E28" s="23"/>
      <c r="F28" s="22"/>
      <c r="G28" s="24">
        <f>SUM(G29:G30)</f>
        <v>49000</v>
      </c>
      <c r="H28" s="243"/>
      <c r="I28" s="24">
        <f>SUM(I29:I30)</f>
        <v>2000</v>
      </c>
      <c r="J28" s="22"/>
      <c r="K28" s="23"/>
      <c r="L28" s="78"/>
      <c r="M28" s="78"/>
      <c r="N28" s="52"/>
      <c r="O28" s="52"/>
      <c r="P28" s="130"/>
      <c r="Q28" s="52"/>
      <c r="R28" s="52"/>
      <c r="S28" s="52"/>
    </row>
    <row r="29" s="1" customFormat="1" ht="158" customHeight="1" spans="1:19">
      <c r="A29" s="104">
        <v>1</v>
      </c>
      <c r="B29" s="29" t="s">
        <v>668</v>
      </c>
      <c r="C29" s="27" t="s">
        <v>76</v>
      </c>
      <c r="D29" s="218" t="s">
        <v>278</v>
      </c>
      <c r="E29" s="257"/>
      <c r="F29" s="258" t="s">
        <v>669</v>
      </c>
      <c r="G29" s="29">
        <v>45000</v>
      </c>
      <c r="H29" s="225" t="s">
        <v>670</v>
      </c>
      <c r="I29" s="27">
        <v>1000</v>
      </c>
      <c r="J29" s="213" t="s">
        <v>671</v>
      </c>
      <c r="K29" s="238" t="s">
        <v>256</v>
      </c>
      <c r="L29" s="31" t="s">
        <v>672</v>
      </c>
      <c r="M29" s="31" t="s">
        <v>673</v>
      </c>
      <c r="N29" s="76" t="s">
        <v>25</v>
      </c>
      <c r="O29" s="76" t="s">
        <v>25</v>
      </c>
      <c r="P29" s="76" t="s">
        <v>674</v>
      </c>
      <c r="Q29" s="76" t="s">
        <v>675</v>
      </c>
      <c r="R29" s="76" t="s">
        <v>2125</v>
      </c>
      <c r="S29" s="76"/>
    </row>
    <row r="30" s="1" customFormat="1" ht="132" customHeight="1" spans="1:19">
      <c r="A30" s="248">
        <v>2</v>
      </c>
      <c r="B30" s="29" t="s">
        <v>2157</v>
      </c>
      <c r="C30" s="29" t="s">
        <v>76</v>
      </c>
      <c r="D30" s="218" t="s">
        <v>278</v>
      </c>
      <c r="E30" s="27"/>
      <c r="F30" s="39" t="s">
        <v>2158</v>
      </c>
      <c r="G30" s="29">
        <v>4000</v>
      </c>
      <c r="H30" s="29" t="s">
        <v>2159</v>
      </c>
      <c r="I30" s="116">
        <v>1000</v>
      </c>
      <c r="J30" s="265" t="s">
        <v>2160</v>
      </c>
      <c r="K30" s="238" t="s">
        <v>256</v>
      </c>
      <c r="L30" s="31" t="s">
        <v>337</v>
      </c>
      <c r="M30" s="31" t="s">
        <v>2154</v>
      </c>
      <c r="N30" s="45" t="s">
        <v>25</v>
      </c>
      <c r="O30" s="266" t="s">
        <v>25</v>
      </c>
      <c r="P30" s="266" t="s">
        <v>2161</v>
      </c>
      <c r="Q30" s="266" t="s">
        <v>2162</v>
      </c>
      <c r="R30" s="76" t="s">
        <v>667</v>
      </c>
      <c r="S30" s="225"/>
    </row>
    <row r="31" s="113" customFormat="1" ht="30" customHeight="1" spans="1:19">
      <c r="A31" s="52" t="s">
        <v>141</v>
      </c>
      <c r="B31" s="22" t="str">
        <f>"预备项目"&amp;SUBTOTAL(3,A31:A47)-7&amp;"个"</f>
        <v>预备项目10个</v>
      </c>
      <c r="C31" s="23"/>
      <c r="D31" s="23"/>
      <c r="E31" s="54"/>
      <c r="F31" s="22"/>
      <c r="G31" s="83">
        <f>SUM(G32,G34,G37,G41,G43)</f>
        <v>24400</v>
      </c>
      <c r="H31" s="259"/>
      <c r="I31" s="83">
        <f>SUM(I32,I34,I37,I41,I43)</f>
        <v>7900</v>
      </c>
      <c r="J31" s="22"/>
      <c r="K31" s="23"/>
      <c r="L31" s="78"/>
      <c r="M31" s="78"/>
      <c r="N31" s="52"/>
      <c r="O31" s="52"/>
      <c r="P31" s="130"/>
      <c r="Q31" s="52"/>
      <c r="R31" s="52"/>
      <c r="S31" s="52"/>
    </row>
    <row r="32" s="113" customFormat="1" ht="30" customHeight="1" spans="1:19">
      <c r="A32" s="21" t="s">
        <v>296</v>
      </c>
      <c r="B32" s="22" t="str">
        <f>"工业科技类"&amp;SUBTOTAL(3,A32:A34)-2&amp;"个"</f>
        <v>工业科技类1个</v>
      </c>
      <c r="C32" s="23"/>
      <c r="D32" s="23"/>
      <c r="E32" s="23"/>
      <c r="F32" s="22"/>
      <c r="G32" s="24">
        <f>SUM(G33:G33)</f>
        <v>5000</v>
      </c>
      <c r="H32" s="243"/>
      <c r="I32" s="24">
        <f>SUM(I33:I33)</f>
        <v>1500</v>
      </c>
      <c r="J32" s="22"/>
      <c r="K32" s="23"/>
      <c r="L32" s="78"/>
      <c r="M32" s="78"/>
      <c r="N32" s="52"/>
      <c r="O32" s="52"/>
      <c r="P32" s="130"/>
      <c r="Q32" s="52"/>
      <c r="R32" s="52"/>
      <c r="S32" s="52"/>
    </row>
    <row r="33" s="1" customFormat="1" ht="80" customHeight="1" spans="1:19">
      <c r="A33" s="104">
        <v>1</v>
      </c>
      <c r="B33" s="29" t="s">
        <v>2163</v>
      </c>
      <c r="C33" s="75" t="s">
        <v>21</v>
      </c>
      <c r="D33" s="218" t="s">
        <v>2164</v>
      </c>
      <c r="E33" s="58"/>
      <c r="F33" s="39" t="s">
        <v>2165</v>
      </c>
      <c r="G33" s="260">
        <v>5000</v>
      </c>
      <c r="H33" s="114" t="s">
        <v>2166</v>
      </c>
      <c r="I33" s="27">
        <v>1500</v>
      </c>
      <c r="J33" s="31" t="s">
        <v>2167</v>
      </c>
      <c r="K33" s="45" t="s">
        <v>257</v>
      </c>
      <c r="L33" s="46" t="s">
        <v>337</v>
      </c>
      <c r="M33" s="46" t="s">
        <v>2168</v>
      </c>
      <c r="N33" s="119" t="s">
        <v>49</v>
      </c>
      <c r="O33" s="119" t="s">
        <v>25</v>
      </c>
      <c r="P33" s="267" t="s">
        <v>2169</v>
      </c>
      <c r="Q33" s="119" t="s">
        <v>2170</v>
      </c>
      <c r="R33" s="45" t="s">
        <v>332</v>
      </c>
      <c r="S33" s="45"/>
    </row>
    <row r="34" s="156" customFormat="1" ht="30" customHeight="1" spans="1:22">
      <c r="A34" s="21" t="s">
        <v>480</v>
      </c>
      <c r="B34" s="22" t="str">
        <f>"农林水利类"&amp;SUBTOTAL(3,A34:A37)-2&amp;"个"</f>
        <v>农林水利类2个</v>
      </c>
      <c r="C34" s="23"/>
      <c r="D34" s="23"/>
      <c r="E34" s="23"/>
      <c r="F34" s="22"/>
      <c r="G34" s="24">
        <f>SUM(G35:G36)</f>
        <v>6000</v>
      </c>
      <c r="H34" s="243"/>
      <c r="I34" s="24">
        <f>SUM(I35:I36)</f>
        <v>1100</v>
      </c>
      <c r="J34" s="22"/>
      <c r="K34" s="23"/>
      <c r="L34" s="78"/>
      <c r="M34" s="78"/>
      <c r="N34" s="52"/>
      <c r="O34" s="52"/>
      <c r="P34" s="130"/>
      <c r="Q34" s="52"/>
      <c r="R34" s="52"/>
      <c r="S34" s="52"/>
      <c r="V34" s="156" t="s">
        <v>1281</v>
      </c>
    </row>
    <row r="35" s="1" customFormat="1" ht="80" customHeight="1" spans="1:19">
      <c r="A35" s="106">
        <v>1</v>
      </c>
      <c r="B35" s="29" t="s">
        <v>2171</v>
      </c>
      <c r="C35" s="55" t="s">
        <v>21</v>
      </c>
      <c r="D35" s="218" t="s">
        <v>2164</v>
      </c>
      <c r="E35" s="27"/>
      <c r="F35" s="29" t="s">
        <v>2172</v>
      </c>
      <c r="G35" s="47">
        <v>1000</v>
      </c>
      <c r="H35" s="82" t="s">
        <v>2173</v>
      </c>
      <c r="I35" s="47">
        <v>300</v>
      </c>
      <c r="J35" s="36" t="s">
        <v>2174</v>
      </c>
      <c r="K35" s="29" t="s">
        <v>257</v>
      </c>
      <c r="L35" s="39" t="s">
        <v>894</v>
      </c>
      <c r="M35" s="39" t="s">
        <v>2175</v>
      </c>
      <c r="N35" s="29" t="s">
        <v>99</v>
      </c>
      <c r="O35" s="29" t="s">
        <v>25</v>
      </c>
      <c r="P35" s="29" t="s">
        <v>2103</v>
      </c>
      <c r="Q35" s="29" t="s">
        <v>2176</v>
      </c>
      <c r="R35" s="29" t="s">
        <v>2177</v>
      </c>
      <c r="S35" s="29"/>
    </row>
    <row r="36" s="178" customFormat="1" ht="80" customHeight="1" spans="1:260">
      <c r="A36" s="106">
        <v>2</v>
      </c>
      <c r="B36" s="42" t="s">
        <v>2178</v>
      </c>
      <c r="C36" s="27" t="s">
        <v>76</v>
      </c>
      <c r="D36" s="218" t="s">
        <v>2164</v>
      </c>
      <c r="E36" s="27"/>
      <c r="F36" s="132" t="s">
        <v>2179</v>
      </c>
      <c r="G36" s="27">
        <v>5000</v>
      </c>
      <c r="H36" s="82" t="s">
        <v>2180</v>
      </c>
      <c r="I36" s="47">
        <v>800</v>
      </c>
      <c r="J36" s="31" t="s">
        <v>2181</v>
      </c>
      <c r="K36" s="29" t="s">
        <v>257</v>
      </c>
      <c r="L36" s="39" t="s">
        <v>672</v>
      </c>
      <c r="M36" s="39" t="s">
        <v>2182</v>
      </c>
      <c r="N36" s="29" t="s">
        <v>49</v>
      </c>
      <c r="O36" s="29" t="s">
        <v>25</v>
      </c>
      <c r="P36" s="29" t="s">
        <v>2183</v>
      </c>
      <c r="Q36" s="29" t="s">
        <v>2184</v>
      </c>
      <c r="R36" s="29" t="s">
        <v>2185</v>
      </c>
      <c r="S36" s="29"/>
      <c r="IV36" s="208"/>
      <c r="IW36" s="208"/>
      <c r="IX36" s="208"/>
      <c r="IY36" s="208"/>
      <c r="IZ36" s="208"/>
    </row>
    <row r="37" s="162" customFormat="1" ht="30" customHeight="1" spans="1:19">
      <c r="A37" s="21" t="s">
        <v>512</v>
      </c>
      <c r="B37" s="22" t="str">
        <f>"交通路网类"&amp;SUBTOTAL(3,A37:A41)-2&amp;"个"</f>
        <v>交通路网类3个</v>
      </c>
      <c r="C37" s="23"/>
      <c r="D37" s="23"/>
      <c r="E37" s="23"/>
      <c r="F37" s="22"/>
      <c r="G37" s="24">
        <f>SUM(G38:G40)</f>
        <v>5600</v>
      </c>
      <c r="H37" s="243"/>
      <c r="I37" s="24">
        <f>SUM(I38:I40)</f>
        <v>2800</v>
      </c>
      <c r="J37" s="22"/>
      <c r="K37" s="23"/>
      <c r="L37" s="78"/>
      <c r="M37" s="78"/>
      <c r="N37" s="52"/>
      <c r="O37" s="52"/>
      <c r="P37" s="130"/>
      <c r="Q37" s="52"/>
      <c r="R37" s="52"/>
      <c r="S37" s="52"/>
    </row>
    <row r="38" s="1" customFormat="1" ht="80" customHeight="1" spans="1:19">
      <c r="A38" s="104">
        <v>1</v>
      </c>
      <c r="B38" s="29" t="s">
        <v>2186</v>
      </c>
      <c r="C38" s="38" t="s">
        <v>21</v>
      </c>
      <c r="D38" s="218" t="s">
        <v>2164</v>
      </c>
      <c r="E38" s="27"/>
      <c r="F38" s="247" t="s">
        <v>2187</v>
      </c>
      <c r="G38" s="27">
        <v>800</v>
      </c>
      <c r="H38" s="32" t="s">
        <v>2188</v>
      </c>
      <c r="I38" s="27">
        <v>500</v>
      </c>
      <c r="J38" s="246" t="s">
        <v>2189</v>
      </c>
      <c r="K38" s="29" t="s">
        <v>257</v>
      </c>
      <c r="L38" s="39" t="s">
        <v>663</v>
      </c>
      <c r="M38" s="39" t="s">
        <v>2175</v>
      </c>
      <c r="N38" s="29" t="s">
        <v>157</v>
      </c>
      <c r="O38" s="218" t="s">
        <v>25</v>
      </c>
      <c r="P38" s="218" t="s">
        <v>2103</v>
      </c>
      <c r="Q38" s="218" t="s">
        <v>2130</v>
      </c>
      <c r="R38" s="218" t="s">
        <v>2111</v>
      </c>
      <c r="S38" s="270"/>
    </row>
    <row r="39" s="1" customFormat="1" ht="80" customHeight="1" spans="1:19">
      <c r="A39" s="104">
        <v>2</v>
      </c>
      <c r="B39" s="29" t="s">
        <v>2190</v>
      </c>
      <c r="C39" s="38" t="s">
        <v>21</v>
      </c>
      <c r="D39" s="218" t="s">
        <v>2164</v>
      </c>
      <c r="E39" s="27"/>
      <c r="F39" s="247" t="s">
        <v>2191</v>
      </c>
      <c r="G39" s="27">
        <v>3000</v>
      </c>
      <c r="H39" s="32" t="s">
        <v>2188</v>
      </c>
      <c r="I39" s="27">
        <v>800</v>
      </c>
      <c r="J39" s="246" t="s">
        <v>2192</v>
      </c>
      <c r="K39" s="29" t="s">
        <v>257</v>
      </c>
      <c r="L39" s="39" t="s">
        <v>894</v>
      </c>
      <c r="M39" s="39" t="s">
        <v>2175</v>
      </c>
      <c r="N39" s="29" t="s">
        <v>72</v>
      </c>
      <c r="O39" s="29" t="s">
        <v>25</v>
      </c>
      <c r="P39" s="29" t="s">
        <v>2103</v>
      </c>
      <c r="Q39" s="29" t="s">
        <v>2130</v>
      </c>
      <c r="R39" s="29" t="s">
        <v>2111</v>
      </c>
      <c r="S39" s="29"/>
    </row>
    <row r="40" s="1" customFormat="1" ht="80" customHeight="1" spans="1:22">
      <c r="A40" s="104">
        <v>3</v>
      </c>
      <c r="B40" s="29" t="s">
        <v>2193</v>
      </c>
      <c r="C40" s="38" t="s">
        <v>21</v>
      </c>
      <c r="D40" s="218" t="s">
        <v>2164</v>
      </c>
      <c r="E40" s="27"/>
      <c r="F40" s="247" t="s">
        <v>2194</v>
      </c>
      <c r="G40" s="27">
        <v>1800</v>
      </c>
      <c r="H40" s="32" t="s">
        <v>2188</v>
      </c>
      <c r="I40" s="27">
        <v>1500</v>
      </c>
      <c r="J40" s="246" t="s">
        <v>2195</v>
      </c>
      <c r="K40" s="29" t="s">
        <v>257</v>
      </c>
      <c r="L40" s="39" t="s">
        <v>663</v>
      </c>
      <c r="M40" s="39" t="s">
        <v>2175</v>
      </c>
      <c r="N40" s="29" t="s">
        <v>157</v>
      </c>
      <c r="O40" s="29" t="s">
        <v>25</v>
      </c>
      <c r="P40" s="29" t="s">
        <v>2103</v>
      </c>
      <c r="Q40" s="29" t="s">
        <v>2130</v>
      </c>
      <c r="R40" s="29" t="s">
        <v>2111</v>
      </c>
      <c r="S40" s="29"/>
      <c r="T40" s="79"/>
      <c r="U40" s="79"/>
      <c r="V40" s="79"/>
    </row>
    <row r="41" s="2" customFormat="1" ht="30" customHeight="1" spans="1:22">
      <c r="A41" s="21" t="s">
        <v>556</v>
      </c>
      <c r="B41" s="22" t="str">
        <f>"城建环保类"&amp;SUBTOTAL(3,A41:A43)-2&amp;"个"</f>
        <v>城建环保类1个</v>
      </c>
      <c r="C41" s="23"/>
      <c r="D41" s="23"/>
      <c r="E41" s="23"/>
      <c r="F41" s="22"/>
      <c r="G41" s="24">
        <f>SUM(G42:G42)</f>
        <v>3000</v>
      </c>
      <c r="H41" s="243"/>
      <c r="I41" s="24">
        <f>SUM(I42:I42)</f>
        <v>1000</v>
      </c>
      <c r="J41" s="22"/>
      <c r="K41" s="23"/>
      <c r="L41" s="78"/>
      <c r="M41" s="78"/>
      <c r="N41" s="52"/>
      <c r="O41" s="52"/>
      <c r="P41" s="130"/>
      <c r="Q41" s="52"/>
      <c r="R41" s="52"/>
      <c r="S41" s="52"/>
      <c r="T41" s="7"/>
      <c r="U41" s="7"/>
      <c r="V41" s="7"/>
    </row>
    <row r="42" s="1" customFormat="1" ht="80" customHeight="1" spans="1:19">
      <c r="A42" s="99">
        <v>1</v>
      </c>
      <c r="B42" s="35" t="s">
        <v>2196</v>
      </c>
      <c r="C42" s="15" t="s">
        <v>21</v>
      </c>
      <c r="D42" s="218" t="s">
        <v>278</v>
      </c>
      <c r="E42" s="249"/>
      <c r="F42" s="247" t="s">
        <v>2197</v>
      </c>
      <c r="G42" s="29">
        <v>3000</v>
      </c>
      <c r="H42" s="255" t="s">
        <v>2198</v>
      </c>
      <c r="I42" s="29">
        <v>1000</v>
      </c>
      <c r="J42" s="247" t="s">
        <v>2199</v>
      </c>
      <c r="K42" s="29" t="s">
        <v>257</v>
      </c>
      <c r="L42" s="39" t="s">
        <v>2200</v>
      </c>
      <c r="M42" s="39" t="s">
        <v>2175</v>
      </c>
      <c r="N42" s="76" t="s">
        <v>72</v>
      </c>
      <c r="O42" s="264" t="s">
        <v>25</v>
      </c>
      <c r="P42" s="264" t="s">
        <v>2201</v>
      </c>
      <c r="Q42" s="264" t="s">
        <v>2142</v>
      </c>
      <c r="R42" s="45" t="s">
        <v>2138</v>
      </c>
      <c r="S42" s="264"/>
    </row>
    <row r="43" s="1" customFormat="1" ht="30" customHeight="1" spans="1:19">
      <c r="A43" s="21" t="s">
        <v>696</v>
      </c>
      <c r="B43" s="22" t="str">
        <f>"社会事业类"&amp;SUBTOTAL(3,A43:A46)-1&amp;"个"</f>
        <v>社会事业类3个</v>
      </c>
      <c r="C43" s="23"/>
      <c r="D43" s="23"/>
      <c r="E43" s="23"/>
      <c r="F43" s="22"/>
      <c r="G43" s="24">
        <f>SUM(G44:G46)</f>
        <v>4800</v>
      </c>
      <c r="H43" s="243"/>
      <c r="I43" s="24">
        <f>SUM(I44:I46)</f>
        <v>1500</v>
      </c>
      <c r="J43" s="22"/>
      <c r="K43" s="23"/>
      <c r="L43" s="78"/>
      <c r="M43" s="78"/>
      <c r="N43" s="52"/>
      <c r="O43" s="52"/>
      <c r="P43" s="130"/>
      <c r="Q43" s="52"/>
      <c r="R43" s="52"/>
      <c r="S43" s="52"/>
    </row>
    <row r="44" s="1" customFormat="1" ht="80" customHeight="1" spans="1:19">
      <c r="A44" s="99">
        <v>1</v>
      </c>
      <c r="B44" s="29" t="s">
        <v>2202</v>
      </c>
      <c r="C44" s="35" t="s">
        <v>76</v>
      </c>
      <c r="D44" s="218" t="s">
        <v>278</v>
      </c>
      <c r="E44" s="27"/>
      <c r="F44" s="247" t="s">
        <v>2203</v>
      </c>
      <c r="G44" s="29">
        <v>2000</v>
      </c>
      <c r="H44" s="44" t="s">
        <v>2204</v>
      </c>
      <c r="I44" s="29">
        <v>500</v>
      </c>
      <c r="J44" s="247" t="s">
        <v>2205</v>
      </c>
      <c r="K44" s="29" t="s">
        <v>257</v>
      </c>
      <c r="L44" s="39" t="s">
        <v>663</v>
      </c>
      <c r="M44" s="39" t="s">
        <v>2206</v>
      </c>
      <c r="N44" s="76" t="s">
        <v>72</v>
      </c>
      <c r="O44" s="76" t="s">
        <v>25</v>
      </c>
      <c r="P44" s="76" t="s">
        <v>2201</v>
      </c>
      <c r="Q44" s="76" t="s">
        <v>2207</v>
      </c>
      <c r="R44" s="45" t="s">
        <v>2147</v>
      </c>
      <c r="S44" s="76"/>
    </row>
    <row r="45" s="1" customFormat="1" ht="80" customHeight="1" spans="1:19">
      <c r="A45" s="99">
        <v>2</v>
      </c>
      <c r="B45" s="29" t="s">
        <v>2208</v>
      </c>
      <c r="C45" s="15" t="s">
        <v>21</v>
      </c>
      <c r="D45" s="218" t="s">
        <v>278</v>
      </c>
      <c r="E45" s="58"/>
      <c r="F45" s="247" t="s">
        <v>2209</v>
      </c>
      <c r="G45" s="29">
        <v>800</v>
      </c>
      <c r="H45" s="255" t="s">
        <v>2204</v>
      </c>
      <c r="I45" s="29">
        <v>200</v>
      </c>
      <c r="J45" s="247" t="s">
        <v>2192</v>
      </c>
      <c r="K45" s="238" t="s">
        <v>257</v>
      </c>
      <c r="L45" s="31" t="s">
        <v>663</v>
      </c>
      <c r="M45" s="31" t="s">
        <v>2210</v>
      </c>
      <c r="N45" s="76" t="s">
        <v>49</v>
      </c>
      <c r="O45" s="76" t="s">
        <v>25</v>
      </c>
      <c r="P45" s="76" t="s">
        <v>2211</v>
      </c>
      <c r="Q45" s="76" t="s">
        <v>2212</v>
      </c>
      <c r="R45" s="45" t="s">
        <v>2213</v>
      </c>
      <c r="S45" s="76"/>
    </row>
    <row r="46" s="1" customFormat="1" ht="80" customHeight="1" spans="1:22">
      <c r="A46" s="99">
        <v>3</v>
      </c>
      <c r="B46" s="29" t="s">
        <v>2214</v>
      </c>
      <c r="C46" s="75" t="s">
        <v>21</v>
      </c>
      <c r="D46" s="218" t="s">
        <v>278</v>
      </c>
      <c r="E46" s="58"/>
      <c r="F46" s="30" t="s">
        <v>2215</v>
      </c>
      <c r="G46" s="29">
        <v>2000</v>
      </c>
      <c r="H46" s="255" t="s">
        <v>2204</v>
      </c>
      <c r="I46" s="29">
        <v>800</v>
      </c>
      <c r="J46" s="247" t="s">
        <v>2192</v>
      </c>
      <c r="K46" s="238" t="s">
        <v>257</v>
      </c>
      <c r="L46" s="31" t="s">
        <v>2216</v>
      </c>
      <c r="M46" s="31" t="s">
        <v>2154</v>
      </c>
      <c r="N46" s="263" t="s">
        <v>72</v>
      </c>
      <c r="O46" s="264" t="s">
        <v>25</v>
      </c>
      <c r="P46" s="264" t="s">
        <v>2217</v>
      </c>
      <c r="Q46" s="264" t="s">
        <v>2142</v>
      </c>
      <c r="R46" s="45" t="s">
        <v>340</v>
      </c>
      <c r="S46" s="264"/>
      <c r="T46" s="79"/>
      <c r="U46" s="79"/>
      <c r="V46" s="79"/>
    </row>
    <row r="47" s="121" customFormat="1" ht="30" customHeight="1" spans="1:22">
      <c r="A47" s="52" t="s">
        <v>183</v>
      </c>
      <c r="B47" s="22" t="str">
        <f>"前期项目"&amp;SUBTOTAL(3,A47:A74)-7&amp;"个"</f>
        <v>前期项目21个</v>
      </c>
      <c r="C47" s="23"/>
      <c r="D47" s="23"/>
      <c r="E47" s="54"/>
      <c r="F47" s="22"/>
      <c r="G47" s="52">
        <f>SUM(G48,G51,G58,G62,G67,G73)</f>
        <v>133600</v>
      </c>
      <c r="H47" s="261"/>
      <c r="I47" s="21"/>
      <c r="J47" s="22"/>
      <c r="K47" s="23"/>
      <c r="L47" s="78"/>
      <c r="M47" s="78"/>
      <c r="N47" s="52"/>
      <c r="O47" s="52"/>
      <c r="P47" s="130"/>
      <c r="Q47" s="52"/>
      <c r="R47" s="52"/>
      <c r="S47" s="52"/>
      <c r="T47" s="8"/>
      <c r="U47" s="8"/>
      <c r="V47" s="8" t="s">
        <v>1281</v>
      </c>
    </row>
    <row r="48" s="8" customFormat="1" ht="30" customHeight="1" spans="1:22">
      <c r="A48" s="21" t="s">
        <v>296</v>
      </c>
      <c r="B48" s="22" t="str">
        <f>"工业科技类"&amp;SUBTOTAL(3,A48:A51)-2&amp;"个"</f>
        <v>工业科技类2个</v>
      </c>
      <c r="C48" s="23"/>
      <c r="D48" s="23"/>
      <c r="E48" s="23"/>
      <c r="F48" s="22"/>
      <c r="G48" s="24">
        <f>SUM(G49:G50)</f>
        <v>6000</v>
      </c>
      <c r="H48" s="243"/>
      <c r="I48" s="24"/>
      <c r="J48" s="22"/>
      <c r="K48" s="23"/>
      <c r="L48" s="78"/>
      <c r="M48" s="78"/>
      <c r="N48" s="52"/>
      <c r="O48" s="52"/>
      <c r="P48" s="130"/>
      <c r="Q48" s="52"/>
      <c r="R48" s="52"/>
      <c r="S48" s="52"/>
      <c r="V48" s="8" t="s">
        <v>1281</v>
      </c>
    </row>
    <row r="49" s="1" customFormat="1" ht="80" customHeight="1" spans="1:19">
      <c r="A49" s="104">
        <v>1</v>
      </c>
      <c r="B49" s="42" t="s">
        <v>2218</v>
      </c>
      <c r="C49" s="29" t="s">
        <v>76</v>
      </c>
      <c r="D49" s="218" t="s">
        <v>2164</v>
      </c>
      <c r="E49" s="58"/>
      <c r="F49" s="39" t="s">
        <v>2219</v>
      </c>
      <c r="G49" s="260">
        <v>1000</v>
      </c>
      <c r="H49" s="44" t="s">
        <v>2220</v>
      </c>
      <c r="I49" s="45"/>
      <c r="J49" s="31" t="s">
        <v>2221</v>
      </c>
      <c r="K49" s="45" t="s">
        <v>477</v>
      </c>
      <c r="L49" s="46" t="s">
        <v>2222</v>
      </c>
      <c r="M49" s="46" t="s">
        <v>2223</v>
      </c>
      <c r="N49" s="45"/>
      <c r="O49" s="149"/>
      <c r="P49" s="149" t="s">
        <v>2103</v>
      </c>
      <c r="Q49" s="149" t="s">
        <v>340</v>
      </c>
      <c r="R49" s="45" t="s">
        <v>2224</v>
      </c>
      <c r="S49" s="45"/>
    </row>
    <row r="50" s="1" customFormat="1" ht="80" customHeight="1" spans="1:22">
      <c r="A50" s="104">
        <v>2</v>
      </c>
      <c r="B50" s="256" t="s">
        <v>2225</v>
      </c>
      <c r="C50" s="252" t="s">
        <v>21</v>
      </c>
      <c r="D50" s="218" t="s">
        <v>2164</v>
      </c>
      <c r="E50" s="262"/>
      <c r="F50" s="57" t="s">
        <v>2226</v>
      </c>
      <c r="G50" s="260">
        <v>5000</v>
      </c>
      <c r="H50" s="32" t="s">
        <v>2227</v>
      </c>
      <c r="I50" s="47"/>
      <c r="J50" s="31" t="s">
        <v>2228</v>
      </c>
      <c r="K50" s="45" t="s">
        <v>477</v>
      </c>
      <c r="L50" s="51" t="s">
        <v>2229</v>
      </c>
      <c r="M50" s="51" t="s">
        <v>2230</v>
      </c>
      <c r="N50" s="47"/>
      <c r="O50" s="77"/>
      <c r="P50" s="51" t="s">
        <v>2231</v>
      </c>
      <c r="Q50" s="77" t="s">
        <v>2117</v>
      </c>
      <c r="R50" s="47" t="s">
        <v>2118</v>
      </c>
      <c r="S50" s="32"/>
      <c r="T50" s="79"/>
      <c r="U50" s="79"/>
      <c r="V50" s="79"/>
    </row>
    <row r="51" s="81" customFormat="1" ht="30" customHeight="1" spans="1:19">
      <c r="A51" s="21" t="s">
        <v>480</v>
      </c>
      <c r="B51" s="22" t="str">
        <f>"农林水利类"&amp;SUBTOTAL(3,A51:A58)-2&amp;"个"</f>
        <v>农林水利类6个</v>
      </c>
      <c r="C51" s="23"/>
      <c r="D51" s="23"/>
      <c r="E51" s="23"/>
      <c r="F51" s="22"/>
      <c r="G51" s="24">
        <f>SUM(G52:G57)</f>
        <v>30500</v>
      </c>
      <c r="H51" s="243"/>
      <c r="I51" s="24"/>
      <c r="J51" s="22"/>
      <c r="K51" s="23"/>
      <c r="L51" s="78"/>
      <c r="M51" s="78"/>
      <c r="N51" s="52"/>
      <c r="O51" s="52"/>
      <c r="P51" s="22"/>
      <c r="Q51" s="52"/>
      <c r="R51" s="52"/>
      <c r="S51" s="52"/>
    </row>
    <row r="52" s="1" customFormat="1" ht="80" customHeight="1" spans="1:19">
      <c r="A52" s="104">
        <v>1</v>
      </c>
      <c r="B52" s="42" t="s">
        <v>2232</v>
      </c>
      <c r="C52" s="27" t="s">
        <v>76</v>
      </c>
      <c r="D52" s="218" t="s">
        <v>2164</v>
      </c>
      <c r="E52" s="27"/>
      <c r="F52" s="30" t="s">
        <v>2233</v>
      </c>
      <c r="G52" s="27">
        <v>8000</v>
      </c>
      <c r="H52" s="43" t="s">
        <v>2227</v>
      </c>
      <c r="I52" s="43"/>
      <c r="J52" s="31" t="s">
        <v>2234</v>
      </c>
      <c r="K52" s="45" t="s">
        <v>477</v>
      </c>
      <c r="L52" s="39" t="s">
        <v>2200</v>
      </c>
      <c r="M52" s="39" t="s">
        <v>2154</v>
      </c>
      <c r="N52" s="43"/>
      <c r="O52" s="43"/>
      <c r="P52" s="39" t="s">
        <v>2235</v>
      </c>
      <c r="Q52" s="43" t="s">
        <v>2236</v>
      </c>
      <c r="R52" s="29" t="s">
        <v>2147</v>
      </c>
      <c r="S52" s="29"/>
    </row>
    <row r="53" s="81" customFormat="1" ht="80" customHeight="1" spans="1:19">
      <c r="A53" s="104">
        <v>2</v>
      </c>
      <c r="B53" s="42" t="s">
        <v>2237</v>
      </c>
      <c r="C53" s="27" t="s">
        <v>76</v>
      </c>
      <c r="D53" s="218" t="s">
        <v>2164</v>
      </c>
      <c r="E53" s="27"/>
      <c r="F53" s="30" t="s">
        <v>2238</v>
      </c>
      <c r="G53" s="27">
        <v>1500</v>
      </c>
      <c r="H53" s="43" t="s">
        <v>2227</v>
      </c>
      <c r="I53" s="43"/>
      <c r="J53" s="31" t="s">
        <v>2239</v>
      </c>
      <c r="K53" s="45" t="s">
        <v>477</v>
      </c>
      <c r="L53" s="39" t="s">
        <v>894</v>
      </c>
      <c r="M53" s="39" t="s">
        <v>2210</v>
      </c>
      <c r="N53" s="43"/>
      <c r="O53" s="43"/>
      <c r="P53" s="39" t="s">
        <v>2240</v>
      </c>
      <c r="Q53" s="43" t="s">
        <v>2241</v>
      </c>
      <c r="R53" s="29" t="s">
        <v>2224</v>
      </c>
      <c r="S53" s="29"/>
    </row>
    <row r="54" s="156" customFormat="1" ht="80" customHeight="1" spans="1:22">
      <c r="A54" s="104">
        <v>3</v>
      </c>
      <c r="B54" s="42" t="s">
        <v>2242</v>
      </c>
      <c r="C54" s="38" t="s">
        <v>21</v>
      </c>
      <c r="D54" s="218" t="s">
        <v>2164</v>
      </c>
      <c r="E54" s="27"/>
      <c r="F54" s="30" t="s">
        <v>2243</v>
      </c>
      <c r="G54" s="27">
        <v>2000</v>
      </c>
      <c r="H54" s="43" t="s">
        <v>2227</v>
      </c>
      <c r="I54" s="43"/>
      <c r="J54" s="31" t="s">
        <v>2239</v>
      </c>
      <c r="K54" s="45" t="s">
        <v>477</v>
      </c>
      <c r="L54" s="39" t="s">
        <v>894</v>
      </c>
      <c r="M54" s="39" t="s">
        <v>2210</v>
      </c>
      <c r="N54" s="43"/>
      <c r="O54" s="43"/>
      <c r="P54" s="39" t="s">
        <v>2244</v>
      </c>
      <c r="Q54" s="43" t="s">
        <v>2245</v>
      </c>
      <c r="R54" s="29" t="s">
        <v>2246</v>
      </c>
      <c r="S54" s="29"/>
      <c r="V54" s="156" t="s">
        <v>1281</v>
      </c>
    </row>
    <row r="55" s="158" customFormat="1" ht="80" customHeight="1" spans="1:22">
      <c r="A55" s="104">
        <v>4</v>
      </c>
      <c r="B55" s="42" t="s">
        <v>2247</v>
      </c>
      <c r="C55" s="38" t="s">
        <v>21</v>
      </c>
      <c r="D55" s="218" t="s">
        <v>2164</v>
      </c>
      <c r="E55" s="27"/>
      <c r="F55" s="30" t="s">
        <v>2248</v>
      </c>
      <c r="G55" s="27">
        <v>1000</v>
      </c>
      <c r="H55" s="43" t="s">
        <v>2227</v>
      </c>
      <c r="I55" s="43"/>
      <c r="J55" s="31" t="s">
        <v>2239</v>
      </c>
      <c r="K55" s="45" t="s">
        <v>477</v>
      </c>
      <c r="L55" s="39" t="s">
        <v>894</v>
      </c>
      <c r="M55" s="39" t="s">
        <v>2154</v>
      </c>
      <c r="N55" s="43"/>
      <c r="O55" s="43"/>
      <c r="P55" s="39" t="s">
        <v>2217</v>
      </c>
      <c r="Q55" s="43" t="s">
        <v>2176</v>
      </c>
      <c r="R55" s="29" t="s">
        <v>2104</v>
      </c>
      <c r="S55" s="29"/>
      <c r="T55" s="156"/>
      <c r="U55" s="156"/>
      <c r="V55" s="156" t="s">
        <v>1281</v>
      </c>
    </row>
    <row r="56" s="1" customFormat="1" ht="80" customHeight="1" spans="1:19">
      <c r="A56" s="104">
        <v>5</v>
      </c>
      <c r="B56" s="42" t="s">
        <v>2249</v>
      </c>
      <c r="C56" s="38" t="s">
        <v>21</v>
      </c>
      <c r="D56" s="218" t="s">
        <v>2164</v>
      </c>
      <c r="E56" s="27"/>
      <c r="F56" s="30" t="s">
        <v>2250</v>
      </c>
      <c r="G56" s="27">
        <v>3000</v>
      </c>
      <c r="H56" s="43" t="s">
        <v>2227</v>
      </c>
      <c r="I56" s="82"/>
      <c r="J56" s="31" t="s">
        <v>2234</v>
      </c>
      <c r="K56" s="45" t="s">
        <v>477</v>
      </c>
      <c r="L56" s="39" t="s">
        <v>672</v>
      </c>
      <c r="M56" s="39" t="s">
        <v>2251</v>
      </c>
      <c r="N56" s="29"/>
      <c r="O56" s="29"/>
      <c r="P56" s="39" t="s">
        <v>2252</v>
      </c>
      <c r="Q56" s="29" t="s">
        <v>2137</v>
      </c>
      <c r="R56" s="29" t="s">
        <v>2138</v>
      </c>
      <c r="S56" s="29"/>
    </row>
    <row r="57" s="1" customFormat="1" ht="80" customHeight="1" spans="1:19">
      <c r="A57" s="104">
        <v>6</v>
      </c>
      <c r="B57" s="42" t="s">
        <v>2253</v>
      </c>
      <c r="C57" s="27" t="s">
        <v>76</v>
      </c>
      <c r="D57" s="218" t="s">
        <v>2164</v>
      </c>
      <c r="E57" s="27"/>
      <c r="F57" s="39" t="s">
        <v>2254</v>
      </c>
      <c r="G57" s="58">
        <v>15000</v>
      </c>
      <c r="H57" s="43" t="s">
        <v>2227</v>
      </c>
      <c r="I57" s="82"/>
      <c r="J57" s="265" t="s">
        <v>2255</v>
      </c>
      <c r="K57" s="45" t="s">
        <v>477</v>
      </c>
      <c r="L57" s="39" t="s">
        <v>337</v>
      </c>
      <c r="M57" s="39" t="s">
        <v>2256</v>
      </c>
      <c r="N57" s="29"/>
      <c r="O57" s="29"/>
      <c r="P57" s="39" t="s">
        <v>2257</v>
      </c>
      <c r="Q57" s="29" t="s">
        <v>2258</v>
      </c>
      <c r="R57" s="29" t="s">
        <v>2224</v>
      </c>
      <c r="S57" s="29"/>
    </row>
    <row r="58" s="1" customFormat="1" ht="30" customHeight="1" spans="1:19">
      <c r="A58" s="21" t="s">
        <v>512</v>
      </c>
      <c r="B58" s="22" t="str">
        <f>"交通路网类"&amp;SUBTOTAL(3,A58:A62)-2&amp;"个"</f>
        <v>交通路网类3个</v>
      </c>
      <c r="C58" s="23"/>
      <c r="D58" s="23"/>
      <c r="E58" s="23"/>
      <c r="F58" s="22"/>
      <c r="G58" s="24">
        <f>SUM(G59:G61)</f>
        <v>36000</v>
      </c>
      <c r="H58" s="243"/>
      <c r="I58" s="24"/>
      <c r="J58" s="22"/>
      <c r="K58" s="23"/>
      <c r="L58" s="78"/>
      <c r="M58" s="78"/>
      <c r="N58" s="52"/>
      <c r="O58" s="52"/>
      <c r="P58" s="130"/>
      <c r="Q58" s="52"/>
      <c r="R58" s="52"/>
      <c r="S58" s="52"/>
    </row>
    <row r="59" s="1" customFormat="1" ht="80" customHeight="1" spans="1:19">
      <c r="A59" s="99">
        <v>1</v>
      </c>
      <c r="B59" s="29" t="s">
        <v>2259</v>
      </c>
      <c r="C59" s="38" t="s">
        <v>21</v>
      </c>
      <c r="D59" s="218" t="s">
        <v>2164</v>
      </c>
      <c r="E59" s="27"/>
      <c r="F59" s="30" t="s">
        <v>2260</v>
      </c>
      <c r="G59" s="27">
        <v>5000</v>
      </c>
      <c r="H59" s="43" t="s">
        <v>2227</v>
      </c>
      <c r="I59" s="82"/>
      <c r="J59" s="31" t="s">
        <v>2228</v>
      </c>
      <c r="K59" s="45" t="s">
        <v>477</v>
      </c>
      <c r="L59" s="39" t="s">
        <v>894</v>
      </c>
      <c r="M59" s="39" t="s">
        <v>2261</v>
      </c>
      <c r="N59" s="29"/>
      <c r="O59" s="29"/>
      <c r="P59" s="45" t="s">
        <v>2103</v>
      </c>
      <c r="Q59" s="29" t="s">
        <v>2130</v>
      </c>
      <c r="R59" s="29" t="s">
        <v>2111</v>
      </c>
      <c r="S59" s="29"/>
    </row>
    <row r="60" s="1" customFormat="1" ht="80" customHeight="1" spans="1:19">
      <c r="A60" s="99">
        <v>2</v>
      </c>
      <c r="B60" s="29" t="s">
        <v>2262</v>
      </c>
      <c r="C60" s="75" t="s">
        <v>21</v>
      </c>
      <c r="D60" s="218" t="s">
        <v>2164</v>
      </c>
      <c r="E60" s="27"/>
      <c r="F60" s="39" t="s">
        <v>2263</v>
      </c>
      <c r="G60" s="29">
        <v>30000</v>
      </c>
      <c r="H60" s="43" t="s">
        <v>2227</v>
      </c>
      <c r="I60" s="29"/>
      <c r="J60" s="31" t="s">
        <v>2234</v>
      </c>
      <c r="K60" s="45" t="s">
        <v>477</v>
      </c>
      <c r="L60" s="39" t="s">
        <v>894</v>
      </c>
      <c r="M60" s="39" t="s">
        <v>2264</v>
      </c>
      <c r="N60" s="29"/>
      <c r="O60" s="29"/>
      <c r="P60" s="45" t="s">
        <v>2103</v>
      </c>
      <c r="Q60" s="29" t="s">
        <v>2130</v>
      </c>
      <c r="R60" s="29" t="s">
        <v>2111</v>
      </c>
      <c r="S60" s="29"/>
    </row>
    <row r="61" s="1" customFormat="1" ht="80" customHeight="1" spans="1:19">
      <c r="A61" s="99">
        <v>3</v>
      </c>
      <c r="B61" s="29" t="s">
        <v>2265</v>
      </c>
      <c r="C61" s="75" t="s">
        <v>21</v>
      </c>
      <c r="D61" s="218" t="s">
        <v>2164</v>
      </c>
      <c r="E61" s="27"/>
      <c r="F61" s="39" t="s">
        <v>2266</v>
      </c>
      <c r="G61" s="29">
        <v>1000</v>
      </c>
      <c r="H61" s="43" t="s">
        <v>2227</v>
      </c>
      <c r="I61" s="29"/>
      <c r="J61" s="31" t="s">
        <v>2228</v>
      </c>
      <c r="K61" s="45" t="s">
        <v>477</v>
      </c>
      <c r="L61" s="39" t="s">
        <v>894</v>
      </c>
      <c r="M61" s="39" t="s">
        <v>2267</v>
      </c>
      <c r="N61" s="29"/>
      <c r="O61" s="29"/>
      <c r="P61" s="45" t="s">
        <v>2103</v>
      </c>
      <c r="Q61" s="29" t="s">
        <v>2130</v>
      </c>
      <c r="R61" s="29" t="s">
        <v>2111</v>
      </c>
      <c r="S61" s="29"/>
    </row>
    <row r="62" s="1" customFormat="1" ht="30" customHeight="1" spans="1:19">
      <c r="A62" s="21" t="s">
        <v>556</v>
      </c>
      <c r="B62" s="22" t="str">
        <f>"城建环保类"&amp;SUBTOTAL(3,A62:A67)-2&amp;"个"</f>
        <v>城建环保类4个</v>
      </c>
      <c r="C62" s="23"/>
      <c r="D62" s="23"/>
      <c r="E62" s="23"/>
      <c r="F62" s="22"/>
      <c r="G62" s="24">
        <f>SUM(G63:G66)</f>
        <v>30000</v>
      </c>
      <c r="H62" s="243"/>
      <c r="I62" s="24"/>
      <c r="J62" s="22"/>
      <c r="K62" s="23"/>
      <c r="L62" s="78"/>
      <c r="M62" s="78"/>
      <c r="N62" s="52"/>
      <c r="O62" s="52"/>
      <c r="P62" s="130"/>
      <c r="Q62" s="52"/>
      <c r="R62" s="52"/>
      <c r="S62" s="52"/>
    </row>
    <row r="63" s="1" customFormat="1" ht="80" customHeight="1" spans="1:19">
      <c r="A63" s="189">
        <v>1</v>
      </c>
      <c r="B63" s="29" t="s">
        <v>2268</v>
      </c>
      <c r="C63" s="75" t="s">
        <v>21</v>
      </c>
      <c r="D63" s="218" t="s">
        <v>2164</v>
      </c>
      <c r="E63" s="249"/>
      <c r="F63" s="39" t="s">
        <v>2269</v>
      </c>
      <c r="G63" s="32">
        <v>5000</v>
      </c>
      <c r="H63" s="43" t="s">
        <v>2227</v>
      </c>
      <c r="I63" s="76"/>
      <c r="J63" s="31" t="s">
        <v>2228</v>
      </c>
      <c r="K63" s="45" t="s">
        <v>477</v>
      </c>
      <c r="L63" s="57" t="s">
        <v>2270</v>
      </c>
      <c r="M63" s="57" t="s">
        <v>2154</v>
      </c>
      <c r="N63" s="76"/>
      <c r="O63" s="76"/>
      <c r="P63" s="76" t="s">
        <v>2271</v>
      </c>
      <c r="Q63" s="76" t="s">
        <v>340</v>
      </c>
      <c r="R63" s="76" t="s">
        <v>332</v>
      </c>
      <c r="S63" s="76"/>
    </row>
    <row r="64" s="1" customFormat="1" ht="80" customHeight="1" spans="1:19">
      <c r="A64" s="189">
        <v>2</v>
      </c>
      <c r="B64" s="29" t="s">
        <v>2272</v>
      </c>
      <c r="C64" s="75" t="s">
        <v>21</v>
      </c>
      <c r="D64" s="218" t="s">
        <v>2164</v>
      </c>
      <c r="E64" s="249"/>
      <c r="F64" s="39" t="s">
        <v>2273</v>
      </c>
      <c r="G64" s="32">
        <v>14000</v>
      </c>
      <c r="H64" s="43" t="s">
        <v>2227</v>
      </c>
      <c r="I64" s="76"/>
      <c r="J64" s="31" t="s">
        <v>2228</v>
      </c>
      <c r="K64" s="45" t="s">
        <v>477</v>
      </c>
      <c r="L64" s="57" t="s">
        <v>894</v>
      </c>
      <c r="M64" s="57" t="s">
        <v>2154</v>
      </c>
      <c r="N64" s="76"/>
      <c r="O64" s="76"/>
      <c r="P64" s="45" t="s">
        <v>2103</v>
      </c>
      <c r="Q64" s="76" t="s">
        <v>2274</v>
      </c>
      <c r="R64" s="76" t="s">
        <v>2118</v>
      </c>
      <c r="S64" s="76"/>
    </row>
    <row r="65" s="1" customFormat="1" ht="80" customHeight="1" spans="1:19">
      <c r="A65" s="271">
        <v>3</v>
      </c>
      <c r="B65" s="29" t="s">
        <v>2275</v>
      </c>
      <c r="C65" s="75" t="s">
        <v>21</v>
      </c>
      <c r="D65" s="218" t="s">
        <v>2164</v>
      </c>
      <c r="E65" s="249"/>
      <c r="F65" s="39" t="s">
        <v>2276</v>
      </c>
      <c r="G65" s="29">
        <v>10000</v>
      </c>
      <c r="H65" s="43" t="s">
        <v>2227</v>
      </c>
      <c r="I65" s="45"/>
      <c r="J65" s="213" t="s">
        <v>2277</v>
      </c>
      <c r="K65" s="45" t="s">
        <v>477</v>
      </c>
      <c r="L65" s="39" t="s">
        <v>337</v>
      </c>
      <c r="M65" s="39" t="s">
        <v>2154</v>
      </c>
      <c r="N65" s="45"/>
      <c r="O65" s="45"/>
      <c r="P65" s="45" t="s">
        <v>2103</v>
      </c>
      <c r="Q65" s="76" t="s">
        <v>340</v>
      </c>
      <c r="R65" s="76" t="s">
        <v>332</v>
      </c>
      <c r="S65" s="45"/>
    </row>
    <row r="66" s="1" customFormat="1" ht="80" customHeight="1" spans="1:19">
      <c r="A66" s="271">
        <v>4</v>
      </c>
      <c r="B66" s="29" t="s">
        <v>2278</v>
      </c>
      <c r="C66" s="29" t="s">
        <v>76</v>
      </c>
      <c r="D66" s="218" t="s">
        <v>2164</v>
      </c>
      <c r="E66" s="27"/>
      <c r="F66" s="132" t="s">
        <v>2279</v>
      </c>
      <c r="G66" s="32">
        <v>1000</v>
      </c>
      <c r="H66" s="43" t="s">
        <v>2227</v>
      </c>
      <c r="I66" s="43"/>
      <c r="J66" s="31" t="s">
        <v>2234</v>
      </c>
      <c r="K66" s="45" t="s">
        <v>477</v>
      </c>
      <c r="L66" s="39" t="s">
        <v>337</v>
      </c>
      <c r="M66" s="39" t="s">
        <v>2154</v>
      </c>
      <c r="N66" s="76"/>
      <c r="O66" s="264"/>
      <c r="P66" s="45" t="s">
        <v>2103</v>
      </c>
      <c r="Q66" s="76" t="s">
        <v>340</v>
      </c>
      <c r="R66" s="76" t="s">
        <v>332</v>
      </c>
      <c r="S66" s="45"/>
    </row>
    <row r="67" s="1" customFormat="1" ht="30" customHeight="1" spans="1:19">
      <c r="A67" s="21" t="s">
        <v>696</v>
      </c>
      <c r="B67" s="22" t="str">
        <f>"社会事业类"&amp;SUBTOTAL(3,A67:A73)-2&amp;"个"</f>
        <v>社会事业类5个</v>
      </c>
      <c r="C67" s="23"/>
      <c r="D67" s="23"/>
      <c r="E67" s="23"/>
      <c r="F67" s="22"/>
      <c r="G67" s="24">
        <f>SUM(G68:G72)</f>
        <v>8100</v>
      </c>
      <c r="H67" s="243"/>
      <c r="I67" s="24"/>
      <c r="J67" s="22"/>
      <c r="K67" s="23"/>
      <c r="L67" s="78"/>
      <c r="M67" s="78"/>
      <c r="N67" s="52"/>
      <c r="O67" s="52"/>
      <c r="P67" s="130"/>
      <c r="Q67" s="52"/>
      <c r="R67" s="52"/>
      <c r="S67" s="52"/>
    </row>
    <row r="68" ht="80" customHeight="1" spans="1:19">
      <c r="A68" s="248">
        <v>1</v>
      </c>
      <c r="B68" s="35" t="s">
        <v>2280</v>
      </c>
      <c r="C68" s="15" t="s">
        <v>21</v>
      </c>
      <c r="D68" s="218" t="s">
        <v>2164</v>
      </c>
      <c r="E68" s="27"/>
      <c r="F68" s="33" t="s">
        <v>2281</v>
      </c>
      <c r="G68" s="29">
        <v>2000</v>
      </c>
      <c r="H68" s="43" t="s">
        <v>2227</v>
      </c>
      <c r="I68" s="45"/>
      <c r="J68" s="265" t="s">
        <v>2239</v>
      </c>
      <c r="K68" s="45" t="s">
        <v>477</v>
      </c>
      <c r="L68" s="31" t="s">
        <v>663</v>
      </c>
      <c r="M68" s="39" t="s">
        <v>2154</v>
      </c>
      <c r="N68" s="45"/>
      <c r="O68" s="45"/>
      <c r="P68" s="45" t="s">
        <v>2103</v>
      </c>
      <c r="Q68" s="45" t="s">
        <v>340</v>
      </c>
      <c r="R68" s="45" t="s">
        <v>332</v>
      </c>
      <c r="S68" s="45"/>
    </row>
    <row r="69" ht="80" customHeight="1" spans="1:19">
      <c r="A69" s="248">
        <v>2</v>
      </c>
      <c r="B69" s="272" t="s">
        <v>2282</v>
      </c>
      <c r="C69" s="222" t="s">
        <v>21</v>
      </c>
      <c r="D69" s="218" t="s">
        <v>2164</v>
      </c>
      <c r="E69" s="27"/>
      <c r="F69" s="30" t="s">
        <v>2283</v>
      </c>
      <c r="G69" s="29">
        <v>1000</v>
      </c>
      <c r="H69" s="43" t="s">
        <v>2227</v>
      </c>
      <c r="I69" s="45"/>
      <c r="J69" s="265" t="s">
        <v>2239</v>
      </c>
      <c r="K69" s="45" t="s">
        <v>477</v>
      </c>
      <c r="L69" s="31" t="s">
        <v>663</v>
      </c>
      <c r="M69" s="39" t="s">
        <v>2154</v>
      </c>
      <c r="N69" s="45"/>
      <c r="O69" s="45"/>
      <c r="P69" s="45" t="s">
        <v>2136</v>
      </c>
      <c r="Q69" s="45" t="s">
        <v>2137</v>
      </c>
      <c r="R69" s="45" t="s">
        <v>2138</v>
      </c>
      <c r="S69" s="45"/>
    </row>
    <row r="70" ht="80" customHeight="1" spans="1:19">
      <c r="A70" s="248">
        <v>3</v>
      </c>
      <c r="B70" s="272" t="s">
        <v>2284</v>
      </c>
      <c r="C70" s="222" t="s">
        <v>21</v>
      </c>
      <c r="D70" s="218" t="s">
        <v>2164</v>
      </c>
      <c r="E70" s="27"/>
      <c r="F70" s="273" t="s">
        <v>2285</v>
      </c>
      <c r="G70" s="29">
        <v>2500</v>
      </c>
      <c r="H70" s="43" t="s">
        <v>2227</v>
      </c>
      <c r="I70" s="45"/>
      <c r="J70" s="265" t="s">
        <v>2239</v>
      </c>
      <c r="K70" s="45" t="s">
        <v>477</v>
      </c>
      <c r="L70" s="31" t="s">
        <v>337</v>
      </c>
      <c r="M70" s="39" t="s">
        <v>2154</v>
      </c>
      <c r="N70" s="45"/>
      <c r="O70" s="45"/>
      <c r="P70" s="45" t="s">
        <v>2103</v>
      </c>
      <c r="Q70" s="45" t="s">
        <v>2274</v>
      </c>
      <c r="R70" s="45" t="s">
        <v>2118</v>
      </c>
      <c r="S70" s="45"/>
    </row>
    <row r="71" ht="80" customHeight="1" spans="1:19">
      <c r="A71" s="248">
        <v>4</v>
      </c>
      <c r="B71" s="272" t="s">
        <v>2286</v>
      </c>
      <c r="C71" s="222" t="s">
        <v>21</v>
      </c>
      <c r="D71" s="218" t="s">
        <v>2164</v>
      </c>
      <c r="E71" s="58"/>
      <c r="F71" s="273" t="s">
        <v>2287</v>
      </c>
      <c r="G71" s="29">
        <v>800</v>
      </c>
      <c r="H71" s="43" t="s">
        <v>2227</v>
      </c>
      <c r="I71" s="44"/>
      <c r="J71" s="265" t="s">
        <v>2239</v>
      </c>
      <c r="K71" s="45" t="s">
        <v>477</v>
      </c>
      <c r="L71" s="31" t="s">
        <v>663</v>
      </c>
      <c r="M71" s="39" t="s">
        <v>2154</v>
      </c>
      <c r="N71" s="76"/>
      <c r="O71" s="76"/>
      <c r="P71" s="76" t="s">
        <v>2288</v>
      </c>
      <c r="Q71" s="76" t="s">
        <v>666</v>
      </c>
      <c r="R71" s="45" t="s">
        <v>667</v>
      </c>
      <c r="S71" s="45"/>
    </row>
    <row r="72" ht="80" customHeight="1" spans="1:19">
      <c r="A72" s="248">
        <v>5</v>
      </c>
      <c r="B72" s="272" t="s">
        <v>2289</v>
      </c>
      <c r="C72" s="272" t="s">
        <v>76</v>
      </c>
      <c r="D72" s="218" t="s">
        <v>2164</v>
      </c>
      <c r="E72" s="58"/>
      <c r="F72" s="274" t="s">
        <v>2290</v>
      </c>
      <c r="G72" s="29">
        <v>1800</v>
      </c>
      <c r="H72" s="43" t="s">
        <v>2227</v>
      </c>
      <c r="I72" s="45"/>
      <c r="J72" s="265" t="s">
        <v>2239</v>
      </c>
      <c r="K72" s="45" t="s">
        <v>477</v>
      </c>
      <c r="L72" s="31" t="s">
        <v>894</v>
      </c>
      <c r="M72" s="39" t="s">
        <v>2206</v>
      </c>
      <c r="N72" s="45"/>
      <c r="O72" s="45"/>
      <c r="P72" s="45" t="s">
        <v>2291</v>
      </c>
      <c r="Q72" s="45" t="s">
        <v>2150</v>
      </c>
      <c r="R72" s="45" t="s">
        <v>2125</v>
      </c>
      <c r="S72" s="45"/>
    </row>
    <row r="73" ht="14.25" spans="1:19">
      <c r="A73" s="21" t="s">
        <v>731</v>
      </c>
      <c r="B73" s="22" t="str">
        <f>"商贸服务类"&amp;SUBTOTAL(3,A73:A74)-1&amp;"个"</f>
        <v>商贸服务类1个</v>
      </c>
      <c r="C73" s="23"/>
      <c r="D73" s="23"/>
      <c r="E73" s="23"/>
      <c r="F73" s="22"/>
      <c r="G73" s="24">
        <f>SUM(G74:G74)</f>
        <v>23000</v>
      </c>
      <c r="H73" s="243"/>
      <c r="I73" s="24"/>
      <c r="J73" s="22"/>
      <c r="K73" s="23"/>
      <c r="L73" s="78"/>
      <c r="M73" s="78"/>
      <c r="N73" s="52"/>
      <c r="O73" s="52"/>
      <c r="P73" s="130"/>
      <c r="Q73" s="52"/>
      <c r="R73" s="52"/>
      <c r="S73" s="52"/>
    </row>
    <row r="74" ht="80" customHeight="1" spans="1:19">
      <c r="A74" s="275">
        <v>1</v>
      </c>
      <c r="B74" s="276" t="s">
        <v>2292</v>
      </c>
      <c r="C74" s="277" t="s">
        <v>21</v>
      </c>
      <c r="D74" s="218" t="s">
        <v>2164</v>
      </c>
      <c r="E74" s="230"/>
      <c r="F74" s="278" t="s">
        <v>2293</v>
      </c>
      <c r="G74" s="279">
        <v>23000</v>
      </c>
      <c r="H74" s="43" t="s">
        <v>2227</v>
      </c>
      <c r="I74" s="44"/>
      <c r="J74" s="31" t="s">
        <v>2234</v>
      </c>
      <c r="K74" s="45" t="s">
        <v>477</v>
      </c>
      <c r="L74" s="31" t="s">
        <v>337</v>
      </c>
      <c r="M74" s="39" t="s">
        <v>2264</v>
      </c>
      <c r="N74" s="76"/>
      <c r="O74" s="76"/>
      <c r="P74" s="45" t="s">
        <v>2103</v>
      </c>
      <c r="Q74" s="76" t="s">
        <v>340</v>
      </c>
      <c r="R74" s="76" t="s">
        <v>332</v>
      </c>
      <c r="S74" s="76"/>
    </row>
  </sheetData>
  <autoFilter xmlns:etc="http://www.wps.cn/officeDocument/2017/etCustomData" ref="A4:W7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25"/>
  <sheetViews>
    <sheetView view="pageBreakPreview" zoomScale="70" zoomScaleNormal="70" topLeftCell="A14" workbookViewId="0">
      <selection activeCell="A63" sqref="$A63:$XFD68"/>
    </sheetView>
  </sheetViews>
  <sheetFormatPr defaultColWidth="9" defaultRowHeight="13.5"/>
  <cols>
    <col min="1" max="1" width="7.75" customWidth="1"/>
    <col min="2" max="2" width="16.8833333333333" style="182" customWidth="1"/>
    <col min="3" max="3" width="9.69166666666667" customWidth="1"/>
    <col min="4" max="4" width="10.025" customWidth="1"/>
    <col min="5" max="5" width="10.175" style="183" customWidth="1"/>
    <col min="6" max="6" width="31.6333333333333" customWidth="1"/>
    <col min="7" max="7" width="13.7416666666667" customWidth="1"/>
    <col min="8" max="8" width="25.6333333333333" customWidth="1"/>
    <col min="9" max="9" width="13.575" customWidth="1"/>
    <col min="10" max="10" width="37.4916666666667" customWidth="1"/>
    <col min="11" max="11" width="13.2" customWidth="1"/>
    <col min="12" max="12" width="13.925" customWidth="1"/>
    <col min="13" max="13" width="12.3166666666667" customWidth="1"/>
    <col min="16" max="16" width="17" customWidth="1"/>
    <col min="17" max="17" width="16.75" customWidth="1"/>
    <col min="18" max="18" width="18.2583333333333" style="220" customWidth="1"/>
    <col min="19" max="19" width="15.5333333333333" customWidth="1"/>
  </cols>
  <sheetData>
    <row r="1" s="2" customFormat="1" ht="46" customHeight="1" spans="1:19">
      <c r="A1" s="221" t="s">
        <v>2294</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"合计项目"&amp;SUBTOTAL(3,A6:A25)-7&amp;"个"</f>
        <v>合计项目13个</v>
      </c>
      <c r="C5" s="75"/>
      <c r="D5" s="75"/>
      <c r="E5" s="75"/>
      <c r="F5" s="17"/>
      <c r="G5" s="165">
        <f>SUM(G6,G19,G22)</f>
        <v>1309800</v>
      </c>
      <c r="H5" s="165"/>
      <c r="I5" s="165">
        <f>SUM(I6,I19,I22)</f>
        <v>161500</v>
      </c>
      <c r="J5" s="17"/>
      <c r="K5" s="17"/>
      <c r="L5" s="17"/>
      <c r="M5" s="17"/>
      <c r="N5" s="164"/>
      <c r="O5" s="164"/>
      <c r="P5" s="164"/>
      <c r="Q5" s="164"/>
      <c r="R5" s="164"/>
      <c r="S5" s="164"/>
    </row>
    <row r="6" s="1" customFormat="1" ht="25" customHeight="1" spans="1:19">
      <c r="A6" s="21" t="s">
        <v>19</v>
      </c>
      <c r="B6" s="22" t="str">
        <f>"在建项目"&amp;SUBTOTAL(3,A6:A19)-3&amp;"个"</f>
        <v>在建项目11个</v>
      </c>
      <c r="C6" s="23"/>
      <c r="D6" s="23"/>
      <c r="E6" s="24"/>
      <c r="F6" s="22"/>
      <c r="G6" s="24">
        <f>SUM(G7)</f>
        <v>1158800</v>
      </c>
      <c r="H6" s="24"/>
      <c r="I6" s="24">
        <f>SUM(I7)</f>
        <v>160500</v>
      </c>
      <c r="J6" s="78"/>
      <c r="K6" s="78"/>
      <c r="L6" s="78"/>
      <c r="M6" s="78"/>
      <c r="N6" s="52"/>
      <c r="O6" s="52"/>
      <c r="P6" s="52"/>
      <c r="Q6" s="52"/>
      <c r="R6" s="52"/>
      <c r="S6" s="52"/>
    </row>
    <row r="7" s="1" customFormat="1" ht="25" customHeight="1" spans="1:19">
      <c r="A7" s="21" t="s">
        <v>296</v>
      </c>
      <c r="B7" s="22" t="str">
        <f>"工业科技类"&amp;SUBTOTAL(3,A7:A18)-1&amp;"个"</f>
        <v>工业科技类11个</v>
      </c>
      <c r="C7" s="23"/>
      <c r="D7" s="23"/>
      <c r="E7" s="24"/>
      <c r="F7" s="22"/>
      <c r="G7" s="24">
        <f>SUM(G8:G18)</f>
        <v>1158800</v>
      </c>
      <c r="H7" s="24"/>
      <c r="I7" s="24">
        <f>SUM(I8:I18)</f>
        <v>160500</v>
      </c>
      <c r="J7" s="78"/>
      <c r="K7" s="78"/>
      <c r="L7" s="78"/>
      <c r="M7" s="78"/>
      <c r="N7" s="52"/>
      <c r="O7" s="52"/>
      <c r="P7" s="52"/>
      <c r="Q7" s="52"/>
      <c r="R7" s="52"/>
      <c r="S7" s="52"/>
    </row>
    <row r="8" s="162" customFormat="1" ht="48" customHeight="1" spans="1:19">
      <c r="A8" s="218">
        <v>1</v>
      </c>
      <c r="B8" s="57" t="s">
        <v>2295</v>
      </c>
      <c r="C8" s="29" t="s">
        <v>76</v>
      </c>
      <c r="D8" s="29" t="s">
        <v>280</v>
      </c>
      <c r="E8" s="27" t="s">
        <v>2296</v>
      </c>
      <c r="F8" s="57" t="s">
        <v>2297</v>
      </c>
      <c r="G8" s="82">
        <v>2000</v>
      </c>
      <c r="H8" s="82" t="s">
        <v>2298</v>
      </c>
      <c r="I8" s="82">
        <v>1000</v>
      </c>
      <c r="J8" s="39" t="s">
        <v>2299</v>
      </c>
      <c r="K8" s="29" t="s">
        <v>318</v>
      </c>
      <c r="L8" s="29" t="s">
        <v>337</v>
      </c>
      <c r="M8" s="29" t="s">
        <v>25</v>
      </c>
      <c r="N8" s="29" t="s">
        <v>25</v>
      </c>
      <c r="O8" s="29" t="s">
        <v>34</v>
      </c>
      <c r="P8" s="29" t="s">
        <v>2300</v>
      </c>
      <c r="Q8" s="29" t="s">
        <v>2301</v>
      </c>
      <c r="R8" s="29" t="s">
        <v>681</v>
      </c>
      <c r="S8" s="29" t="s">
        <v>2302</v>
      </c>
    </row>
    <row r="9" s="161" customFormat="1" ht="66" customHeight="1" spans="1:19">
      <c r="A9" s="218">
        <v>2</v>
      </c>
      <c r="B9" s="57" t="s">
        <v>362</v>
      </c>
      <c r="C9" s="29" t="s">
        <v>76</v>
      </c>
      <c r="D9" s="29" t="s">
        <v>280</v>
      </c>
      <c r="E9" s="27" t="s">
        <v>2296</v>
      </c>
      <c r="F9" s="57" t="s">
        <v>363</v>
      </c>
      <c r="G9" s="82">
        <v>50000</v>
      </c>
      <c r="H9" s="82" t="s">
        <v>364</v>
      </c>
      <c r="I9" s="82">
        <v>30000</v>
      </c>
      <c r="J9" s="39" t="s">
        <v>2303</v>
      </c>
      <c r="K9" s="29" t="s">
        <v>318</v>
      </c>
      <c r="L9" s="29" t="s">
        <v>337</v>
      </c>
      <c r="M9" s="29" t="s">
        <v>25</v>
      </c>
      <c r="N9" s="29" t="s">
        <v>25</v>
      </c>
      <c r="O9" s="29" t="s">
        <v>49</v>
      </c>
      <c r="P9" s="29" t="s">
        <v>366</v>
      </c>
      <c r="Q9" s="29" t="s">
        <v>367</v>
      </c>
      <c r="R9" s="29" t="s">
        <v>681</v>
      </c>
      <c r="S9" s="29" t="s">
        <v>2304</v>
      </c>
    </row>
    <row r="10" s="162" customFormat="1" ht="73" customHeight="1" spans="1:19">
      <c r="A10" s="218">
        <v>3</v>
      </c>
      <c r="B10" s="57" t="s">
        <v>369</v>
      </c>
      <c r="C10" s="29" t="s">
        <v>76</v>
      </c>
      <c r="D10" s="29" t="s">
        <v>280</v>
      </c>
      <c r="E10" s="27" t="s">
        <v>2296</v>
      </c>
      <c r="F10" s="57" t="s">
        <v>370</v>
      </c>
      <c r="G10" s="82">
        <v>10000</v>
      </c>
      <c r="H10" s="82" t="s">
        <v>2305</v>
      </c>
      <c r="I10" s="82">
        <v>5000</v>
      </c>
      <c r="J10" s="39" t="s">
        <v>2306</v>
      </c>
      <c r="K10" s="29" t="s">
        <v>318</v>
      </c>
      <c r="L10" s="29" t="s">
        <v>337</v>
      </c>
      <c r="M10" s="29" t="s">
        <v>25</v>
      </c>
      <c r="N10" s="29" t="s">
        <v>25</v>
      </c>
      <c r="O10" s="29" t="s">
        <v>49</v>
      </c>
      <c r="P10" s="29" t="s">
        <v>373</v>
      </c>
      <c r="Q10" s="29" t="s">
        <v>374</v>
      </c>
      <c r="R10" s="29" t="s">
        <v>681</v>
      </c>
      <c r="S10" s="29" t="s">
        <v>361</v>
      </c>
    </row>
    <row r="11" s="162" customFormat="1" ht="64.5" customHeight="1" spans="1:19">
      <c r="A11" s="218">
        <v>4</v>
      </c>
      <c r="B11" s="57" t="s">
        <v>376</v>
      </c>
      <c r="C11" s="29" t="s">
        <v>76</v>
      </c>
      <c r="D11" s="29" t="s">
        <v>280</v>
      </c>
      <c r="E11" s="27" t="s">
        <v>2296</v>
      </c>
      <c r="F11" s="57" t="s">
        <v>377</v>
      </c>
      <c r="G11" s="82">
        <v>11000</v>
      </c>
      <c r="H11" s="82" t="s">
        <v>378</v>
      </c>
      <c r="I11" s="82">
        <v>6000</v>
      </c>
      <c r="J11" s="39" t="s">
        <v>2307</v>
      </c>
      <c r="K11" s="29" t="s">
        <v>318</v>
      </c>
      <c r="L11" s="29" t="s">
        <v>337</v>
      </c>
      <c r="M11" s="29" t="s">
        <v>25</v>
      </c>
      <c r="N11" s="29" t="s">
        <v>25</v>
      </c>
      <c r="O11" s="29" t="s">
        <v>49</v>
      </c>
      <c r="P11" s="29" t="s">
        <v>380</v>
      </c>
      <c r="Q11" s="29" t="s">
        <v>381</v>
      </c>
      <c r="R11" s="29" t="s">
        <v>681</v>
      </c>
      <c r="S11" s="29" t="s">
        <v>361</v>
      </c>
    </row>
    <row r="12" s="162" customFormat="1" ht="69" customHeight="1" spans="1:19">
      <c r="A12" s="218">
        <v>5</v>
      </c>
      <c r="B12" s="57" t="s">
        <v>382</v>
      </c>
      <c r="C12" s="29" t="s">
        <v>76</v>
      </c>
      <c r="D12" s="29" t="s">
        <v>280</v>
      </c>
      <c r="E12" s="27" t="s">
        <v>2296</v>
      </c>
      <c r="F12" s="57" t="s">
        <v>383</v>
      </c>
      <c r="G12" s="82">
        <v>7300</v>
      </c>
      <c r="H12" s="82" t="s">
        <v>384</v>
      </c>
      <c r="I12" s="82">
        <v>3000</v>
      </c>
      <c r="J12" s="39" t="s">
        <v>2308</v>
      </c>
      <c r="K12" s="29" t="s">
        <v>318</v>
      </c>
      <c r="L12" s="29" t="s">
        <v>337</v>
      </c>
      <c r="M12" s="29" t="s">
        <v>25</v>
      </c>
      <c r="N12" s="29" t="s">
        <v>25</v>
      </c>
      <c r="O12" s="29" t="s">
        <v>49</v>
      </c>
      <c r="P12" s="29" t="s">
        <v>386</v>
      </c>
      <c r="Q12" s="29" t="s">
        <v>387</v>
      </c>
      <c r="R12" s="29" t="s">
        <v>681</v>
      </c>
      <c r="S12" s="29" t="s">
        <v>827</v>
      </c>
    </row>
    <row r="13" s="162" customFormat="1" ht="71" customHeight="1" spans="1:19">
      <c r="A13" s="218">
        <v>6</v>
      </c>
      <c r="B13" s="57" t="s">
        <v>2309</v>
      </c>
      <c r="C13" s="29" t="s">
        <v>76</v>
      </c>
      <c r="D13" s="29" t="s">
        <v>280</v>
      </c>
      <c r="E13" s="27" t="s">
        <v>2296</v>
      </c>
      <c r="F13" s="57" t="s">
        <v>2310</v>
      </c>
      <c r="G13" s="82">
        <v>1500</v>
      </c>
      <c r="H13" s="82" t="s">
        <v>2311</v>
      </c>
      <c r="I13" s="82">
        <v>1500</v>
      </c>
      <c r="J13" s="39" t="s">
        <v>2312</v>
      </c>
      <c r="K13" s="29" t="s">
        <v>318</v>
      </c>
      <c r="L13" s="29" t="s">
        <v>337</v>
      </c>
      <c r="M13" s="29" t="s">
        <v>25</v>
      </c>
      <c r="N13" s="29" t="s">
        <v>25</v>
      </c>
      <c r="O13" s="29" t="s">
        <v>49</v>
      </c>
      <c r="P13" s="29" t="s">
        <v>2313</v>
      </c>
      <c r="Q13" s="29" t="s">
        <v>2314</v>
      </c>
      <c r="R13" s="29" t="s">
        <v>681</v>
      </c>
      <c r="S13" s="29" t="s">
        <v>2315</v>
      </c>
    </row>
    <row r="14" s="162" customFormat="1" ht="48" customHeight="1" spans="1:19">
      <c r="A14" s="218">
        <v>7</v>
      </c>
      <c r="B14" s="57" t="s">
        <v>389</v>
      </c>
      <c r="C14" s="29" t="s">
        <v>76</v>
      </c>
      <c r="D14" s="29" t="s">
        <v>280</v>
      </c>
      <c r="E14" s="27" t="s">
        <v>2296</v>
      </c>
      <c r="F14" s="57" t="s">
        <v>390</v>
      </c>
      <c r="G14" s="82">
        <v>15000</v>
      </c>
      <c r="H14" s="82" t="s">
        <v>391</v>
      </c>
      <c r="I14" s="82">
        <v>10000</v>
      </c>
      <c r="J14" s="39" t="s">
        <v>2316</v>
      </c>
      <c r="K14" s="29" t="s">
        <v>318</v>
      </c>
      <c r="L14" s="29" t="s">
        <v>337</v>
      </c>
      <c r="M14" s="29" t="s">
        <v>25</v>
      </c>
      <c r="N14" s="29" t="s">
        <v>25</v>
      </c>
      <c r="O14" s="29" t="s">
        <v>49</v>
      </c>
      <c r="P14" s="29" t="s">
        <v>393</v>
      </c>
      <c r="Q14" s="29" t="s">
        <v>394</v>
      </c>
      <c r="R14" s="29" t="s">
        <v>681</v>
      </c>
      <c r="S14" s="29" t="s">
        <v>361</v>
      </c>
    </row>
    <row r="15" s="162" customFormat="1" ht="99.75" spans="1:19">
      <c r="A15" s="218">
        <v>8</v>
      </c>
      <c r="B15" s="57" t="s">
        <v>2317</v>
      </c>
      <c r="C15" s="29" t="s">
        <v>76</v>
      </c>
      <c r="D15" s="29" t="s">
        <v>280</v>
      </c>
      <c r="E15" s="27" t="s">
        <v>2296</v>
      </c>
      <c r="F15" s="57" t="s">
        <v>2318</v>
      </c>
      <c r="G15" s="82">
        <v>20000</v>
      </c>
      <c r="H15" s="82" t="s">
        <v>2319</v>
      </c>
      <c r="I15" s="82">
        <v>12000</v>
      </c>
      <c r="J15" s="39" t="s">
        <v>2320</v>
      </c>
      <c r="K15" s="29" t="s">
        <v>318</v>
      </c>
      <c r="L15" s="29" t="s">
        <v>337</v>
      </c>
      <c r="M15" s="29" t="s">
        <v>25</v>
      </c>
      <c r="N15" s="29" t="s">
        <v>25</v>
      </c>
      <c r="O15" s="29" t="s">
        <v>49</v>
      </c>
      <c r="P15" s="29" t="s">
        <v>399</v>
      </c>
      <c r="Q15" s="29" t="s">
        <v>400</v>
      </c>
      <c r="R15" s="29" t="s">
        <v>681</v>
      </c>
      <c r="S15" s="29" t="s">
        <v>361</v>
      </c>
    </row>
    <row r="16" s="162" customFormat="1" ht="60" customHeight="1" spans="1:19">
      <c r="A16" s="218">
        <v>9</v>
      </c>
      <c r="B16" s="57" t="s">
        <v>401</v>
      </c>
      <c r="C16" s="29" t="s">
        <v>76</v>
      </c>
      <c r="D16" s="29" t="s">
        <v>280</v>
      </c>
      <c r="E16" s="27" t="s">
        <v>2296</v>
      </c>
      <c r="F16" s="57" t="s">
        <v>402</v>
      </c>
      <c r="G16" s="82">
        <v>14000</v>
      </c>
      <c r="H16" s="82" t="s">
        <v>403</v>
      </c>
      <c r="I16" s="82">
        <v>7000</v>
      </c>
      <c r="J16" s="39" t="s">
        <v>2321</v>
      </c>
      <c r="K16" s="29" t="s">
        <v>318</v>
      </c>
      <c r="L16" s="29" t="s">
        <v>337</v>
      </c>
      <c r="M16" s="29" t="s">
        <v>25</v>
      </c>
      <c r="N16" s="29" t="s">
        <v>26</v>
      </c>
      <c r="O16" s="29" t="s">
        <v>25</v>
      </c>
      <c r="P16" s="29" t="s">
        <v>405</v>
      </c>
      <c r="Q16" s="29" t="s">
        <v>406</v>
      </c>
      <c r="R16" s="29" t="s">
        <v>681</v>
      </c>
      <c r="S16" s="29" t="s">
        <v>682</v>
      </c>
    </row>
    <row r="17" s="162" customFormat="1" ht="60" customHeight="1" spans="1:19">
      <c r="A17" s="218">
        <v>10</v>
      </c>
      <c r="B17" s="57" t="s">
        <v>2322</v>
      </c>
      <c r="C17" s="29" t="s">
        <v>76</v>
      </c>
      <c r="D17" s="29" t="s">
        <v>280</v>
      </c>
      <c r="E17" s="27" t="s">
        <v>2296</v>
      </c>
      <c r="F17" s="57" t="s">
        <v>2323</v>
      </c>
      <c r="G17" s="82">
        <v>8000</v>
      </c>
      <c r="H17" s="82" t="s">
        <v>2324</v>
      </c>
      <c r="I17" s="82">
        <v>5000</v>
      </c>
      <c r="J17" s="39" t="s">
        <v>2325</v>
      </c>
      <c r="K17" s="29" t="s">
        <v>318</v>
      </c>
      <c r="L17" s="29" t="s">
        <v>337</v>
      </c>
      <c r="M17" s="29" t="s">
        <v>25</v>
      </c>
      <c r="N17" s="29" t="s">
        <v>56</v>
      </c>
      <c r="O17" s="29" t="s">
        <v>25</v>
      </c>
      <c r="P17" s="29" t="s">
        <v>2326</v>
      </c>
      <c r="Q17" s="29" t="s">
        <v>2327</v>
      </c>
      <c r="R17" s="29" t="s">
        <v>681</v>
      </c>
      <c r="S17" s="29" t="s">
        <v>2302</v>
      </c>
    </row>
    <row r="18" s="162" customFormat="1" ht="85.5" spans="1:19">
      <c r="A18" s="218">
        <v>11</v>
      </c>
      <c r="B18" s="57" t="s">
        <v>355</v>
      </c>
      <c r="C18" s="29" t="s">
        <v>76</v>
      </c>
      <c r="D18" s="29" t="s">
        <v>280</v>
      </c>
      <c r="E18" s="27" t="s">
        <v>2296</v>
      </c>
      <c r="F18" s="57" t="s">
        <v>2328</v>
      </c>
      <c r="G18" s="82">
        <v>1020000</v>
      </c>
      <c r="H18" s="82" t="s">
        <v>357</v>
      </c>
      <c r="I18" s="82">
        <v>80000</v>
      </c>
      <c r="J18" s="39" t="s">
        <v>358</v>
      </c>
      <c r="K18" s="29" t="s">
        <v>318</v>
      </c>
      <c r="L18" s="29" t="s">
        <v>337</v>
      </c>
      <c r="M18" s="29" t="s">
        <v>25</v>
      </c>
      <c r="N18" s="29" t="s">
        <v>25</v>
      </c>
      <c r="O18" s="29" t="s">
        <v>25</v>
      </c>
      <c r="P18" s="29" t="s">
        <v>359</v>
      </c>
      <c r="Q18" s="29" t="s">
        <v>360</v>
      </c>
      <c r="R18" s="29" t="s">
        <v>681</v>
      </c>
      <c r="S18" s="29" t="s">
        <v>361</v>
      </c>
    </row>
    <row r="19" s="1" customFormat="1" ht="25" customHeight="1" spans="1:19">
      <c r="A19" s="52" t="s">
        <v>141</v>
      </c>
      <c r="B19" s="22" t="str">
        <f>"预备项目"&amp;SUBTOTAL(3,A19:A22)-4&amp;"个"</f>
        <v>预备项目0个</v>
      </c>
      <c r="C19" s="23"/>
      <c r="D19" s="23"/>
      <c r="E19" s="54"/>
      <c r="F19" s="22"/>
      <c r="G19" s="83">
        <f t="shared" ref="G19:G22" si="0">SUM(G20)</f>
        <v>1000</v>
      </c>
      <c r="H19" s="83"/>
      <c r="I19" s="83">
        <f>SUM(I20)</f>
        <v>1000</v>
      </c>
      <c r="J19" s="78"/>
      <c r="K19" s="78"/>
      <c r="L19" s="78"/>
      <c r="M19" s="78"/>
      <c r="N19" s="52"/>
      <c r="O19" s="52"/>
      <c r="P19" s="52"/>
      <c r="Q19" s="52"/>
      <c r="R19" s="52"/>
      <c r="S19" s="52"/>
    </row>
    <row r="20" s="1" customFormat="1" ht="25" customHeight="1" spans="1:19">
      <c r="A20" s="21" t="s">
        <v>296</v>
      </c>
      <c r="B20" s="22" t="str">
        <f>"交通路网类"&amp;SUBTOTAL(3,A20:A21)-1&amp;"个"</f>
        <v>交通路网类1个</v>
      </c>
      <c r="C20" s="23"/>
      <c r="D20" s="23"/>
      <c r="E20" s="23"/>
      <c r="F20" s="22"/>
      <c r="G20" s="24">
        <f t="shared" si="0"/>
        <v>1000</v>
      </c>
      <c r="H20" s="24"/>
      <c r="I20" s="24">
        <f>SUM(I21)</f>
        <v>1000</v>
      </c>
      <c r="J20" s="78"/>
      <c r="K20" s="78"/>
      <c r="L20" s="78"/>
      <c r="M20" s="78"/>
      <c r="N20" s="52"/>
      <c r="O20" s="52"/>
      <c r="P20" s="52"/>
      <c r="Q20" s="52"/>
      <c r="R20" s="52"/>
      <c r="S20" s="52"/>
    </row>
    <row r="21" s="178" customFormat="1" ht="63.75" customHeight="1" spans="1:260">
      <c r="A21" s="218">
        <v>1</v>
      </c>
      <c r="B21" s="39" t="s">
        <v>2329</v>
      </c>
      <c r="C21" s="42" t="s">
        <v>76</v>
      </c>
      <c r="D21" s="42" t="s">
        <v>280</v>
      </c>
      <c r="E21" s="27" t="s">
        <v>2330</v>
      </c>
      <c r="F21" s="236" t="s">
        <v>2331</v>
      </c>
      <c r="G21" s="32">
        <v>1000</v>
      </c>
      <c r="H21" s="32" t="s">
        <v>2324</v>
      </c>
      <c r="I21" s="237">
        <v>1000</v>
      </c>
      <c r="J21" s="39" t="s">
        <v>2332</v>
      </c>
      <c r="K21" s="238" t="s">
        <v>318</v>
      </c>
      <c r="L21" s="238" t="s">
        <v>319</v>
      </c>
      <c r="M21" s="29" t="s">
        <v>25</v>
      </c>
      <c r="N21" s="29" t="s">
        <v>157</v>
      </c>
      <c r="O21" s="218" t="s">
        <v>49</v>
      </c>
      <c r="P21" s="76" t="s">
        <v>681</v>
      </c>
      <c r="Q21" s="76" t="s">
        <v>682</v>
      </c>
      <c r="R21" s="76" t="s">
        <v>681</v>
      </c>
      <c r="S21" s="76" t="s">
        <v>682</v>
      </c>
      <c r="IV21" s="208"/>
      <c r="IW21" s="208"/>
      <c r="IX21" s="208"/>
      <c r="IY21" s="208"/>
      <c r="IZ21" s="208"/>
    </row>
    <row r="22" s="1" customFormat="1" ht="25" customHeight="1" spans="1:19">
      <c r="A22" s="52" t="s">
        <v>183</v>
      </c>
      <c r="B22" s="22" t="str">
        <f>"前期项目"&amp;SUBTOTAL(3,A22:A25)-2&amp;"个"</f>
        <v>前期项目2个</v>
      </c>
      <c r="C22" s="23"/>
      <c r="D22" s="23"/>
      <c r="E22" s="54"/>
      <c r="F22" s="22"/>
      <c r="G22" s="52">
        <f>SUM(G23)</f>
        <v>150000</v>
      </c>
      <c r="H22" s="52"/>
      <c r="I22" s="21"/>
      <c r="J22" s="78"/>
      <c r="K22" s="78"/>
      <c r="L22" s="78"/>
      <c r="M22" s="78"/>
      <c r="N22" s="52"/>
      <c r="O22" s="52"/>
      <c r="P22" s="52"/>
      <c r="Q22" s="52"/>
      <c r="R22" s="52"/>
      <c r="S22" s="52"/>
    </row>
    <row r="23" s="1" customFormat="1" ht="25" customHeight="1" spans="1:19">
      <c r="A23" s="21" t="s">
        <v>296</v>
      </c>
      <c r="B23" s="22" t="str">
        <f>"城建环保类"&amp;SUBTOTAL(3,A23:A25)-1&amp;"个"</f>
        <v>城建环保类2个</v>
      </c>
      <c r="C23" s="23"/>
      <c r="D23" s="23"/>
      <c r="E23" s="23"/>
      <c r="F23" s="22"/>
      <c r="G23" s="24">
        <f>SUM(G24:G25)</f>
        <v>150000</v>
      </c>
      <c r="H23" s="24"/>
      <c r="I23" s="24"/>
      <c r="J23" s="78"/>
      <c r="K23" s="78"/>
      <c r="L23" s="78"/>
      <c r="M23" s="78"/>
      <c r="N23" s="52"/>
      <c r="O23" s="52"/>
      <c r="P23" s="52"/>
      <c r="Q23" s="52"/>
      <c r="R23" s="52"/>
      <c r="S23" s="52"/>
    </row>
    <row r="24" s="121" customFormat="1" ht="114" spans="1:22">
      <c r="A24" s="47">
        <v>1</v>
      </c>
      <c r="B24" s="39" t="s">
        <v>873</v>
      </c>
      <c r="C24" s="55" t="s">
        <v>21</v>
      </c>
      <c r="D24" s="42" t="s">
        <v>280</v>
      </c>
      <c r="E24" s="58" t="s">
        <v>2296</v>
      </c>
      <c r="F24" s="145" t="s">
        <v>874</v>
      </c>
      <c r="G24" s="32">
        <v>50000</v>
      </c>
      <c r="H24" s="44" t="s">
        <v>875</v>
      </c>
      <c r="I24" s="47"/>
      <c r="J24" s="46" t="s">
        <v>876</v>
      </c>
      <c r="K24" s="238" t="s">
        <v>318</v>
      </c>
      <c r="L24" s="238" t="s">
        <v>337</v>
      </c>
      <c r="M24" s="31" t="s">
        <v>877</v>
      </c>
      <c r="N24" s="47"/>
      <c r="O24" s="47"/>
      <c r="P24" s="76" t="s">
        <v>681</v>
      </c>
      <c r="Q24" s="77" t="s">
        <v>827</v>
      </c>
      <c r="R24" s="76" t="s">
        <v>681</v>
      </c>
      <c r="S24" s="32" t="s">
        <v>827</v>
      </c>
      <c r="T24" s="8"/>
      <c r="U24" s="8"/>
      <c r="V24" s="8" t="s">
        <v>1281</v>
      </c>
    </row>
    <row r="25" s="121" customFormat="1" ht="99.75" spans="1:22">
      <c r="A25" s="47">
        <v>2</v>
      </c>
      <c r="B25" s="39" t="s">
        <v>878</v>
      </c>
      <c r="C25" s="55" t="s">
        <v>21</v>
      </c>
      <c r="D25" s="42" t="s">
        <v>280</v>
      </c>
      <c r="E25" s="58" t="s">
        <v>2296</v>
      </c>
      <c r="F25" s="145" t="s">
        <v>879</v>
      </c>
      <c r="G25" s="32">
        <v>100000</v>
      </c>
      <c r="H25" s="44" t="s">
        <v>875</v>
      </c>
      <c r="I25" s="47"/>
      <c r="J25" s="46" t="s">
        <v>876</v>
      </c>
      <c r="K25" s="238" t="s">
        <v>318</v>
      </c>
      <c r="L25" s="238" t="s">
        <v>337</v>
      </c>
      <c r="M25" s="31" t="s">
        <v>880</v>
      </c>
      <c r="N25" s="47"/>
      <c r="O25" s="47"/>
      <c r="P25" s="76" t="s">
        <v>681</v>
      </c>
      <c r="Q25" s="77" t="s">
        <v>827</v>
      </c>
      <c r="R25" s="76" t="s">
        <v>681</v>
      </c>
      <c r="S25" s="32" t="s">
        <v>827</v>
      </c>
      <c r="T25" s="8"/>
      <c r="U25" s="8"/>
      <c r="V25" s="8"/>
    </row>
  </sheetData>
  <autoFilter xmlns:etc="http://www.wps.cn/officeDocument/2017/etCustomData" ref="A4:W25"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6" fitToHeight="0" orientation="landscape" horizontalDpi="600"/>
  <headerFooter alignWithMargins="0">
    <oddFooter>&amp;C第 &amp;P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66"/>
  <sheetViews>
    <sheetView view="pageBreakPreview" zoomScale="70" zoomScaleNormal="70" topLeftCell="A10" workbookViewId="0">
      <selection activeCell="A63" sqref="$A63:$XFD68"/>
    </sheetView>
  </sheetViews>
  <sheetFormatPr defaultColWidth="9" defaultRowHeight="13.5"/>
  <cols>
    <col min="1" max="1" width="7.75" customWidth="1"/>
    <col min="2" max="2" width="16.8833333333333" style="182" customWidth="1"/>
    <col min="3" max="3" width="9.69166666666667" customWidth="1"/>
    <col min="4" max="4" width="10.025" customWidth="1"/>
    <col min="5" max="5" width="10.5333333333333" style="183" customWidth="1"/>
    <col min="6" max="6" width="31.6333333333333" customWidth="1"/>
    <col min="7" max="7" width="13.7416666666667" customWidth="1"/>
    <col min="8" max="8" width="25.6333333333333" customWidth="1"/>
    <col min="9" max="9" width="13.575" customWidth="1"/>
    <col min="10" max="10" width="37.4916666666667" customWidth="1"/>
    <col min="11" max="11" width="16.7833333333333" customWidth="1"/>
    <col min="12" max="12" width="13.75" customWidth="1"/>
    <col min="13" max="13" width="16.425" customWidth="1"/>
    <col min="15" max="15" width="9.38333333333333"/>
    <col min="16" max="16" width="17" customWidth="1"/>
    <col min="17" max="17" width="12.8583333333333" customWidth="1"/>
    <col min="18" max="18" width="13.2" style="220" customWidth="1"/>
    <col min="19" max="19" width="9.45" customWidth="1"/>
  </cols>
  <sheetData>
    <row r="1" s="2" customFormat="1" ht="46" customHeight="1" spans="1:19">
      <c r="A1" s="221" t="s">
        <v>2333</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"合计项目"&amp;SUBTOTAL(3,A6:A66)-8&amp;"个"</f>
        <v>合计项目53个</v>
      </c>
      <c r="C5" s="75"/>
      <c r="D5" s="75"/>
      <c r="E5" s="75"/>
      <c r="F5" s="17"/>
      <c r="G5" s="165">
        <f>SUM(G6,G48,G53)</f>
        <v>1614500</v>
      </c>
      <c r="H5" s="165"/>
      <c r="I5" s="165">
        <f>SUM(I6,I48,I53)</f>
        <v>168500</v>
      </c>
      <c r="J5" s="17"/>
      <c r="K5" s="17"/>
      <c r="L5" s="17"/>
      <c r="M5" s="17"/>
      <c r="N5" s="164"/>
      <c r="O5" s="164"/>
      <c r="P5" s="164"/>
      <c r="Q5" s="164"/>
      <c r="R5" s="164"/>
      <c r="S5" s="164"/>
    </row>
    <row r="6" s="1" customFormat="1" ht="25" customHeight="1" spans="1:19">
      <c r="A6" s="21" t="s">
        <v>19</v>
      </c>
      <c r="B6" s="22" t="str">
        <f>"在建项目"&amp;SUBTOTAL(3,A6:A48)-5&amp;"个"</f>
        <v>在建项目38个</v>
      </c>
      <c r="C6" s="23"/>
      <c r="D6" s="23"/>
      <c r="E6" s="24"/>
      <c r="F6" s="22"/>
      <c r="G6" s="24">
        <f>SUM(G7,G43,G46)</f>
        <v>499000</v>
      </c>
      <c r="H6" s="24"/>
      <c r="I6" s="24">
        <f>SUM(I7,I43,I46)</f>
        <v>162500</v>
      </c>
      <c r="J6" s="78"/>
      <c r="K6" s="78"/>
      <c r="L6" s="78"/>
      <c r="M6" s="78"/>
      <c r="N6" s="52"/>
      <c r="O6" s="52"/>
      <c r="P6" s="52"/>
      <c r="Q6" s="52"/>
      <c r="R6" s="52"/>
      <c r="S6" s="52"/>
    </row>
    <row r="7" s="1" customFormat="1" ht="25" customHeight="1" spans="1:19">
      <c r="A7" s="21" t="s">
        <v>296</v>
      </c>
      <c r="B7" s="22" t="str">
        <f>"工业科技类"&amp;SUBTOTAL(3,A7:A42)-1&amp;"个"</f>
        <v>工业科技类35个</v>
      </c>
      <c r="C7" s="23"/>
      <c r="D7" s="23"/>
      <c r="E7" s="24"/>
      <c r="F7" s="22"/>
      <c r="G7" s="24">
        <f>SUM(G8:G42)</f>
        <v>475000</v>
      </c>
      <c r="H7" s="24"/>
      <c r="I7" s="24">
        <f>SUM(I8:I42)</f>
        <v>149500</v>
      </c>
      <c r="J7" s="78"/>
      <c r="K7" s="78"/>
      <c r="L7" s="78"/>
      <c r="M7" s="78"/>
      <c r="N7" s="52"/>
      <c r="O7" s="52"/>
      <c r="P7" s="52"/>
      <c r="Q7" s="52"/>
      <c r="R7" s="52"/>
      <c r="S7" s="52"/>
    </row>
    <row r="8" s="161" customFormat="1" ht="100" customHeight="1" spans="1:19">
      <c r="A8" s="218">
        <v>1</v>
      </c>
      <c r="B8" s="39" t="s">
        <v>415</v>
      </c>
      <c r="C8" s="29" t="s">
        <v>76</v>
      </c>
      <c r="D8" s="29" t="s">
        <v>282</v>
      </c>
      <c r="E8" s="32" t="s">
        <v>264</v>
      </c>
      <c r="F8" s="39" t="s">
        <v>2334</v>
      </c>
      <c r="G8" s="27">
        <v>30000</v>
      </c>
      <c r="H8" s="82" t="s">
        <v>2335</v>
      </c>
      <c r="I8" s="27">
        <v>8000</v>
      </c>
      <c r="J8" s="39" t="s">
        <v>2336</v>
      </c>
      <c r="K8" s="29" t="s">
        <v>419</v>
      </c>
      <c r="L8" s="29" t="s">
        <v>337</v>
      </c>
      <c r="M8" s="39" t="s">
        <v>420</v>
      </c>
      <c r="N8" s="29" t="s">
        <v>25</v>
      </c>
      <c r="O8" s="29" t="s">
        <v>49</v>
      </c>
      <c r="P8" s="29" t="s">
        <v>2337</v>
      </c>
      <c r="Q8" s="29" t="s">
        <v>2338</v>
      </c>
      <c r="R8" s="99" t="s">
        <v>421</v>
      </c>
      <c r="S8" s="29" t="s">
        <v>282</v>
      </c>
    </row>
    <row r="9" s="161" customFormat="1" ht="100" customHeight="1" spans="1:19">
      <c r="A9" s="218">
        <v>2</v>
      </c>
      <c r="B9" s="57" t="s">
        <v>2339</v>
      </c>
      <c r="C9" s="29" t="s">
        <v>76</v>
      </c>
      <c r="D9" s="29" t="s">
        <v>282</v>
      </c>
      <c r="E9" s="32" t="s">
        <v>264</v>
      </c>
      <c r="F9" s="39" t="s">
        <v>2340</v>
      </c>
      <c r="G9" s="82">
        <v>5000</v>
      </c>
      <c r="H9" s="82" t="s">
        <v>2335</v>
      </c>
      <c r="I9" s="82">
        <v>3000</v>
      </c>
      <c r="J9" s="39" t="s">
        <v>2336</v>
      </c>
      <c r="K9" s="29" t="s">
        <v>419</v>
      </c>
      <c r="L9" s="29" t="s">
        <v>337</v>
      </c>
      <c r="M9" s="39" t="s">
        <v>2341</v>
      </c>
      <c r="N9" s="29" t="s">
        <v>25</v>
      </c>
      <c r="O9" s="29" t="s">
        <v>49</v>
      </c>
      <c r="P9" s="29" t="s">
        <v>2342</v>
      </c>
      <c r="Q9" s="29" t="s">
        <v>2343</v>
      </c>
      <c r="R9" s="99" t="s">
        <v>421</v>
      </c>
      <c r="S9" s="29" t="s">
        <v>282</v>
      </c>
    </row>
    <row r="10" s="161" customFormat="1" ht="100" customHeight="1" spans="1:19">
      <c r="A10" s="218">
        <v>3</v>
      </c>
      <c r="B10" s="39" t="s">
        <v>2344</v>
      </c>
      <c r="C10" s="42" t="s">
        <v>76</v>
      </c>
      <c r="D10" s="29" t="s">
        <v>282</v>
      </c>
      <c r="E10" s="32" t="s">
        <v>264</v>
      </c>
      <c r="F10" s="39" t="s">
        <v>2334</v>
      </c>
      <c r="G10" s="223">
        <v>30000</v>
      </c>
      <c r="H10" s="224" t="s">
        <v>2345</v>
      </c>
      <c r="I10" s="223">
        <v>10000</v>
      </c>
      <c r="J10" s="39" t="s">
        <v>2346</v>
      </c>
      <c r="K10" s="29" t="s">
        <v>419</v>
      </c>
      <c r="L10" s="29" t="s">
        <v>337</v>
      </c>
      <c r="M10" s="231" t="s">
        <v>420</v>
      </c>
      <c r="N10" s="223" t="s">
        <v>25</v>
      </c>
      <c r="O10" s="29" t="s">
        <v>49</v>
      </c>
      <c r="P10" s="29" t="s">
        <v>2347</v>
      </c>
      <c r="Q10" s="29"/>
      <c r="R10" s="99" t="s">
        <v>421</v>
      </c>
      <c r="S10" s="29" t="s">
        <v>282</v>
      </c>
    </row>
    <row r="11" s="161" customFormat="1" ht="100" customHeight="1" spans="1:19">
      <c r="A11" s="218">
        <v>4</v>
      </c>
      <c r="B11" s="39" t="s">
        <v>422</v>
      </c>
      <c r="C11" s="75" t="s">
        <v>21</v>
      </c>
      <c r="D11" s="29" t="s">
        <v>282</v>
      </c>
      <c r="E11" s="32" t="s">
        <v>264</v>
      </c>
      <c r="F11" s="39" t="s">
        <v>423</v>
      </c>
      <c r="G11" s="82">
        <v>20000</v>
      </c>
      <c r="H11" s="82" t="s">
        <v>424</v>
      </c>
      <c r="I11" s="82">
        <v>5000</v>
      </c>
      <c r="J11" s="39" t="s">
        <v>425</v>
      </c>
      <c r="K11" s="29" t="s">
        <v>426</v>
      </c>
      <c r="L11" s="29" t="s">
        <v>337</v>
      </c>
      <c r="M11" s="39" t="s">
        <v>420</v>
      </c>
      <c r="N11" s="226" t="s">
        <v>56</v>
      </c>
      <c r="O11" s="226" t="s">
        <v>25</v>
      </c>
      <c r="P11" s="29" t="s">
        <v>427</v>
      </c>
      <c r="Q11" s="29" t="s">
        <v>428</v>
      </c>
      <c r="R11" s="99" t="s">
        <v>421</v>
      </c>
      <c r="S11" s="29" t="s">
        <v>282</v>
      </c>
    </row>
    <row r="12" s="161" customFormat="1" ht="100" customHeight="1" spans="1:19">
      <c r="A12" s="218">
        <v>5</v>
      </c>
      <c r="B12" s="39" t="s">
        <v>2348</v>
      </c>
      <c r="C12" s="75" t="s">
        <v>21</v>
      </c>
      <c r="D12" s="29" t="s">
        <v>282</v>
      </c>
      <c r="E12" s="32" t="s">
        <v>264</v>
      </c>
      <c r="F12" s="39" t="s">
        <v>2349</v>
      </c>
      <c r="G12" s="82">
        <v>40000</v>
      </c>
      <c r="H12" s="82" t="s">
        <v>424</v>
      </c>
      <c r="I12" s="82">
        <v>8000</v>
      </c>
      <c r="J12" s="39" t="s">
        <v>425</v>
      </c>
      <c r="K12" s="29" t="s">
        <v>426</v>
      </c>
      <c r="L12" s="29" t="s">
        <v>337</v>
      </c>
      <c r="M12" s="39" t="s">
        <v>420</v>
      </c>
      <c r="N12" s="226" t="s">
        <v>56</v>
      </c>
      <c r="O12" s="226" t="s">
        <v>25</v>
      </c>
      <c r="P12" s="29" t="s">
        <v>433</v>
      </c>
      <c r="Q12" s="29" t="s">
        <v>434</v>
      </c>
      <c r="R12" s="99" t="s">
        <v>421</v>
      </c>
      <c r="S12" s="29" t="s">
        <v>282</v>
      </c>
    </row>
    <row r="13" s="161" customFormat="1" ht="100" customHeight="1" spans="1:19">
      <c r="A13" s="218">
        <v>6</v>
      </c>
      <c r="B13" s="39" t="s">
        <v>435</v>
      </c>
      <c r="C13" s="75" t="s">
        <v>21</v>
      </c>
      <c r="D13" s="29" t="s">
        <v>282</v>
      </c>
      <c r="E13" s="32" t="s">
        <v>264</v>
      </c>
      <c r="F13" s="39" t="s">
        <v>2350</v>
      </c>
      <c r="G13" s="82">
        <v>30000</v>
      </c>
      <c r="H13" s="82" t="s">
        <v>424</v>
      </c>
      <c r="I13" s="82">
        <v>8000</v>
      </c>
      <c r="J13" s="39" t="s">
        <v>425</v>
      </c>
      <c r="K13" s="29" t="s">
        <v>426</v>
      </c>
      <c r="L13" s="29" t="s">
        <v>337</v>
      </c>
      <c r="M13" s="39" t="s">
        <v>437</v>
      </c>
      <c r="N13" s="226" t="s">
        <v>56</v>
      </c>
      <c r="O13" s="226" t="s">
        <v>25</v>
      </c>
      <c r="P13" s="29" t="s">
        <v>438</v>
      </c>
      <c r="Q13" s="29" t="s">
        <v>2351</v>
      </c>
      <c r="R13" s="99" t="s">
        <v>421</v>
      </c>
      <c r="S13" s="29" t="s">
        <v>282</v>
      </c>
    </row>
    <row r="14" s="161" customFormat="1" ht="100" customHeight="1" spans="1:19">
      <c r="A14" s="218">
        <v>7</v>
      </c>
      <c r="B14" s="39" t="s">
        <v>440</v>
      </c>
      <c r="C14" s="75" t="s">
        <v>21</v>
      </c>
      <c r="D14" s="29" t="s">
        <v>282</v>
      </c>
      <c r="E14" s="32" t="s">
        <v>264</v>
      </c>
      <c r="F14" s="39" t="s">
        <v>2352</v>
      </c>
      <c r="G14" s="225">
        <v>50000</v>
      </c>
      <c r="H14" s="82" t="s">
        <v>424</v>
      </c>
      <c r="I14" s="225">
        <v>10000</v>
      </c>
      <c r="J14" s="39" t="s">
        <v>425</v>
      </c>
      <c r="K14" s="29" t="s">
        <v>426</v>
      </c>
      <c r="L14" s="29" t="s">
        <v>337</v>
      </c>
      <c r="M14" s="57" t="s">
        <v>442</v>
      </c>
      <c r="N14" s="226" t="s">
        <v>56</v>
      </c>
      <c r="O14" s="226" t="s">
        <v>25</v>
      </c>
      <c r="P14" s="29" t="s">
        <v>443</v>
      </c>
      <c r="Q14" s="29" t="s">
        <v>2353</v>
      </c>
      <c r="R14" s="99" t="s">
        <v>421</v>
      </c>
      <c r="S14" s="29" t="s">
        <v>282</v>
      </c>
    </row>
    <row r="15" s="161" customFormat="1" ht="100" customHeight="1" spans="1:19">
      <c r="A15" s="218">
        <v>8</v>
      </c>
      <c r="B15" s="57" t="s">
        <v>2354</v>
      </c>
      <c r="C15" s="29" t="s">
        <v>76</v>
      </c>
      <c r="D15" s="29" t="s">
        <v>282</v>
      </c>
      <c r="E15" s="32" t="s">
        <v>264</v>
      </c>
      <c r="F15" s="39" t="s">
        <v>2355</v>
      </c>
      <c r="G15" s="225">
        <v>100000</v>
      </c>
      <c r="H15" s="82" t="s">
        <v>424</v>
      </c>
      <c r="I15" s="225">
        <v>15000</v>
      </c>
      <c r="J15" s="39" t="s">
        <v>425</v>
      </c>
      <c r="K15" s="29" t="s">
        <v>426</v>
      </c>
      <c r="L15" s="29" t="s">
        <v>337</v>
      </c>
      <c r="M15" s="57" t="s">
        <v>447</v>
      </c>
      <c r="N15" s="226" t="s">
        <v>56</v>
      </c>
      <c r="O15" s="226" t="s">
        <v>25</v>
      </c>
      <c r="P15" s="29" t="s">
        <v>448</v>
      </c>
      <c r="Q15" s="29" t="s">
        <v>449</v>
      </c>
      <c r="R15" s="99" t="s">
        <v>421</v>
      </c>
      <c r="S15" s="29" t="s">
        <v>282</v>
      </c>
    </row>
    <row r="16" s="161" customFormat="1" ht="100" customHeight="1" spans="1:19">
      <c r="A16" s="218">
        <v>9</v>
      </c>
      <c r="B16" s="39" t="s">
        <v>450</v>
      </c>
      <c r="C16" s="29" t="s">
        <v>76</v>
      </c>
      <c r="D16" s="29" t="s">
        <v>282</v>
      </c>
      <c r="E16" s="32" t="s">
        <v>264</v>
      </c>
      <c r="F16" s="39" t="s">
        <v>451</v>
      </c>
      <c r="G16" s="226">
        <v>50000</v>
      </c>
      <c r="H16" s="227" t="s">
        <v>452</v>
      </c>
      <c r="I16" s="226">
        <v>5000</v>
      </c>
      <c r="J16" s="39" t="s">
        <v>425</v>
      </c>
      <c r="K16" s="29" t="s">
        <v>426</v>
      </c>
      <c r="L16" s="29" t="s">
        <v>337</v>
      </c>
      <c r="M16" s="232" t="s">
        <v>453</v>
      </c>
      <c r="N16" s="226" t="s">
        <v>56</v>
      </c>
      <c r="O16" s="226" t="s">
        <v>25</v>
      </c>
      <c r="P16" s="29" t="s">
        <v>454</v>
      </c>
      <c r="Q16" s="29" t="s">
        <v>455</v>
      </c>
      <c r="R16" s="99" t="s">
        <v>421</v>
      </c>
      <c r="S16" s="29" t="s">
        <v>282</v>
      </c>
    </row>
    <row r="17" s="161" customFormat="1" ht="100" customHeight="1" spans="1:19">
      <c r="A17" s="218">
        <v>10</v>
      </c>
      <c r="B17" s="39" t="s">
        <v>456</v>
      </c>
      <c r="C17" s="75" t="s">
        <v>21</v>
      </c>
      <c r="D17" s="29" t="s">
        <v>282</v>
      </c>
      <c r="E17" s="32" t="s">
        <v>264</v>
      </c>
      <c r="F17" s="39" t="s">
        <v>457</v>
      </c>
      <c r="G17" s="226">
        <v>10000</v>
      </c>
      <c r="H17" s="227" t="s">
        <v>452</v>
      </c>
      <c r="I17" s="226">
        <v>5000</v>
      </c>
      <c r="J17" s="39" t="s">
        <v>425</v>
      </c>
      <c r="K17" s="226" t="s">
        <v>1215</v>
      </c>
      <c r="L17" s="29" t="s">
        <v>337</v>
      </c>
      <c r="M17" s="232" t="s">
        <v>458</v>
      </c>
      <c r="N17" s="226" t="s">
        <v>56</v>
      </c>
      <c r="O17" s="226" t="s">
        <v>25</v>
      </c>
      <c r="P17" s="29" t="s">
        <v>459</v>
      </c>
      <c r="Q17" s="29" t="s">
        <v>460</v>
      </c>
      <c r="R17" s="99" t="s">
        <v>421</v>
      </c>
      <c r="S17" s="29" t="s">
        <v>282</v>
      </c>
    </row>
    <row r="18" s="161" customFormat="1" ht="100" customHeight="1" spans="1:19">
      <c r="A18" s="218">
        <v>11</v>
      </c>
      <c r="B18" s="39" t="s">
        <v>461</v>
      </c>
      <c r="C18" s="29" t="s">
        <v>76</v>
      </c>
      <c r="D18" s="29" t="s">
        <v>282</v>
      </c>
      <c r="E18" s="32" t="s">
        <v>264</v>
      </c>
      <c r="F18" s="39" t="s">
        <v>2356</v>
      </c>
      <c r="G18" s="43">
        <v>30000</v>
      </c>
      <c r="H18" s="227" t="s">
        <v>452</v>
      </c>
      <c r="I18" s="43">
        <v>10000</v>
      </c>
      <c r="J18" s="39" t="s">
        <v>425</v>
      </c>
      <c r="K18" s="29" t="s">
        <v>426</v>
      </c>
      <c r="L18" s="29" t="s">
        <v>337</v>
      </c>
      <c r="M18" s="232" t="s">
        <v>463</v>
      </c>
      <c r="N18" s="226" t="s">
        <v>56</v>
      </c>
      <c r="O18" s="226" t="s">
        <v>25</v>
      </c>
      <c r="P18" s="29" t="s">
        <v>464</v>
      </c>
      <c r="Q18" s="29" t="s">
        <v>465</v>
      </c>
      <c r="R18" s="99" t="s">
        <v>421</v>
      </c>
      <c r="S18" s="29" t="s">
        <v>282</v>
      </c>
    </row>
    <row r="19" s="113" customFormat="1" ht="100" customHeight="1" spans="1:19">
      <c r="A19" s="218">
        <v>12</v>
      </c>
      <c r="B19" s="39" t="s">
        <v>2357</v>
      </c>
      <c r="C19" s="75" t="s">
        <v>21</v>
      </c>
      <c r="D19" s="29" t="s">
        <v>282</v>
      </c>
      <c r="E19" s="32" t="s">
        <v>264</v>
      </c>
      <c r="F19" s="39" t="s">
        <v>2358</v>
      </c>
      <c r="G19" s="44">
        <v>5000</v>
      </c>
      <c r="H19" s="45" t="s">
        <v>2359</v>
      </c>
      <c r="I19" s="44">
        <v>5000</v>
      </c>
      <c r="J19" s="46" t="s">
        <v>2360</v>
      </c>
      <c r="K19" s="29" t="s">
        <v>426</v>
      </c>
      <c r="L19" s="29" t="s">
        <v>337</v>
      </c>
      <c r="M19" s="46" t="s">
        <v>2361</v>
      </c>
      <c r="N19" s="45" t="s">
        <v>26</v>
      </c>
      <c r="O19" s="45" t="s">
        <v>34</v>
      </c>
      <c r="P19" s="29" t="s">
        <v>2362</v>
      </c>
      <c r="Q19" s="29" t="s">
        <v>2363</v>
      </c>
      <c r="R19" s="99" t="s">
        <v>421</v>
      </c>
      <c r="S19" s="29" t="s">
        <v>282</v>
      </c>
    </row>
    <row r="20" s="113" customFormat="1" ht="100" customHeight="1" spans="1:19">
      <c r="A20" s="218">
        <v>13</v>
      </c>
      <c r="B20" s="39" t="s">
        <v>2364</v>
      </c>
      <c r="C20" s="75" t="s">
        <v>21</v>
      </c>
      <c r="D20" s="29" t="s">
        <v>282</v>
      </c>
      <c r="E20" s="32" t="s">
        <v>264</v>
      </c>
      <c r="F20" s="39" t="s">
        <v>2365</v>
      </c>
      <c r="G20" s="32">
        <v>3500</v>
      </c>
      <c r="H20" s="45" t="s">
        <v>2359</v>
      </c>
      <c r="I20" s="32">
        <v>3500</v>
      </c>
      <c r="J20" s="46" t="s">
        <v>2360</v>
      </c>
      <c r="K20" s="29" t="s">
        <v>426</v>
      </c>
      <c r="L20" s="29" t="s">
        <v>337</v>
      </c>
      <c r="M20" s="46" t="s">
        <v>2361</v>
      </c>
      <c r="N20" s="45" t="s">
        <v>26</v>
      </c>
      <c r="O20" s="45" t="s">
        <v>34</v>
      </c>
      <c r="P20" s="29" t="s">
        <v>2366</v>
      </c>
      <c r="Q20" s="29" t="s">
        <v>2367</v>
      </c>
      <c r="R20" s="99" t="s">
        <v>421</v>
      </c>
      <c r="S20" s="29" t="s">
        <v>282</v>
      </c>
    </row>
    <row r="21" s="113" customFormat="1" ht="100" customHeight="1" spans="1:19">
      <c r="A21" s="218">
        <v>14</v>
      </c>
      <c r="B21" s="39" t="s">
        <v>2368</v>
      </c>
      <c r="C21" s="75" t="s">
        <v>21</v>
      </c>
      <c r="D21" s="29" t="s">
        <v>282</v>
      </c>
      <c r="E21" s="32" t="s">
        <v>264</v>
      </c>
      <c r="F21" s="39" t="s">
        <v>2369</v>
      </c>
      <c r="G21" s="225">
        <v>5500</v>
      </c>
      <c r="H21" s="45" t="s">
        <v>2359</v>
      </c>
      <c r="I21" s="225">
        <v>5500</v>
      </c>
      <c r="J21" s="46" t="s">
        <v>2360</v>
      </c>
      <c r="K21" s="29" t="s">
        <v>426</v>
      </c>
      <c r="L21" s="29" t="s">
        <v>337</v>
      </c>
      <c r="M21" s="46" t="s">
        <v>2361</v>
      </c>
      <c r="N21" s="45" t="s">
        <v>26</v>
      </c>
      <c r="O21" s="45" t="s">
        <v>34</v>
      </c>
      <c r="P21" s="29" t="s">
        <v>2370</v>
      </c>
      <c r="Q21" s="29" t="s">
        <v>2371</v>
      </c>
      <c r="R21" s="99" t="s">
        <v>421</v>
      </c>
      <c r="S21" s="29" t="s">
        <v>282</v>
      </c>
    </row>
    <row r="22" s="113" customFormat="1" ht="100" customHeight="1" spans="1:19">
      <c r="A22" s="218">
        <v>15</v>
      </c>
      <c r="B22" s="39" t="s">
        <v>2372</v>
      </c>
      <c r="C22" s="75" t="s">
        <v>21</v>
      </c>
      <c r="D22" s="29" t="s">
        <v>282</v>
      </c>
      <c r="E22" s="32" t="s">
        <v>264</v>
      </c>
      <c r="F22" s="39" t="s">
        <v>2373</v>
      </c>
      <c r="G22" s="225">
        <v>2000</v>
      </c>
      <c r="H22" s="45" t="s">
        <v>2374</v>
      </c>
      <c r="I22" s="225">
        <v>2000</v>
      </c>
      <c r="J22" s="46" t="s">
        <v>2360</v>
      </c>
      <c r="K22" s="29" t="s">
        <v>426</v>
      </c>
      <c r="L22" s="29" t="s">
        <v>337</v>
      </c>
      <c r="M22" s="46" t="s">
        <v>2361</v>
      </c>
      <c r="N22" s="45" t="s">
        <v>26</v>
      </c>
      <c r="O22" s="45" t="s">
        <v>34</v>
      </c>
      <c r="P22" s="29" t="s">
        <v>2375</v>
      </c>
      <c r="Q22" s="29" t="s">
        <v>2376</v>
      </c>
      <c r="R22" s="99" t="s">
        <v>421</v>
      </c>
      <c r="S22" s="29" t="s">
        <v>282</v>
      </c>
    </row>
    <row r="23" s="113" customFormat="1" ht="100" customHeight="1" spans="1:19">
      <c r="A23" s="218">
        <v>16</v>
      </c>
      <c r="B23" s="39" t="s">
        <v>2377</v>
      </c>
      <c r="C23" s="75" t="s">
        <v>21</v>
      </c>
      <c r="D23" s="29" t="s">
        <v>282</v>
      </c>
      <c r="E23" s="32" t="s">
        <v>264</v>
      </c>
      <c r="F23" s="39" t="s">
        <v>2378</v>
      </c>
      <c r="G23" s="225">
        <v>5000</v>
      </c>
      <c r="H23" s="45" t="s">
        <v>2374</v>
      </c>
      <c r="I23" s="233">
        <v>5000</v>
      </c>
      <c r="J23" s="46" t="s">
        <v>2360</v>
      </c>
      <c r="K23" s="29" t="s">
        <v>426</v>
      </c>
      <c r="L23" s="29" t="s">
        <v>337</v>
      </c>
      <c r="M23" s="46" t="s">
        <v>2361</v>
      </c>
      <c r="N23" s="45" t="s">
        <v>26</v>
      </c>
      <c r="O23" s="45" t="s">
        <v>34</v>
      </c>
      <c r="P23" s="29" t="s">
        <v>2379</v>
      </c>
      <c r="Q23" s="29" t="s">
        <v>2376</v>
      </c>
      <c r="R23" s="99" t="s">
        <v>421</v>
      </c>
      <c r="S23" s="29" t="s">
        <v>282</v>
      </c>
    </row>
    <row r="24" s="113" customFormat="1" ht="100" customHeight="1" spans="1:19">
      <c r="A24" s="218">
        <v>17</v>
      </c>
      <c r="B24" s="39" t="s">
        <v>2380</v>
      </c>
      <c r="C24" s="75" t="s">
        <v>21</v>
      </c>
      <c r="D24" s="29" t="s">
        <v>282</v>
      </c>
      <c r="E24" s="32" t="s">
        <v>264</v>
      </c>
      <c r="F24" s="39" t="s">
        <v>2381</v>
      </c>
      <c r="G24" s="225">
        <v>2000</v>
      </c>
      <c r="H24" s="45" t="s">
        <v>2374</v>
      </c>
      <c r="I24" s="225">
        <v>2000</v>
      </c>
      <c r="J24" s="46" t="s">
        <v>2360</v>
      </c>
      <c r="K24" s="29" t="s">
        <v>426</v>
      </c>
      <c r="L24" s="29" t="s">
        <v>337</v>
      </c>
      <c r="M24" s="46" t="s">
        <v>2361</v>
      </c>
      <c r="N24" s="45" t="s">
        <v>26</v>
      </c>
      <c r="O24" s="45" t="s">
        <v>34</v>
      </c>
      <c r="P24" s="29" t="s">
        <v>2382</v>
      </c>
      <c r="Q24" s="29"/>
      <c r="R24" s="99" t="s">
        <v>421</v>
      </c>
      <c r="S24" s="29" t="s">
        <v>282</v>
      </c>
    </row>
    <row r="25" s="113" customFormat="1" ht="100" customHeight="1" spans="1:19">
      <c r="A25" s="218">
        <v>18</v>
      </c>
      <c r="B25" s="39" t="s">
        <v>2383</v>
      </c>
      <c r="C25" s="75" t="s">
        <v>21</v>
      </c>
      <c r="D25" s="29" t="s">
        <v>282</v>
      </c>
      <c r="E25" s="32" t="s">
        <v>264</v>
      </c>
      <c r="F25" s="39" t="s">
        <v>2384</v>
      </c>
      <c r="G25" s="225">
        <v>2500</v>
      </c>
      <c r="H25" s="45" t="s">
        <v>2374</v>
      </c>
      <c r="I25" s="225">
        <v>2500</v>
      </c>
      <c r="J25" s="46" t="s">
        <v>2360</v>
      </c>
      <c r="K25" s="29" t="s">
        <v>426</v>
      </c>
      <c r="L25" s="29" t="s">
        <v>337</v>
      </c>
      <c r="M25" s="46" t="s">
        <v>2361</v>
      </c>
      <c r="N25" s="45" t="s">
        <v>26</v>
      </c>
      <c r="O25" s="45" t="s">
        <v>34</v>
      </c>
      <c r="P25" s="29" t="s">
        <v>2385</v>
      </c>
      <c r="Q25" s="29" t="s">
        <v>2386</v>
      </c>
      <c r="R25" s="99" t="s">
        <v>421</v>
      </c>
      <c r="S25" s="29" t="s">
        <v>282</v>
      </c>
    </row>
    <row r="26" s="113" customFormat="1" ht="100" customHeight="1" spans="1:19">
      <c r="A26" s="218">
        <v>19</v>
      </c>
      <c r="B26" s="39" t="s">
        <v>2387</v>
      </c>
      <c r="C26" s="75" t="s">
        <v>21</v>
      </c>
      <c r="D26" s="29" t="s">
        <v>282</v>
      </c>
      <c r="E26" s="32" t="s">
        <v>264</v>
      </c>
      <c r="F26" s="39" t="s">
        <v>2384</v>
      </c>
      <c r="G26" s="225">
        <v>2500</v>
      </c>
      <c r="H26" s="45" t="s">
        <v>2374</v>
      </c>
      <c r="I26" s="225">
        <v>2500</v>
      </c>
      <c r="J26" s="46" t="s">
        <v>2360</v>
      </c>
      <c r="K26" s="29" t="s">
        <v>426</v>
      </c>
      <c r="L26" s="29" t="s">
        <v>337</v>
      </c>
      <c r="M26" s="46" t="s">
        <v>2361</v>
      </c>
      <c r="N26" s="45" t="s">
        <v>26</v>
      </c>
      <c r="O26" s="45" t="s">
        <v>34</v>
      </c>
      <c r="P26" s="29" t="s">
        <v>2388</v>
      </c>
      <c r="Q26" s="29" t="s">
        <v>2389</v>
      </c>
      <c r="R26" s="99" t="s">
        <v>421</v>
      </c>
      <c r="S26" s="29" t="s">
        <v>282</v>
      </c>
    </row>
    <row r="27" s="113" customFormat="1" ht="100" customHeight="1" spans="1:19">
      <c r="A27" s="218">
        <v>20</v>
      </c>
      <c r="B27" s="228" t="s">
        <v>466</v>
      </c>
      <c r="C27" s="42" t="s">
        <v>76</v>
      </c>
      <c r="D27" s="29" t="s">
        <v>282</v>
      </c>
      <c r="E27" s="32" t="s">
        <v>264</v>
      </c>
      <c r="F27" s="39" t="s">
        <v>467</v>
      </c>
      <c r="G27" s="225">
        <v>12000</v>
      </c>
      <c r="H27" s="225" t="s">
        <v>468</v>
      </c>
      <c r="I27" s="225">
        <v>5000</v>
      </c>
      <c r="J27" s="39" t="s">
        <v>469</v>
      </c>
      <c r="K27" s="29" t="s">
        <v>426</v>
      </c>
      <c r="L27" s="29" t="s">
        <v>337</v>
      </c>
      <c r="M27" s="39" t="s">
        <v>470</v>
      </c>
      <c r="N27" s="233" t="s">
        <v>135</v>
      </c>
      <c r="O27" s="233" t="s">
        <v>99</v>
      </c>
      <c r="P27" s="29" t="s">
        <v>471</v>
      </c>
      <c r="Q27" s="29" t="s">
        <v>472</v>
      </c>
      <c r="R27" s="99" t="s">
        <v>421</v>
      </c>
      <c r="S27" s="29" t="s">
        <v>282</v>
      </c>
    </row>
    <row r="28" s="113" customFormat="1" ht="100" customHeight="1" spans="1:19">
      <c r="A28" s="218">
        <v>21</v>
      </c>
      <c r="B28" s="39" t="s">
        <v>2390</v>
      </c>
      <c r="C28" s="75" t="s">
        <v>21</v>
      </c>
      <c r="D28" s="29" t="s">
        <v>282</v>
      </c>
      <c r="E28" s="32" t="s">
        <v>264</v>
      </c>
      <c r="F28" s="39" t="s">
        <v>2391</v>
      </c>
      <c r="G28" s="225">
        <v>3000</v>
      </c>
      <c r="H28" s="45" t="s">
        <v>2392</v>
      </c>
      <c r="I28" s="225">
        <v>3000</v>
      </c>
      <c r="J28" s="46" t="s">
        <v>2393</v>
      </c>
      <c r="K28" s="29" t="s">
        <v>426</v>
      </c>
      <c r="L28" s="29" t="s">
        <v>337</v>
      </c>
      <c r="M28" s="46" t="s">
        <v>2361</v>
      </c>
      <c r="N28" s="233" t="s">
        <v>26</v>
      </c>
      <c r="O28" s="233" t="s">
        <v>99</v>
      </c>
      <c r="P28" s="45" t="s">
        <v>2394</v>
      </c>
      <c r="Q28" s="45" t="s">
        <v>2395</v>
      </c>
      <c r="R28" s="99" t="s">
        <v>421</v>
      </c>
      <c r="S28" s="29" t="s">
        <v>282</v>
      </c>
    </row>
    <row r="29" s="113" customFormat="1" ht="100" customHeight="1" spans="1:19">
      <c r="A29" s="218">
        <v>22</v>
      </c>
      <c r="B29" s="39" t="s">
        <v>2396</v>
      </c>
      <c r="C29" s="75" t="s">
        <v>21</v>
      </c>
      <c r="D29" s="29" t="s">
        <v>282</v>
      </c>
      <c r="E29" s="32" t="s">
        <v>264</v>
      </c>
      <c r="F29" s="39" t="s">
        <v>2397</v>
      </c>
      <c r="G29" s="225">
        <v>1000</v>
      </c>
      <c r="H29" s="45" t="s">
        <v>2398</v>
      </c>
      <c r="I29" s="225">
        <v>1000</v>
      </c>
      <c r="J29" s="46" t="s">
        <v>2360</v>
      </c>
      <c r="K29" s="29" t="s">
        <v>426</v>
      </c>
      <c r="L29" s="29" t="s">
        <v>337</v>
      </c>
      <c r="M29" s="46" t="s">
        <v>2361</v>
      </c>
      <c r="N29" s="233" t="s">
        <v>26</v>
      </c>
      <c r="O29" s="45" t="s">
        <v>34</v>
      </c>
      <c r="P29" s="45" t="s">
        <v>2399</v>
      </c>
      <c r="Q29" s="45" t="s">
        <v>2400</v>
      </c>
      <c r="R29" s="99" t="s">
        <v>421</v>
      </c>
      <c r="S29" s="29" t="s">
        <v>282</v>
      </c>
    </row>
    <row r="30" s="113" customFormat="1" ht="100" customHeight="1" spans="1:19">
      <c r="A30" s="218">
        <v>23</v>
      </c>
      <c r="B30" s="39" t="s">
        <v>2401</v>
      </c>
      <c r="C30" s="75" t="s">
        <v>21</v>
      </c>
      <c r="D30" s="29" t="s">
        <v>282</v>
      </c>
      <c r="E30" s="32" t="s">
        <v>264</v>
      </c>
      <c r="F30" s="39" t="s">
        <v>2397</v>
      </c>
      <c r="G30" s="225">
        <v>1000</v>
      </c>
      <c r="H30" s="45" t="s">
        <v>2398</v>
      </c>
      <c r="I30" s="225">
        <v>1000</v>
      </c>
      <c r="J30" s="46" t="s">
        <v>2360</v>
      </c>
      <c r="K30" s="29" t="s">
        <v>426</v>
      </c>
      <c r="L30" s="29" t="s">
        <v>337</v>
      </c>
      <c r="M30" s="46" t="s">
        <v>2361</v>
      </c>
      <c r="N30" s="233" t="s">
        <v>26</v>
      </c>
      <c r="O30" s="45" t="s">
        <v>34</v>
      </c>
      <c r="P30" s="45" t="s">
        <v>2402</v>
      </c>
      <c r="Q30" s="45" t="s">
        <v>2403</v>
      </c>
      <c r="R30" s="99" t="s">
        <v>421</v>
      </c>
      <c r="S30" s="29" t="s">
        <v>282</v>
      </c>
    </row>
    <row r="31" s="113" customFormat="1" ht="100" customHeight="1" spans="1:19">
      <c r="A31" s="218">
        <v>24</v>
      </c>
      <c r="B31" s="39" t="s">
        <v>2404</v>
      </c>
      <c r="C31" s="75" t="s">
        <v>21</v>
      </c>
      <c r="D31" s="29" t="s">
        <v>282</v>
      </c>
      <c r="E31" s="32" t="s">
        <v>264</v>
      </c>
      <c r="F31" s="39" t="s">
        <v>2405</v>
      </c>
      <c r="G31" s="225">
        <v>2000</v>
      </c>
      <c r="H31" s="225" t="s">
        <v>2406</v>
      </c>
      <c r="I31" s="225">
        <v>2000</v>
      </c>
      <c r="J31" s="46" t="s">
        <v>2407</v>
      </c>
      <c r="K31" s="29" t="s">
        <v>426</v>
      </c>
      <c r="L31" s="29" t="s">
        <v>337</v>
      </c>
      <c r="M31" s="46" t="s">
        <v>2361</v>
      </c>
      <c r="N31" s="233" t="s">
        <v>1706</v>
      </c>
      <c r="O31" s="233" t="s">
        <v>99</v>
      </c>
      <c r="P31" s="45" t="s">
        <v>448</v>
      </c>
      <c r="Q31" s="45" t="s">
        <v>449</v>
      </c>
      <c r="R31" s="99" t="s">
        <v>421</v>
      </c>
      <c r="S31" s="29" t="s">
        <v>282</v>
      </c>
    </row>
    <row r="32" s="113" customFormat="1" ht="100" customHeight="1" spans="1:19">
      <c r="A32" s="218">
        <v>25</v>
      </c>
      <c r="B32" s="39" t="s">
        <v>2408</v>
      </c>
      <c r="C32" s="75" t="s">
        <v>21</v>
      </c>
      <c r="D32" s="29" t="s">
        <v>282</v>
      </c>
      <c r="E32" s="32" t="s">
        <v>264</v>
      </c>
      <c r="F32" s="39" t="s">
        <v>2409</v>
      </c>
      <c r="G32" s="225">
        <v>1000</v>
      </c>
      <c r="H32" s="225" t="s">
        <v>2406</v>
      </c>
      <c r="I32" s="225">
        <v>1000</v>
      </c>
      <c r="J32" s="46" t="s">
        <v>2407</v>
      </c>
      <c r="K32" s="29" t="s">
        <v>426</v>
      </c>
      <c r="L32" s="29" t="s">
        <v>337</v>
      </c>
      <c r="M32" s="46" t="s">
        <v>2361</v>
      </c>
      <c r="N32" s="233" t="s">
        <v>1706</v>
      </c>
      <c r="O32" s="233" t="s">
        <v>99</v>
      </c>
      <c r="P32" s="45" t="s">
        <v>2410</v>
      </c>
      <c r="Q32" s="45" t="s">
        <v>449</v>
      </c>
      <c r="R32" s="99" t="s">
        <v>421</v>
      </c>
      <c r="S32" s="29" t="s">
        <v>282</v>
      </c>
    </row>
    <row r="33" s="113" customFormat="1" ht="100" customHeight="1" spans="1:19">
      <c r="A33" s="218">
        <v>26</v>
      </c>
      <c r="B33" s="39" t="s">
        <v>2411</v>
      </c>
      <c r="C33" s="75" t="s">
        <v>21</v>
      </c>
      <c r="D33" s="29" t="s">
        <v>282</v>
      </c>
      <c r="E33" s="32" t="s">
        <v>264</v>
      </c>
      <c r="F33" s="39" t="s">
        <v>2409</v>
      </c>
      <c r="G33" s="225">
        <v>1000</v>
      </c>
      <c r="H33" s="225" t="s">
        <v>2406</v>
      </c>
      <c r="I33" s="225">
        <v>1000</v>
      </c>
      <c r="J33" s="46" t="s">
        <v>2407</v>
      </c>
      <c r="K33" s="29" t="s">
        <v>426</v>
      </c>
      <c r="L33" s="29" t="s">
        <v>337</v>
      </c>
      <c r="M33" s="46" t="s">
        <v>2361</v>
      </c>
      <c r="N33" s="233" t="s">
        <v>1706</v>
      </c>
      <c r="O33" s="233" t="s">
        <v>99</v>
      </c>
      <c r="P33" s="45" t="s">
        <v>2412</v>
      </c>
      <c r="Q33" s="45" t="s">
        <v>2413</v>
      </c>
      <c r="R33" s="99" t="s">
        <v>421</v>
      </c>
      <c r="S33" s="29" t="s">
        <v>282</v>
      </c>
    </row>
    <row r="34" s="113" customFormat="1" ht="100" customHeight="1" spans="1:19">
      <c r="A34" s="218">
        <v>27</v>
      </c>
      <c r="B34" s="39" t="s">
        <v>2414</v>
      </c>
      <c r="C34" s="75" t="s">
        <v>21</v>
      </c>
      <c r="D34" s="29" t="s">
        <v>282</v>
      </c>
      <c r="E34" s="32" t="s">
        <v>264</v>
      </c>
      <c r="F34" s="39" t="s">
        <v>2409</v>
      </c>
      <c r="G34" s="225">
        <v>1000</v>
      </c>
      <c r="H34" s="225" t="s">
        <v>2406</v>
      </c>
      <c r="I34" s="225">
        <v>1000</v>
      </c>
      <c r="J34" s="46" t="s">
        <v>2407</v>
      </c>
      <c r="K34" s="29" t="s">
        <v>426</v>
      </c>
      <c r="L34" s="29" t="s">
        <v>337</v>
      </c>
      <c r="M34" s="46" t="s">
        <v>2361</v>
      </c>
      <c r="N34" s="233" t="s">
        <v>1706</v>
      </c>
      <c r="O34" s="233" t="s">
        <v>99</v>
      </c>
      <c r="P34" s="45" t="s">
        <v>2379</v>
      </c>
      <c r="Q34" s="45" t="s">
        <v>2376</v>
      </c>
      <c r="R34" s="99" t="s">
        <v>421</v>
      </c>
      <c r="S34" s="29" t="s">
        <v>282</v>
      </c>
    </row>
    <row r="35" s="113" customFormat="1" ht="100" customHeight="1" spans="1:19">
      <c r="A35" s="218">
        <v>28</v>
      </c>
      <c r="B35" s="39" t="s">
        <v>2415</v>
      </c>
      <c r="C35" s="75" t="s">
        <v>21</v>
      </c>
      <c r="D35" s="29" t="s">
        <v>282</v>
      </c>
      <c r="E35" s="32" t="s">
        <v>264</v>
      </c>
      <c r="F35" s="39" t="s">
        <v>2416</v>
      </c>
      <c r="G35" s="225">
        <v>2000</v>
      </c>
      <c r="H35" s="224" t="s">
        <v>2417</v>
      </c>
      <c r="I35" s="225">
        <v>2000</v>
      </c>
      <c r="J35" s="39" t="s">
        <v>2418</v>
      </c>
      <c r="K35" s="29" t="s">
        <v>426</v>
      </c>
      <c r="L35" s="29" t="s">
        <v>337</v>
      </c>
      <c r="M35" s="46" t="s">
        <v>2361</v>
      </c>
      <c r="N35" s="233" t="s">
        <v>34</v>
      </c>
      <c r="O35" s="233" t="s">
        <v>72</v>
      </c>
      <c r="P35" s="45" t="s">
        <v>2419</v>
      </c>
      <c r="Q35" s="45" t="s">
        <v>2420</v>
      </c>
      <c r="R35" s="99" t="s">
        <v>421</v>
      </c>
      <c r="S35" s="29" t="s">
        <v>282</v>
      </c>
    </row>
    <row r="36" s="113" customFormat="1" ht="100" customHeight="1" spans="1:19">
      <c r="A36" s="218">
        <v>29</v>
      </c>
      <c r="B36" s="39" t="s">
        <v>2421</v>
      </c>
      <c r="C36" s="42" t="s">
        <v>76</v>
      </c>
      <c r="D36" s="29" t="s">
        <v>282</v>
      </c>
      <c r="E36" s="32" t="s">
        <v>264</v>
      </c>
      <c r="F36" s="57" t="s">
        <v>2422</v>
      </c>
      <c r="G36" s="223">
        <v>5000</v>
      </c>
      <c r="H36" s="224" t="s">
        <v>2417</v>
      </c>
      <c r="I36" s="223">
        <v>2500</v>
      </c>
      <c r="J36" s="39" t="s">
        <v>2423</v>
      </c>
      <c r="K36" s="29" t="s">
        <v>426</v>
      </c>
      <c r="L36" s="29" t="s">
        <v>337</v>
      </c>
      <c r="M36" s="231" t="s">
        <v>2424</v>
      </c>
      <c r="N36" s="223" t="s">
        <v>33</v>
      </c>
      <c r="O36" s="223" t="s">
        <v>49</v>
      </c>
      <c r="P36" s="45" t="s">
        <v>2419</v>
      </c>
      <c r="Q36" s="45" t="s">
        <v>2420</v>
      </c>
      <c r="R36" s="99" t="s">
        <v>421</v>
      </c>
      <c r="S36" s="29" t="s">
        <v>282</v>
      </c>
    </row>
    <row r="37" s="113" customFormat="1" ht="100" customHeight="1" spans="1:19">
      <c r="A37" s="218">
        <v>30</v>
      </c>
      <c r="B37" s="39" t="s">
        <v>2425</v>
      </c>
      <c r="C37" s="75" t="s">
        <v>21</v>
      </c>
      <c r="D37" s="29" t="s">
        <v>282</v>
      </c>
      <c r="E37" s="32" t="s">
        <v>264</v>
      </c>
      <c r="F37" s="229" t="s">
        <v>2426</v>
      </c>
      <c r="G37" s="225">
        <v>5000</v>
      </c>
      <c r="H37" s="224" t="s">
        <v>2417</v>
      </c>
      <c r="I37" s="225">
        <v>2500</v>
      </c>
      <c r="J37" s="39" t="s">
        <v>2427</v>
      </c>
      <c r="K37" s="29" t="s">
        <v>426</v>
      </c>
      <c r="L37" s="29" t="s">
        <v>337</v>
      </c>
      <c r="M37" s="231" t="s">
        <v>2428</v>
      </c>
      <c r="N37" s="223" t="s">
        <v>33</v>
      </c>
      <c r="O37" s="223" t="s">
        <v>25</v>
      </c>
      <c r="P37" s="45" t="s">
        <v>2419</v>
      </c>
      <c r="Q37" s="45" t="s">
        <v>2420</v>
      </c>
      <c r="R37" s="99" t="s">
        <v>421</v>
      </c>
      <c r="S37" s="29" t="s">
        <v>282</v>
      </c>
    </row>
    <row r="38" s="113" customFormat="1" ht="100" customHeight="1" spans="1:19">
      <c r="A38" s="218">
        <v>31</v>
      </c>
      <c r="B38" s="39" t="s">
        <v>2429</v>
      </c>
      <c r="C38" s="75" t="s">
        <v>21</v>
      </c>
      <c r="D38" s="29" t="s">
        <v>282</v>
      </c>
      <c r="E38" s="32" t="s">
        <v>264</v>
      </c>
      <c r="F38" s="39" t="s">
        <v>2430</v>
      </c>
      <c r="G38" s="225">
        <v>5000</v>
      </c>
      <c r="H38" s="224" t="s">
        <v>2417</v>
      </c>
      <c r="I38" s="225">
        <v>2000</v>
      </c>
      <c r="J38" s="39" t="s">
        <v>2427</v>
      </c>
      <c r="K38" s="29" t="s">
        <v>426</v>
      </c>
      <c r="L38" s="29" t="s">
        <v>337</v>
      </c>
      <c r="M38" s="231" t="s">
        <v>2431</v>
      </c>
      <c r="N38" s="223" t="s">
        <v>26</v>
      </c>
      <c r="O38" s="223" t="s">
        <v>25</v>
      </c>
      <c r="P38" s="45" t="s">
        <v>2432</v>
      </c>
      <c r="Q38" s="45" t="s">
        <v>2433</v>
      </c>
      <c r="R38" s="99" t="s">
        <v>421</v>
      </c>
      <c r="S38" s="29" t="s">
        <v>282</v>
      </c>
    </row>
    <row r="39" s="113" customFormat="1" ht="100" customHeight="1" spans="1:19">
      <c r="A39" s="218">
        <v>32</v>
      </c>
      <c r="B39" s="39" t="s">
        <v>2434</v>
      </c>
      <c r="C39" s="42" t="s">
        <v>76</v>
      </c>
      <c r="D39" s="29" t="s">
        <v>282</v>
      </c>
      <c r="E39" s="32" t="s">
        <v>264</v>
      </c>
      <c r="F39" s="39" t="s">
        <v>2435</v>
      </c>
      <c r="G39" s="225">
        <v>5000</v>
      </c>
      <c r="H39" s="224" t="s">
        <v>2417</v>
      </c>
      <c r="I39" s="225">
        <v>2500</v>
      </c>
      <c r="J39" s="39" t="s">
        <v>2436</v>
      </c>
      <c r="K39" s="29" t="s">
        <v>426</v>
      </c>
      <c r="L39" s="29" t="s">
        <v>337</v>
      </c>
      <c r="M39" s="39" t="s">
        <v>2437</v>
      </c>
      <c r="N39" s="233" t="s">
        <v>33</v>
      </c>
      <c r="O39" s="223" t="s">
        <v>25</v>
      </c>
      <c r="P39" s="45" t="s">
        <v>2438</v>
      </c>
      <c r="Q39" s="45" t="s">
        <v>2439</v>
      </c>
      <c r="R39" s="99" t="s">
        <v>421</v>
      </c>
      <c r="S39" s="29" t="s">
        <v>282</v>
      </c>
    </row>
    <row r="40" s="113" customFormat="1" ht="100" customHeight="1" spans="1:19">
      <c r="A40" s="218">
        <v>33</v>
      </c>
      <c r="B40" s="39" t="s">
        <v>2440</v>
      </c>
      <c r="C40" s="75" t="s">
        <v>21</v>
      </c>
      <c r="D40" s="29" t="s">
        <v>282</v>
      </c>
      <c r="E40" s="32" t="s">
        <v>264</v>
      </c>
      <c r="F40" s="39" t="s">
        <v>2441</v>
      </c>
      <c r="G40" s="225">
        <v>5000</v>
      </c>
      <c r="H40" s="224" t="s">
        <v>2417</v>
      </c>
      <c r="I40" s="225">
        <v>5000</v>
      </c>
      <c r="J40" s="39" t="s">
        <v>2442</v>
      </c>
      <c r="K40" s="29" t="s">
        <v>426</v>
      </c>
      <c r="L40" s="29" t="s">
        <v>337</v>
      </c>
      <c r="M40" s="39" t="s">
        <v>2443</v>
      </c>
      <c r="N40" s="233" t="s">
        <v>33</v>
      </c>
      <c r="O40" s="233" t="s">
        <v>34</v>
      </c>
      <c r="P40" s="45" t="s">
        <v>2444</v>
      </c>
      <c r="Q40" s="45" t="s">
        <v>2445</v>
      </c>
      <c r="R40" s="99" t="s">
        <v>421</v>
      </c>
      <c r="S40" s="29" t="s">
        <v>282</v>
      </c>
    </row>
    <row r="41" s="113" customFormat="1" ht="100" customHeight="1" spans="1:19">
      <c r="A41" s="218">
        <v>34</v>
      </c>
      <c r="B41" s="39" t="s">
        <v>2446</v>
      </c>
      <c r="C41" s="75" t="s">
        <v>21</v>
      </c>
      <c r="D41" s="29" t="s">
        <v>282</v>
      </c>
      <c r="E41" s="32" t="s">
        <v>264</v>
      </c>
      <c r="F41" s="39" t="s">
        <v>2447</v>
      </c>
      <c r="G41" s="27">
        <v>1000</v>
      </c>
      <c r="H41" s="45" t="s">
        <v>2398</v>
      </c>
      <c r="I41" s="27">
        <v>1000</v>
      </c>
      <c r="J41" s="46" t="s">
        <v>2448</v>
      </c>
      <c r="K41" s="29" t="s">
        <v>426</v>
      </c>
      <c r="L41" s="29" t="s">
        <v>337</v>
      </c>
      <c r="M41" s="46" t="s">
        <v>2361</v>
      </c>
      <c r="N41" s="27" t="s">
        <v>26</v>
      </c>
      <c r="O41" s="27" t="s">
        <v>34</v>
      </c>
      <c r="P41" s="45" t="s">
        <v>2449</v>
      </c>
      <c r="Q41" s="45" t="s">
        <v>2450</v>
      </c>
      <c r="R41" s="99" t="s">
        <v>421</v>
      </c>
      <c r="S41" s="29" t="s">
        <v>282</v>
      </c>
    </row>
    <row r="42" s="113" customFormat="1" ht="100" customHeight="1" spans="1:19">
      <c r="A42" s="218">
        <v>35</v>
      </c>
      <c r="B42" s="39" t="s">
        <v>2451</v>
      </c>
      <c r="C42" s="42" t="s">
        <v>76</v>
      </c>
      <c r="D42" s="29" t="s">
        <v>282</v>
      </c>
      <c r="E42" s="32" t="s">
        <v>264</v>
      </c>
      <c r="F42" s="39" t="s">
        <v>2452</v>
      </c>
      <c r="G42" s="225">
        <v>2000</v>
      </c>
      <c r="H42" s="45" t="s">
        <v>2398</v>
      </c>
      <c r="I42" s="225">
        <v>2000</v>
      </c>
      <c r="J42" s="39" t="s">
        <v>2453</v>
      </c>
      <c r="K42" s="29" t="s">
        <v>426</v>
      </c>
      <c r="L42" s="29" t="s">
        <v>337</v>
      </c>
      <c r="M42" s="46" t="s">
        <v>2361</v>
      </c>
      <c r="N42" s="27" t="s">
        <v>26</v>
      </c>
      <c r="O42" s="27" t="s">
        <v>34</v>
      </c>
      <c r="P42" s="45" t="s">
        <v>2454</v>
      </c>
      <c r="Q42" s="45" t="s">
        <v>2455</v>
      </c>
      <c r="R42" s="99" t="s">
        <v>421</v>
      </c>
      <c r="S42" s="29" t="s">
        <v>282</v>
      </c>
    </row>
    <row r="43" s="1" customFormat="1" ht="25" customHeight="1" spans="1:19">
      <c r="A43" s="21" t="s">
        <v>480</v>
      </c>
      <c r="B43" s="22" t="str">
        <f>"交通路网类"&amp;SUBTOTAL(3,A43:A46)-2&amp;"个"</f>
        <v>交通路网类2个</v>
      </c>
      <c r="C43" s="23"/>
      <c r="D43" s="23"/>
      <c r="E43" s="23"/>
      <c r="F43" s="22"/>
      <c r="G43" s="24">
        <f>SUM(G44:G45)</f>
        <v>21000</v>
      </c>
      <c r="H43" s="24"/>
      <c r="I43" s="24">
        <f>SUM(I44:I45)</f>
        <v>11000</v>
      </c>
      <c r="J43" s="78"/>
      <c r="K43" s="78"/>
      <c r="L43" s="78"/>
      <c r="M43" s="78"/>
      <c r="N43" s="52"/>
      <c r="O43" s="52"/>
      <c r="P43" s="52"/>
      <c r="Q43" s="52"/>
      <c r="R43" s="52"/>
      <c r="S43" s="52"/>
    </row>
    <row r="44" s="178" customFormat="1" ht="100" customHeight="1" spans="1:260">
      <c r="A44" s="47">
        <v>1</v>
      </c>
      <c r="B44" s="39" t="s">
        <v>2456</v>
      </c>
      <c r="C44" s="75" t="s">
        <v>21</v>
      </c>
      <c r="D44" s="29" t="s">
        <v>282</v>
      </c>
      <c r="E44" s="230" t="s">
        <v>82</v>
      </c>
      <c r="F44" s="39" t="s">
        <v>2457</v>
      </c>
      <c r="G44" s="225">
        <v>9000</v>
      </c>
      <c r="H44" s="225" t="s">
        <v>2458</v>
      </c>
      <c r="I44" s="225">
        <v>1000</v>
      </c>
      <c r="J44" s="39" t="s">
        <v>2459</v>
      </c>
      <c r="K44" s="226" t="s">
        <v>1215</v>
      </c>
      <c r="L44" s="29" t="s">
        <v>337</v>
      </c>
      <c r="M44" s="39" t="s">
        <v>2460</v>
      </c>
      <c r="N44" s="233" t="s">
        <v>33</v>
      </c>
      <c r="O44" s="233" t="s">
        <v>25</v>
      </c>
      <c r="P44" s="29" t="s">
        <v>2461</v>
      </c>
      <c r="Q44" s="29" t="s">
        <v>2462</v>
      </c>
      <c r="R44" s="99" t="s">
        <v>421</v>
      </c>
      <c r="S44" s="29" t="s">
        <v>282</v>
      </c>
      <c r="IV44" s="208"/>
      <c r="IW44" s="208"/>
      <c r="IX44" s="208"/>
      <c r="IY44" s="208"/>
      <c r="IZ44" s="208"/>
    </row>
    <row r="45" s="162" customFormat="1" ht="100" customHeight="1" spans="1:19">
      <c r="A45" s="47">
        <v>2</v>
      </c>
      <c r="B45" s="39" t="s">
        <v>2463</v>
      </c>
      <c r="C45" s="42" t="s">
        <v>76</v>
      </c>
      <c r="D45" s="29" t="s">
        <v>282</v>
      </c>
      <c r="E45" s="230" t="s">
        <v>82</v>
      </c>
      <c r="F45" s="39" t="s">
        <v>2464</v>
      </c>
      <c r="G45" s="225">
        <v>12000</v>
      </c>
      <c r="H45" s="225" t="s">
        <v>452</v>
      </c>
      <c r="I45" s="225">
        <v>10000</v>
      </c>
      <c r="J45" s="39" t="s">
        <v>2465</v>
      </c>
      <c r="K45" s="29" t="s">
        <v>426</v>
      </c>
      <c r="L45" s="29" t="s">
        <v>2466</v>
      </c>
      <c r="M45" s="39" t="s">
        <v>2467</v>
      </c>
      <c r="N45" s="233" t="s">
        <v>33</v>
      </c>
      <c r="O45" s="233" t="s">
        <v>49</v>
      </c>
      <c r="P45" s="29" t="s">
        <v>2468</v>
      </c>
      <c r="Q45" s="29" t="s">
        <v>2469</v>
      </c>
      <c r="R45" s="99" t="s">
        <v>421</v>
      </c>
      <c r="S45" s="29" t="s">
        <v>282</v>
      </c>
    </row>
    <row r="46" s="1" customFormat="1" ht="25" customHeight="1" spans="1:19">
      <c r="A46" s="21" t="s">
        <v>512</v>
      </c>
      <c r="B46" s="22" t="str">
        <f>"城建环保类"&amp;SUBTOTAL(3,A46:A47)-1&amp;"个"</f>
        <v>城建环保类1个</v>
      </c>
      <c r="C46" s="23"/>
      <c r="D46" s="23"/>
      <c r="E46" s="23"/>
      <c r="F46" s="22"/>
      <c r="G46" s="24">
        <f>SUM(G47)</f>
        <v>3000</v>
      </c>
      <c r="H46" s="24"/>
      <c r="I46" s="24">
        <f>SUM(I47)</f>
        <v>2000</v>
      </c>
      <c r="J46" s="78"/>
      <c r="K46" s="78"/>
      <c r="L46" s="78"/>
      <c r="M46" s="78"/>
      <c r="N46" s="52"/>
      <c r="O46" s="52"/>
      <c r="P46" s="52"/>
      <c r="Q46" s="52"/>
      <c r="R46" s="52"/>
      <c r="S46" s="52"/>
    </row>
    <row r="47" s="2" customFormat="1" ht="100" customHeight="1" spans="1:22">
      <c r="A47" s="226">
        <v>1</v>
      </c>
      <c r="B47" s="39" t="s">
        <v>2470</v>
      </c>
      <c r="C47" s="75" t="s">
        <v>21</v>
      </c>
      <c r="D47" s="29" t="s">
        <v>282</v>
      </c>
      <c r="E47" s="61" t="s">
        <v>1089</v>
      </c>
      <c r="F47" s="39" t="s">
        <v>2471</v>
      </c>
      <c r="G47" s="223">
        <v>3000</v>
      </c>
      <c r="H47" s="224" t="s">
        <v>2472</v>
      </c>
      <c r="I47" s="223">
        <v>2000</v>
      </c>
      <c r="J47" s="229" t="s">
        <v>2473</v>
      </c>
      <c r="K47" s="29" t="s">
        <v>426</v>
      </c>
      <c r="L47" s="29" t="s">
        <v>2466</v>
      </c>
      <c r="M47" s="231" t="s">
        <v>2474</v>
      </c>
      <c r="N47" s="223" t="s">
        <v>33</v>
      </c>
      <c r="O47" s="234" t="s">
        <v>72</v>
      </c>
      <c r="P47" s="29" t="s">
        <v>2475</v>
      </c>
      <c r="Q47" s="99" t="s">
        <v>421</v>
      </c>
      <c r="R47" s="99" t="s">
        <v>421</v>
      </c>
      <c r="S47" s="29" t="s">
        <v>282</v>
      </c>
      <c r="T47" s="7"/>
      <c r="U47" s="7"/>
      <c r="V47" s="7"/>
    </row>
    <row r="48" s="1" customFormat="1" ht="25" customHeight="1" spans="1:19">
      <c r="A48" s="52" t="s">
        <v>141</v>
      </c>
      <c r="B48" s="22" t="str">
        <f>"预备项目"&amp;SUBTOTAL(3,A48:A53)-3&amp;"个"</f>
        <v>预备项目3个</v>
      </c>
      <c r="C48" s="23"/>
      <c r="D48" s="23"/>
      <c r="E48" s="54"/>
      <c r="F48" s="22"/>
      <c r="G48" s="83">
        <f>SUM(G49)</f>
        <v>69500</v>
      </c>
      <c r="H48" s="83"/>
      <c r="I48" s="83">
        <f>SUM(I49)</f>
        <v>6000</v>
      </c>
      <c r="J48" s="78"/>
      <c r="K48" s="78"/>
      <c r="L48" s="78"/>
      <c r="M48" s="78"/>
      <c r="N48" s="52"/>
      <c r="O48" s="52"/>
      <c r="P48" s="52"/>
      <c r="Q48" s="52"/>
      <c r="R48" s="52"/>
      <c r="S48" s="52"/>
    </row>
    <row r="49" s="1" customFormat="1" ht="25" customHeight="1" spans="1:19">
      <c r="A49" s="21" t="s">
        <v>296</v>
      </c>
      <c r="B49" s="22" t="str">
        <f>"城建环保类"&amp;SUBTOTAL(3,A49:A52)-1&amp;"个"</f>
        <v>城建环保类3个</v>
      </c>
      <c r="C49" s="23"/>
      <c r="D49" s="23"/>
      <c r="E49" s="23"/>
      <c r="F49" s="22"/>
      <c r="G49" s="24">
        <f>SUM(G50:G52)</f>
        <v>69500</v>
      </c>
      <c r="H49" s="24"/>
      <c r="I49" s="24">
        <f>SUM(I50:I52)</f>
        <v>6000</v>
      </c>
      <c r="J49" s="78"/>
      <c r="K49" s="78"/>
      <c r="L49" s="78"/>
      <c r="M49" s="78"/>
      <c r="N49" s="52"/>
      <c r="O49" s="52"/>
      <c r="P49" s="52"/>
      <c r="Q49" s="52"/>
      <c r="R49" s="52"/>
      <c r="S49" s="52"/>
    </row>
    <row r="50" s="1" customFormat="1" ht="100" customHeight="1" spans="1:19">
      <c r="A50" s="226">
        <v>1</v>
      </c>
      <c r="B50" s="39" t="s">
        <v>2476</v>
      </c>
      <c r="C50" s="42" t="s">
        <v>76</v>
      </c>
      <c r="D50" s="29" t="s">
        <v>282</v>
      </c>
      <c r="E50" s="61" t="s">
        <v>1089</v>
      </c>
      <c r="F50" s="39" t="s">
        <v>2477</v>
      </c>
      <c r="G50" s="60">
        <v>50000</v>
      </c>
      <c r="H50" s="84" t="s">
        <v>2478</v>
      </c>
      <c r="I50" s="60">
        <v>0</v>
      </c>
      <c r="J50" s="61" t="s">
        <v>2479</v>
      </c>
      <c r="K50" s="223" t="s">
        <v>1215</v>
      </c>
      <c r="L50" s="29" t="s">
        <v>337</v>
      </c>
      <c r="M50" s="231" t="s">
        <v>2480</v>
      </c>
      <c r="N50" s="223" t="s">
        <v>49</v>
      </c>
      <c r="O50" s="223" t="s">
        <v>25</v>
      </c>
      <c r="P50" s="29" t="s">
        <v>2475</v>
      </c>
      <c r="Q50" s="99" t="s">
        <v>421</v>
      </c>
      <c r="R50" s="99" t="s">
        <v>421</v>
      </c>
      <c r="S50" s="29" t="s">
        <v>282</v>
      </c>
    </row>
    <row r="51" s="1" customFormat="1" ht="100" customHeight="1" spans="1:19">
      <c r="A51" s="226">
        <v>2</v>
      </c>
      <c r="B51" s="39" t="s">
        <v>2481</v>
      </c>
      <c r="C51" s="42" t="s">
        <v>76</v>
      </c>
      <c r="D51" s="29" t="s">
        <v>282</v>
      </c>
      <c r="E51" s="61" t="s">
        <v>1089</v>
      </c>
      <c r="F51" s="39" t="s">
        <v>2482</v>
      </c>
      <c r="G51" s="223">
        <v>16000</v>
      </c>
      <c r="H51" s="224" t="s">
        <v>2483</v>
      </c>
      <c r="I51" s="223">
        <v>5000</v>
      </c>
      <c r="J51" s="61" t="s">
        <v>2479</v>
      </c>
      <c r="K51" s="29" t="s">
        <v>426</v>
      </c>
      <c r="L51" s="29" t="s">
        <v>337</v>
      </c>
      <c r="M51" s="231" t="s">
        <v>2484</v>
      </c>
      <c r="N51" s="223" t="s">
        <v>34</v>
      </c>
      <c r="O51" s="223" t="s">
        <v>25</v>
      </c>
      <c r="P51" s="29" t="s">
        <v>2485</v>
      </c>
      <c r="Q51" s="29" t="s">
        <v>2486</v>
      </c>
      <c r="R51" s="99" t="s">
        <v>421</v>
      </c>
      <c r="S51" s="29" t="s">
        <v>282</v>
      </c>
    </row>
    <row r="52" s="1" customFormat="1" ht="100" customHeight="1" spans="1:22">
      <c r="A52" s="226">
        <v>3</v>
      </c>
      <c r="B52" s="39" t="s">
        <v>2487</v>
      </c>
      <c r="C52" s="42" t="s">
        <v>76</v>
      </c>
      <c r="D52" s="29" t="s">
        <v>282</v>
      </c>
      <c r="E52" s="61" t="s">
        <v>1089</v>
      </c>
      <c r="F52" s="39" t="s">
        <v>2488</v>
      </c>
      <c r="G52" s="223">
        <v>3500</v>
      </c>
      <c r="H52" s="224" t="s">
        <v>2483</v>
      </c>
      <c r="I52" s="223">
        <v>1000</v>
      </c>
      <c r="J52" s="61" t="s">
        <v>2479</v>
      </c>
      <c r="K52" s="29" t="s">
        <v>426</v>
      </c>
      <c r="L52" s="29" t="s">
        <v>337</v>
      </c>
      <c r="M52" s="231" t="s">
        <v>2489</v>
      </c>
      <c r="N52" s="223" t="s">
        <v>34</v>
      </c>
      <c r="O52" s="223" t="s">
        <v>25</v>
      </c>
      <c r="P52" s="29" t="s">
        <v>2475</v>
      </c>
      <c r="Q52" s="99" t="s">
        <v>421</v>
      </c>
      <c r="R52" s="99" t="s">
        <v>421</v>
      </c>
      <c r="S52" s="29" t="s">
        <v>282</v>
      </c>
      <c r="T52" s="79"/>
      <c r="U52" s="79"/>
      <c r="V52" s="79"/>
    </row>
    <row r="53" s="1" customFormat="1" ht="25" customHeight="1" spans="1:19">
      <c r="A53" s="52" t="s">
        <v>183</v>
      </c>
      <c r="B53" s="22" t="str">
        <f>"前期项目"&amp;SUBTOTAL(3,A53:A66)-2&amp;"个"</f>
        <v>前期项目12个</v>
      </c>
      <c r="C53" s="23"/>
      <c r="D53" s="23"/>
      <c r="E53" s="54"/>
      <c r="F53" s="22"/>
      <c r="G53" s="52">
        <f>SUM(G54)</f>
        <v>1046000</v>
      </c>
      <c r="H53" s="52"/>
      <c r="I53" s="21"/>
      <c r="J53" s="78"/>
      <c r="K53" s="78"/>
      <c r="L53" s="78"/>
      <c r="M53" s="78"/>
      <c r="N53" s="52"/>
      <c r="O53" s="52"/>
      <c r="P53" s="52"/>
      <c r="Q53" s="52"/>
      <c r="R53" s="52"/>
      <c r="S53" s="52"/>
    </row>
    <row r="54" s="1" customFormat="1" ht="25" customHeight="1" spans="1:19">
      <c r="A54" s="21" t="s">
        <v>296</v>
      </c>
      <c r="B54" s="22" t="str">
        <f>"工业科技类"&amp;SUBTOTAL(3,A54:A66)-1&amp;"个"</f>
        <v>工业科技类12个</v>
      </c>
      <c r="C54" s="23"/>
      <c r="D54" s="23"/>
      <c r="E54" s="23"/>
      <c r="F54" s="22"/>
      <c r="G54" s="24">
        <f>SUM(G55:G66)</f>
        <v>1046000</v>
      </c>
      <c r="H54" s="24"/>
      <c r="I54" s="24"/>
      <c r="J54" s="78"/>
      <c r="K54" s="78"/>
      <c r="L54" s="78"/>
      <c r="M54" s="78"/>
      <c r="N54" s="52"/>
      <c r="O54" s="52"/>
      <c r="P54" s="52"/>
      <c r="Q54" s="52"/>
      <c r="R54" s="52"/>
      <c r="S54" s="52"/>
    </row>
    <row r="55" s="8" customFormat="1" ht="100" customHeight="1" spans="1:22">
      <c r="A55" s="226">
        <v>1</v>
      </c>
      <c r="B55" s="84" t="s">
        <v>2490</v>
      </c>
      <c r="C55" s="42" t="s">
        <v>76</v>
      </c>
      <c r="D55" s="29" t="s">
        <v>282</v>
      </c>
      <c r="E55" s="32" t="s">
        <v>264</v>
      </c>
      <c r="F55" s="61" t="s">
        <v>2491</v>
      </c>
      <c r="G55" s="63">
        <v>90000</v>
      </c>
      <c r="H55" s="227" t="s">
        <v>2492</v>
      </c>
      <c r="I55" s="63"/>
      <c r="J55" s="232" t="s">
        <v>2479</v>
      </c>
      <c r="K55" s="226" t="s">
        <v>1215</v>
      </c>
      <c r="L55" s="29" t="s">
        <v>337</v>
      </c>
      <c r="M55" s="232" t="s">
        <v>2493</v>
      </c>
      <c r="N55" s="60"/>
      <c r="O55" s="60"/>
      <c r="P55" s="226"/>
      <c r="Q55" s="226"/>
      <c r="R55" s="99" t="s">
        <v>421</v>
      </c>
      <c r="S55" s="29" t="s">
        <v>282</v>
      </c>
      <c r="V55" s="8" t="s">
        <v>1281</v>
      </c>
    </row>
    <row r="56" s="8" customFormat="1" ht="100" customHeight="1" spans="1:19">
      <c r="A56" s="226">
        <v>2</v>
      </c>
      <c r="B56" s="84" t="s">
        <v>2494</v>
      </c>
      <c r="C56" s="42" t="s">
        <v>76</v>
      </c>
      <c r="D56" s="29" t="s">
        <v>282</v>
      </c>
      <c r="E56" s="32" t="s">
        <v>264</v>
      </c>
      <c r="F56" s="61" t="s">
        <v>2495</v>
      </c>
      <c r="G56" s="63">
        <v>30000</v>
      </c>
      <c r="H56" s="227" t="s">
        <v>2492</v>
      </c>
      <c r="I56" s="63"/>
      <c r="J56" s="232" t="s">
        <v>2479</v>
      </c>
      <c r="K56" s="226" t="s">
        <v>1215</v>
      </c>
      <c r="L56" s="29" t="s">
        <v>337</v>
      </c>
      <c r="M56" s="232" t="s">
        <v>2496</v>
      </c>
      <c r="N56" s="60"/>
      <c r="O56" s="60"/>
      <c r="P56" s="226"/>
      <c r="Q56" s="226"/>
      <c r="R56" s="99" t="s">
        <v>421</v>
      </c>
      <c r="S56" s="29" t="s">
        <v>282</v>
      </c>
    </row>
    <row r="57" s="8" customFormat="1" ht="100" customHeight="1" spans="1:19">
      <c r="A57" s="226">
        <v>3</v>
      </c>
      <c r="B57" s="84" t="s">
        <v>2497</v>
      </c>
      <c r="C57" s="42" t="s">
        <v>76</v>
      </c>
      <c r="D57" s="29" t="s">
        <v>282</v>
      </c>
      <c r="E57" s="32" t="s">
        <v>264</v>
      </c>
      <c r="F57" s="61" t="s">
        <v>2498</v>
      </c>
      <c r="G57" s="63">
        <v>150000</v>
      </c>
      <c r="H57" s="227" t="s">
        <v>2492</v>
      </c>
      <c r="I57" s="63"/>
      <c r="J57" s="232" t="s">
        <v>2479</v>
      </c>
      <c r="K57" s="226" t="s">
        <v>1215</v>
      </c>
      <c r="L57" s="29" t="s">
        <v>337</v>
      </c>
      <c r="M57" s="232" t="s">
        <v>2499</v>
      </c>
      <c r="N57" s="60"/>
      <c r="O57" s="60"/>
      <c r="P57" s="226"/>
      <c r="Q57" s="226"/>
      <c r="R57" s="99" t="s">
        <v>421</v>
      </c>
      <c r="S57" s="29" t="s">
        <v>282</v>
      </c>
    </row>
    <row r="58" s="8" customFormat="1" ht="100" customHeight="1" spans="1:19">
      <c r="A58" s="226">
        <v>4</v>
      </c>
      <c r="B58" s="84" t="s">
        <v>2500</v>
      </c>
      <c r="C58" s="42" t="s">
        <v>76</v>
      </c>
      <c r="D58" s="29" t="s">
        <v>282</v>
      </c>
      <c r="E58" s="32" t="s">
        <v>264</v>
      </c>
      <c r="F58" s="61" t="s">
        <v>2501</v>
      </c>
      <c r="G58" s="63">
        <v>45000</v>
      </c>
      <c r="H58" s="227" t="s">
        <v>2492</v>
      </c>
      <c r="I58" s="63"/>
      <c r="J58" s="232" t="s">
        <v>2479</v>
      </c>
      <c r="K58" s="226" t="s">
        <v>1215</v>
      </c>
      <c r="L58" s="29" t="s">
        <v>337</v>
      </c>
      <c r="M58" s="232" t="s">
        <v>2502</v>
      </c>
      <c r="N58" s="60"/>
      <c r="O58" s="60"/>
      <c r="P58" s="226"/>
      <c r="Q58" s="226"/>
      <c r="R58" s="99" t="s">
        <v>421</v>
      </c>
      <c r="S58" s="29" t="s">
        <v>282</v>
      </c>
    </row>
    <row r="59" s="8" customFormat="1" ht="100" customHeight="1" spans="1:19">
      <c r="A59" s="226">
        <v>5</v>
      </c>
      <c r="B59" s="84" t="s">
        <v>2503</v>
      </c>
      <c r="C59" s="42" t="s">
        <v>76</v>
      </c>
      <c r="D59" s="29" t="s">
        <v>282</v>
      </c>
      <c r="E59" s="32" t="s">
        <v>264</v>
      </c>
      <c r="F59" s="61" t="s">
        <v>2504</v>
      </c>
      <c r="G59" s="63">
        <v>50000</v>
      </c>
      <c r="H59" s="227" t="s">
        <v>2492</v>
      </c>
      <c r="I59" s="63"/>
      <c r="J59" s="232" t="s">
        <v>2479</v>
      </c>
      <c r="K59" s="226" t="s">
        <v>1215</v>
      </c>
      <c r="L59" s="29" t="s">
        <v>337</v>
      </c>
      <c r="M59" s="232" t="s">
        <v>2505</v>
      </c>
      <c r="N59" s="60"/>
      <c r="O59" s="60"/>
      <c r="P59" s="226"/>
      <c r="Q59" s="226"/>
      <c r="R59" s="99" t="s">
        <v>421</v>
      </c>
      <c r="S59" s="29" t="s">
        <v>282</v>
      </c>
    </row>
    <row r="60" s="8" customFormat="1" ht="100" customHeight="1" spans="1:19">
      <c r="A60" s="226">
        <v>6</v>
      </c>
      <c r="B60" s="84" t="s">
        <v>2506</v>
      </c>
      <c r="C60" s="42" t="s">
        <v>76</v>
      </c>
      <c r="D60" s="29" t="s">
        <v>282</v>
      </c>
      <c r="E60" s="32" t="s">
        <v>264</v>
      </c>
      <c r="F60" s="61" t="s">
        <v>2507</v>
      </c>
      <c r="G60" s="63">
        <v>40000</v>
      </c>
      <c r="H60" s="227" t="s">
        <v>2492</v>
      </c>
      <c r="I60" s="63"/>
      <c r="J60" s="232" t="s">
        <v>2479</v>
      </c>
      <c r="K60" s="226" t="s">
        <v>1215</v>
      </c>
      <c r="L60" s="29" t="s">
        <v>337</v>
      </c>
      <c r="M60" s="232" t="s">
        <v>2508</v>
      </c>
      <c r="N60" s="60"/>
      <c r="O60" s="60"/>
      <c r="P60" s="226"/>
      <c r="Q60" s="226"/>
      <c r="R60" s="99" t="s">
        <v>421</v>
      </c>
      <c r="S60" s="29" t="s">
        <v>282</v>
      </c>
    </row>
    <row r="61" s="8" customFormat="1" ht="100" customHeight="1" spans="1:19">
      <c r="A61" s="226">
        <v>7</v>
      </c>
      <c r="B61" s="84" t="s">
        <v>2509</v>
      </c>
      <c r="C61" s="42" t="s">
        <v>76</v>
      </c>
      <c r="D61" s="29" t="s">
        <v>282</v>
      </c>
      <c r="E61" s="32" t="s">
        <v>264</v>
      </c>
      <c r="F61" s="61" t="s">
        <v>2510</v>
      </c>
      <c r="G61" s="63">
        <v>26000</v>
      </c>
      <c r="H61" s="227" t="s">
        <v>2492</v>
      </c>
      <c r="I61" s="63"/>
      <c r="J61" s="232" t="s">
        <v>2479</v>
      </c>
      <c r="K61" s="226" t="s">
        <v>1215</v>
      </c>
      <c r="L61" s="29" t="s">
        <v>337</v>
      </c>
      <c r="M61" s="232" t="s">
        <v>2511</v>
      </c>
      <c r="N61" s="60"/>
      <c r="O61" s="60"/>
      <c r="P61" s="226"/>
      <c r="Q61" s="226"/>
      <c r="R61" s="99" t="s">
        <v>421</v>
      </c>
      <c r="S61" s="29" t="s">
        <v>282</v>
      </c>
    </row>
    <row r="62" s="8" customFormat="1" ht="100" customHeight="1" spans="1:19">
      <c r="A62" s="226">
        <v>8</v>
      </c>
      <c r="B62" s="84" t="s">
        <v>2512</v>
      </c>
      <c r="C62" s="42" t="s">
        <v>76</v>
      </c>
      <c r="D62" s="29" t="s">
        <v>282</v>
      </c>
      <c r="E62" s="32" t="s">
        <v>264</v>
      </c>
      <c r="F62" s="61" t="s">
        <v>2513</v>
      </c>
      <c r="G62" s="63">
        <v>45000</v>
      </c>
      <c r="H62" s="227" t="s">
        <v>2492</v>
      </c>
      <c r="I62" s="63"/>
      <c r="J62" s="232" t="s">
        <v>2479</v>
      </c>
      <c r="K62" s="226" t="s">
        <v>1215</v>
      </c>
      <c r="L62" s="29" t="s">
        <v>337</v>
      </c>
      <c r="M62" s="232" t="s">
        <v>2474</v>
      </c>
      <c r="N62" s="60"/>
      <c r="O62" s="60"/>
      <c r="P62" s="226"/>
      <c r="Q62" s="226"/>
      <c r="R62" s="99" t="s">
        <v>421</v>
      </c>
      <c r="S62" s="29" t="s">
        <v>282</v>
      </c>
    </row>
    <row r="63" s="8" customFormat="1" ht="100" customHeight="1" spans="1:19">
      <c r="A63" s="226">
        <v>9</v>
      </c>
      <c r="B63" s="86" t="s">
        <v>2514</v>
      </c>
      <c r="C63" s="42" t="s">
        <v>76</v>
      </c>
      <c r="D63" s="29" t="s">
        <v>282</v>
      </c>
      <c r="E63" s="32" t="s">
        <v>264</v>
      </c>
      <c r="F63" s="66" t="s">
        <v>2515</v>
      </c>
      <c r="G63" s="62">
        <v>140000</v>
      </c>
      <c r="H63" s="227" t="s">
        <v>2492</v>
      </c>
      <c r="I63" s="62"/>
      <c r="J63" s="232" t="s">
        <v>2479</v>
      </c>
      <c r="K63" s="226" t="s">
        <v>1215</v>
      </c>
      <c r="L63" s="29" t="s">
        <v>337</v>
      </c>
      <c r="M63" s="232" t="s">
        <v>2516</v>
      </c>
      <c r="N63" s="60"/>
      <c r="O63" s="60"/>
      <c r="P63" s="226"/>
      <c r="Q63" s="226"/>
      <c r="R63" s="99" t="s">
        <v>421</v>
      </c>
      <c r="S63" s="29" t="s">
        <v>282</v>
      </c>
    </row>
    <row r="64" s="8" customFormat="1" ht="100" customHeight="1" spans="1:19">
      <c r="A64" s="226">
        <v>10</v>
      </c>
      <c r="B64" s="84" t="s">
        <v>2517</v>
      </c>
      <c r="C64" s="42" t="s">
        <v>76</v>
      </c>
      <c r="D64" s="29" t="s">
        <v>282</v>
      </c>
      <c r="E64" s="32" t="s">
        <v>264</v>
      </c>
      <c r="F64" s="61" t="s">
        <v>2518</v>
      </c>
      <c r="G64" s="63">
        <v>150000</v>
      </c>
      <c r="H64" s="227" t="s">
        <v>2492</v>
      </c>
      <c r="I64" s="63"/>
      <c r="J64" s="232" t="s">
        <v>2479</v>
      </c>
      <c r="K64" s="226" t="s">
        <v>1215</v>
      </c>
      <c r="L64" s="29" t="s">
        <v>337</v>
      </c>
      <c r="M64" s="232" t="s">
        <v>2499</v>
      </c>
      <c r="N64" s="60"/>
      <c r="O64" s="60"/>
      <c r="P64" s="226"/>
      <c r="Q64" s="226"/>
      <c r="R64" s="99" t="s">
        <v>421</v>
      </c>
      <c r="S64" s="29" t="s">
        <v>282</v>
      </c>
    </row>
    <row r="65" s="8" customFormat="1" ht="100" customHeight="1" spans="1:19">
      <c r="A65" s="226">
        <v>11</v>
      </c>
      <c r="B65" s="84" t="s">
        <v>2519</v>
      </c>
      <c r="C65" s="42" t="s">
        <v>76</v>
      </c>
      <c r="D65" s="29" t="s">
        <v>282</v>
      </c>
      <c r="E65" s="32" t="s">
        <v>264</v>
      </c>
      <c r="F65" s="61" t="s">
        <v>2520</v>
      </c>
      <c r="G65" s="63">
        <v>200000</v>
      </c>
      <c r="H65" s="227" t="s">
        <v>2492</v>
      </c>
      <c r="I65" s="63"/>
      <c r="J65" s="232" t="s">
        <v>2479</v>
      </c>
      <c r="K65" s="226" t="s">
        <v>1215</v>
      </c>
      <c r="L65" s="29" t="s">
        <v>337</v>
      </c>
      <c r="M65" s="232" t="s">
        <v>2521</v>
      </c>
      <c r="N65" s="60"/>
      <c r="O65" s="60"/>
      <c r="P65" s="226"/>
      <c r="Q65" s="226"/>
      <c r="R65" s="99" t="s">
        <v>421</v>
      </c>
      <c r="S65" s="29" t="s">
        <v>282</v>
      </c>
    </row>
    <row r="66" s="121" customFormat="1" ht="100" customHeight="1" spans="1:22">
      <c r="A66" s="226">
        <v>12</v>
      </c>
      <c r="B66" s="70" t="s">
        <v>2522</v>
      </c>
      <c r="C66" s="42" t="s">
        <v>76</v>
      </c>
      <c r="D66" s="29" t="s">
        <v>282</v>
      </c>
      <c r="E66" s="32" t="s">
        <v>264</v>
      </c>
      <c r="F66" s="71" t="s">
        <v>2523</v>
      </c>
      <c r="G66" s="72">
        <v>80000</v>
      </c>
      <c r="H66" s="227" t="s">
        <v>2492</v>
      </c>
      <c r="I66" s="72"/>
      <c r="J66" s="232" t="s">
        <v>2479</v>
      </c>
      <c r="K66" s="226" t="s">
        <v>1215</v>
      </c>
      <c r="L66" s="29" t="s">
        <v>337</v>
      </c>
      <c r="M66" s="232" t="s">
        <v>2493</v>
      </c>
      <c r="N66" s="60"/>
      <c r="O66" s="60"/>
      <c r="P66" s="226"/>
      <c r="Q66" s="226"/>
      <c r="R66" s="99" t="s">
        <v>421</v>
      </c>
      <c r="S66" s="29" t="s">
        <v>282</v>
      </c>
      <c r="T66" s="8"/>
      <c r="U66" s="8"/>
      <c r="V66" s="8" t="s">
        <v>1281</v>
      </c>
    </row>
  </sheetData>
  <autoFilter xmlns:etc="http://www.wps.cn/officeDocument/2017/etCustomData" ref="A4:W66"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7" fitToHeight="0" orientation="landscape" horizontalDpi="600"/>
  <headerFooter alignWithMargins="0">
    <oddFooter>&amp;C第 &amp;P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8"/>
  <sheetViews>
    <sheetView view="pageBreakPreview" zoomScale="70" zoomScaleNormal="70" workbookViewId="0">
      <selection activeCell="K45" sqref="K45"/>
    </sheetView>
  </sheetViews>
  <sheetFormatPr defaultColWidth="9" defaultRowHeight="13.5"/>
  <cols>
    <col min="1" max="1" width="7.75" customWidth="1"/>
    <col min="2" max="2" width="18.1333333333333" style="182" customWidth="1"/>
    <col min="3" max="3" width="10.025" customWidth="1"/>
    <col min="4" max="4" width="8.925" style="183" customWidth="1"/>
    <col min="5" max="5" width="48.8666666666667" customWidth="1"/>
    <col min="6" max="6" width="13.7416666666667" customWidth="1"/>
    <col min="7" max="7" width="13.575" customWidth="1"/>
    <col min="8" max="8" width="37.4916666666667" customWidth="1"/>
    <col min="11" max="12" width="15.5333333333333" customWidth="1"/>
  </cols>
  <sheetData>
    <row r="1" s="2" customFormat="1" ht="46" customHeight="1" spans="1:13">
      <c r="A1" s="124" t="s">
        <v>2524</v>
      </c>
      <c r="B1" s="125"/>
      <c r="C1" s="124"/>
      <c r="D1" s="126"/>
      <c r="E1" s="124"/>
      <c r="F1" s="124"/>
      <c r="G1" s="124"/>
      <c r="H1" s="124"/>
      <c r="I1" s="124"/>
      <c r="J1" s="124"/>
      <c r="K1" s="124"/>
      <c r="L1" s="124"/>
      <c r="M1" s="7"/>
    </row>
    <row r="2" s="2" customFormat="1" ht="46" customHeight="1" spans="1:13">
      <c r="A2" s="124"/>
      <c r="B2" s="125"/>
      <c r="C2" s="124"/>
      <c r="D2" s="126"/>
      <c r="E2" s="124"/>
      <c r="F2" s="124"/>
      <c r="G2" s="124"/>
      <c r="H2" s="124"/>
      <c r="I2" s="124"/>
      <c r="J2" s="124"/>
      <c r="K2" s="74" t="s">
        <v>4</v>
      </c>
      <c r="L2" s="74"/>
      <c r="M2" s="7"/>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1" customFormat="1" ht="30" customHeight="1" spans="1:13">
      <c r="A5" s="164"/>
      <c r="B5" s="17" t="str">
        <f>"合计项目"&amp;SUBTOTAL(3,A6:A58)-3&amp;"个"</f>
        <v>合计项目49个</v>
      </c>
      <c r="C5" s="75"/>
      <c r="D5" s="75"/>
      <c r="E5" s="17"/>
      <c r="F5" s="165">
        <f>SUM(F6,F31,F48)</f>
        <v>5362820</v>
      </c>
      <c r="G5" s="165">
        <f>SUM(G6,G31,G48)</f>
        <v>1177010</v>
      </c>
      <c r="H5" s="17"/>
      <c r="I5" s="164"/>
      <c r="J5" s="164"/>
      <c r="K5" s="164"/>
      <c r="L5" s="164"/>
      <c r="M5" s="79"/>
    </row>
    <row r="6" s="1" customFormat="1" ht="25" customHeight="1" spans="1:13">
      <c r="A6" s="21" t="s">
        <v>19</v>
      </c>
      <c r="B6" s="22" t="str">
        <f>"在建项目"&amp;SUBTOTAL(3,A6:A31)-2&amp;"个"</f>
        <v>在建项目24个</v>
      </c>
      <c r="C6" s="23"/>
      <c r="D6" s="24"/>
      <c r="E6" s="22"/>
      <c r="F6" s="24">
        <f>SUM(F7:F30)</f>
        <v>2113120</v>
      </c>
      <c r="G6" s="24">
        <f>SUM(G7:G30)</f>
        <v>770300</v>
      </c>
      <c r="H6" s="78"/>
      <c r="I6" s="52"/>
      <c r="J6" s="52"/>
      <c r="K6" s="52"/>
      <c r="L6" s="52"/>
      <c r="M6" s="79"/>
    </row>
    <row r="7" s="211" customFormat="1" ht="77" customHeight="1" spans="1:13">
      <c r="A7" s="43">
        <v>1</v>
      </c>
      <c r="B7" s="17" t="s">
        <v>2525</v>
      </c>
      <c r="C7" s="38" t="s">
        <v>21</v>
      </c>
      <c r="D7" s="32" t="s">
        <v>22</v>
      </c>
      <c r="E7" s="39" t="s">
        <v>2526</v>
      </c>
      <c r="F7" s="43">
        <v>30000</v>
      </c>
      <c r="G7" s="43">
        <v>10000</v>
      </c>
      <c r="H7" s="212" t="s">
        <v>2527</v>
      </c>
      <c r="I7" s="43" t="s">
        <v>34</v>
      </c>
      <c r="J7" s="43" t="s">
        <v>25</v>
      </c>
      <c r="K7" s="29" t="s">
        <v>722</v>
      </c>
      <c r="L7" s="29"/>
      <c r="M7" s="215" t="s">
        <v>1281</v>
      </c>
    </row>
    <row r="8" s="1" customFormat="1" ht="68" customHeight="1" spans="1:13">
      <c r="A8" s="43">
        <v>2</v>
      </c>
      <c r="B8" s="17" t="s">
        <v>1155</v>
      </c>
      <c r="C8" s="38" t="s">
        <v>21</v>
      </c>
      <c r="D8" s="29" t="s">
        <v>22</v>
      </c>
      <c r="E8" s="39" t="s">
        <v>2528</v>
      </c>
      <c r="F8" s="43">
        <v>9000</v>
      </c>
      <c r="G8" s="43">
        <v>4000</v>
      </c>
      <c r="H8" s="39" t="s">
        <v>2529</v>
      </c>
      <c r="I8" s="43" t="s">
        <v>25</v>
      </c>
      <c r="J8" s="43" t="s">
        <v>25</v>
      </c>
      <c r="K8" s="29" t="s">
        <v>1154</v>
      </c>
      <c r="L8" s="29" t="s">
        <v>168</v>
      </c>
      <c r="M8" s="215" t="s">
        <v>1281</v>
      </c>
    </row>
    <row r="9" s="1" customFormat="1" ht="69" customHeight="1" spans="1:13">
      <c r="A9" s="43">
        <v>3</v>
      </c>
      <c r="B9" s="17" t="s">
        <v>1149</v>
      </c>
      <c r="C9" s="38" t="s">
        <v>21</v>
      </c>
      <c r="D9" s="29" t="s">
        <v>22</v>
      </c>
      <c r="E9" s="39" t="s">
        <v>1150</v>
      </c>
      <c r="F9" s="43">
        <v>4000</v>
      </c>
      <c r="G9" s="43">
        <v>2000</v>
      </c>
      <c r="H9" s="39" t="s">
        <v>1152</v>
      </c>
      <c r="I9" s="43" t="s">
        <v>25</v>
      </c>
      <c r="J9" s="43" t="s">
        <v>25</v>
      </c>
      <c r="K9" s="29" t="s">
        <v>1154</v>
      </c>
      <c r="L9" s="29" t="s">
        <v>168</v>
      </c>
      <c r="M9" s="79"/>
    </row>
    <row r="10" s="1" customFormat="1" ht="65" customHeight="1" spans="1:13">
      <c r="A10" s="43">
        <v>4</v>
      </c>
      <c r="B10" s="17" t="s">
        <v>1160</v>
      </c>
      <c r="C10" s="38" t="s">
        <v>21</v>
      </c>
      <c r="D10" s="29" t="s">
        <v>22</v>
      </c>
      <c r="E10" s="39" t="s">
        <v>1162</v>
      </c>
      <c r="F10" s="43">
        <v>1600</v>
      </c>
      <c r="G10" s="43">
        <v>600</v>
      </c>
      <c r="H10" s="39" t="s">
        <v>2530</v>
      </c>
      <c r="I10" s="43" t="s">
        <v>25</v>
      </c>
      <c r="J10" s="43" t="s">
        <v>49</v>
      </c>
      <c r="K10" s="29" t="s">
        <v>1164</v>
      </c>
      <c r="L10" s="29" t="s">
        <v>1165</v>
      </c>
      <c r="M10" s="79" t="s">
        <v>1281</v>
      </c>
    </row>
    <row r="11" s="1" customFormat="1" ht="51" customHeight="1" spans="1:13">
      <c r="A11" s="43">
        <v>5</v>
      </c>
      <c r="B11" s="17" t="s">
        <v>1166</v>
      </c>
      <c r="C11" s="38" t="s">
        <v>21</v>
      </c>
      <c r="D11" s="29" t="s">
        <v>30</v>
      </c>
      <c r="E11" s="39" t="s">
        <v>1168</v>
      </c>
      <c r="F11" s="43">
        <v>3000</v>
      </c>
      <c r="G11" s="43">
        <v>3000</v>
      </c>
      <c r="H11" s="39" t="s">
        <v>2531</v>
      </c>
      <c r="I11" s="43" t="s">
        <v>34</v>
      </c>
      <c r="J11" s="43" t="s">
        <v>25</v>
      </c>
      <c r="K11" s="216" t="s">
        <v>1166</v>
      </c>
      <c r="L11" s="217" t="s">
        <v>1172</v>
      </c>
      <c r="M11" s="79" t="s">
        <v>1281</v>
      </c>
    </row>
    <row r="12" s="1" customFormat="1" ht="99" customHeight="1" spans="1:13">
      <c r="A12" s="43">
        <v>6</v>
      </c>
      <c r="B12" s="37" t="s">
        <v>1173</v>
      </c>
      <c r="C12" s="38" t="s">
        <v>21</v>
      </c>
      <c r="D12" s="29" t="s">
        <v>30</v>
      </c>
      <c r="E12" s="39" t="s">
        <v>1174</v>
      </c>
      <c r="F12" s="29">
        <v>20000</v>
      </c>
      <c r="G12" s="29">
        <v>8000</v>
      </c>
      <c r="H12" s="39" t="s">
        <v>2532</v>
      </c>
      <c r="I12" s="29" t="s">
        <v>33</v>
      </c>
      <c r="J12" s="29" t="s">
        <v>25</v>
      </c>
      <c r="K12" s="29" t="s">
        <v>1177</v>
      </c>
      <c r="L12" s="29" t="s">
        <v>1178</v>
      </c>
      <c r="M12" s="79" t="s">
        <v>1281</v>
      </c>
    </row>
    <row r="13" s="1" customFormat="1" ht="95" customHeight="1" spans="1:13">
      <c r="A13" s="43">
        <v>7</v>
      </c>
      <c r="B13" s="37" t="s">
        <v>2533</v>
      </c>
      <c r="C13" s="38" t="s">
        <v>21</v>
      </c>
      <c r="D13" s="29" t="s">
        <v>53</v>
      </c>
      <c r="E13" s="39" t="s">
        <v>2534</v>
      </c>
      <c r="F13" s="29">
        <v>500</v>
      </c>
      <c r="G13" s="29">
        <v>300</v>
      </c>
      <c r="H13" s="39" t="s">
        <v>2535</v>
      </c>
      <c r="I13" s="29" t="s">
        <v>25</v>
      </c>
      <c r="J13" s="29" t="s">
        <v>49</v>
      </c>
      <c r="K13" s="29" t="s">
        <v>640</v>
      </c>
      <c r="L13" s="29" t="s">
        <v>2536</v>
      </c>
      <c r="M13" s="79" t="s">
        <v>1281</v>
      </c>
    </row>
    <row r="14" s="1" customFormat="1" ht="95" customHeight="1" spans="1:13">
      <c r="A14" s="43">
        <v>8</v>
      </c>
      <c r="B14" s="37" t="s">
        <v>1288</v>
      </c>
      <c r="C14" s="38" t="s">
        <v>21</v>
      </c>
      <c r="D14" s="29" t="s">
        <v>53</v>
      </c>
      <c r="E14" s="39" t="s">
        <v>1289</v>
      </c>
      <c r="F14" s="29">
        <v>3000</v>
      </c>
      <c r="G14" s="29">
        <v>100</v>
      </c>
      <c r="H14" s="39" t="s">
        <v>2537</v>
      </c>
      <c r="I14" s="29" t="s">
        <v>25</v>
      </c>
      <c r="J14" s="29" t="s">
        <v>135</v>
      </c>
      <c r="K14" s="29" t="s">
        <v>640</v>
      </c>
      <c r="L14" s="29" t="s">
        <v>1217</v>
      </c>
      <c r="M14" s="79" t="s">
        <v>1281</v>
      </c>
    </row>
    <row r="15" s="1" customFormat="1" ht="105" customHeight="1" spans="1:13">
      <c r="A15" s="43">
        <v>9</v>
      </c>
      <c r="B15" s="39" t="s">
        <v>2538</v>
      </c>
      <c r="C15" s="29" t="s">
        <v>76</v>
      </c>
      <c r="D15" s="29" t="s">
        <v>53</v>
      </c>
      <c r="E15" s="39" t="s">
        <v>2539</v>
      </c>
      <c r="F15" s="29">
        <v>408900</v>
      </c>
      <c r="G15" s="43">
        <v>200000</v>
      </c>
      <c r="H15" s="39" t="s">
        <v>2540</v>
      </c>
      <c r="I15" s="43" t="s">
        <v>25</v>
      </c>
      <c r="J15" s="29" t="s">
        <v>157</v>
      </c>
      <c r="K15" s="29" t="s">
        <v>2541</v>
      </c>
      <c r="L15" s="29" t="s">
        <v>2542</v>
      </c>
      <c r="M15" s="79"/>
    </row>
    <row r="16" s="1" customFormat="1" ht="140" customHeight="1" spans="1:13">
      <c r="A16" s="43">
        <v>10</v>
      </c>
      <c r="B16" s="39" t="s">
        <v>2543</v>
      </c>
      <c r="C16" s="29" t="s">
        <v>76</v>
      </c>
      <c r="D16" s="29" t="s">
        <v>53</v>
      </c>
      <c r="E16" s="39" t="s">
        <v>2544</v>
      </c>
      <c r="F16" s="29">
        <v>150000</v>
      </c>
      <c r="G16" s="29">
        <v>60000</v>
      </c>
      <c r="H16" s="39" t="s">
        <v>2545</v>
      </c>
      <c r="I16" s="43" t="s">
        <v>25</v>
      </c>
      <c r="J16" s="29" t="s">
        <v>25</v>
      </c>
      <c r="K16" s="29" t="s">
        <v>57</v>
      </c>
      <c r="L16" s="29" t="s">
        <v>100</v>
      </c>
      <c r="M16" s="79"/>
    </row>
    <row r="17" s="1" customFormat="1" ht="400" customHeight="1" spans="1:13">
      <c r="A17" s="43">
        <v>11</v>
      </c>
      <c r="B17" s="39" t="s">
        <v>2546</v>
      </c>
      <c r="C17" s="29" t="s">
        <v>76</v>
      </c>
      <c r="D17" s="29" t="s">
        <v>53</v>
      </c>
      <c r="E17" s="39" t="s">
        <v>2547</v>
      </c>
      <c r="F17" s="29">
        <v>100000</v>
      </c>
      <c r="G17" s="29">
        <v>70000</v>
      </c>
      <c r="H17" s="39" t="s">
        <v>2548</v>
      </c>
      <c r="I17" s="29" t="s">
        <v>25</v>
      </c>
      <c r="J17" s="29" t="s">
        <v>25</v>
      </c>
      <c r="K17" s="29" t="s">
        <v>57</v>
      </c>
      <c r="L17" s="29" t="s">
        <v>2549</v>
      </c>
      <c r="M17" s="79"/>
    </row>
    <row r="18" s="1" customFormat="1" ht="81" customHeight="1" spans="1:13">
      <c r="A18" s="43">
        <v>12</v>
      </c>
      <c r="B18" s="39" t="s">
        <v>2550</v>
      </c>
      <c r="C18" s="29" t="s">
        <v>76</v>
      </c>
      <c r="D18" s="29" t="s">
        <v>53</v>
      </c>
      <c r="E18" s="39" t="s">
        <v>1230</v>
      </c>
      <c r="F18" s="29">
        <v>35000</v>
      </c>
      <c r="G18" s="29">
        <v>5000</v>
      </c>
      <c r="H18" s="39" t="s">
        <v>1231</v>
      </c>
      <c r="I18" s="29" t="s">
        <v>157</v>
      </c>
      <c r="J18" s="29" t="s">
        <v>25</v>
      </c>
      <c r="K18" s="29" t="s">
        <v>1232</v>
      </c>
      <c r="L18" s="29" t="s">
        <v>2551</v>
      </c>
      <c r="M18" s="79"/>
    </row>
    <row r="19" s="1" customFormat="1" ht="64" customHeight="1" spans="1:13">
      <c r="A19" s="43">
        <v>13</v>
      </c>
      <c r="B19" s="39" t="s">
        <v>2552</v>
      </c>
      <c r="C19" s="29" t="s">
        <v>76</v>
      </c>
      <c r="D19" s="29" t="s">
        <v>22</v>
      </c>
      <c r="E19" s="39" t="s">
        <v>2553</v>
      </c>
      <c r="F19" s="27">
        <v>8000</v>
      </c>
      <c r="G19" s="27">
        <v>5000</v>
      </c>
      <c r="H19" s="213" t="s">
        <v>2554</v>
      </c>
      <c r="I19" s="27" t="s">
        <v>25</v>
      </c>
      <c r="J19" s="218" t="s">
        <v>99</v>
      </c>
      <c r="K19" s="29" t="s">
        <v>187</v>
      </c>
      <c r="L19" s="29" t="s">
        <v>2555</v>
      </c>
      <c r="M19" s="79"/>
    </row>
    <row r="20" s="1" customFormat="1" ht="81" customHeight="1" spans="1:13">
      <c r="A20" s="43">
        <v>14</v>
      </c>
      <c r="B20" s="39" t="s">
        <v>2556</v>
      </c>
      <c r="C20" s="29" t="s">
        <v>76</v>
      </c>
      <c r="D20" s="29" t="s">
        <v>22</v>
      </c>
      <c r="E20" s="39" t="s">
        <v>2557</v>
      </c>
      <c r="F20" s="27">
        <v>25000</v>
      </c>
      <c r="G20" s="29">
        <v>20000</v>
      </c>
      <c r="H20" s="39" t="s">
        <v>2558</v>
      </c>
      <c r="I20" s="27" t="s">
        <v>25</v>
      </c>
      <c r="J20" s="218" t="s">
        <v>99</v>
      </c>
      <c r="K20" s="29" t="s">
        <v>2559</v>
      </c>
      <c r="L20" s="29" t="s">
        <v>2560</v>
      </c>
      <c r="M20" s="79"/>
    </row>
    <row r="21" s="1" customFormat="1" ht="158" customHeight="1" spans="1:13">
      <c r="A21" s="43">
        <v>15</v>
      </c>
      <c r="B21" s="39" t="s">
        <v>945</v>
      </c>
      <c r="C21" s="27" t="s">
        <v>76</v>
      </c>
      <c r="D21" s="29" t="s">
        <v>30</v>
      </c>
      <c r="E21" s="39" t="s">
        <v>710</v>
      </c>
      <c r="F21" s="29">
        <v>300000</v>
      </c>
      <c r="G21" s="27">
        <v>50000</v>
      </c>
      <c r="H21" s="39" t="s">
        <v>2561</v>
      </c>
      <c r="I21" s="43" t="s">
        <v>25</v>
      </c>
      <c r="J21" s="43" t="s">
        <v>49</v>
      </c>
      <c r="K21" s="29" t="s">
        <v>713</v>
      </c>
      <c r="L21" s="29" t="s">
        <v>714</v>
      </c>
      <c r="M21" s="79" t="s">
        <v>1281</v>
      </c>
    </row>
    <row r="22" s="1" customFormat="1" ht="117" customHeight="1" spans="1:13">
      <c r="A22" s="43">
        <v>16</v>
      </c>
      <c r="B22" s="39" t="s">
        <v>1123</v>
      </c>
      <c r="C22" s="29" t="s">
        <v>76</v>
      </c>
      <c r="D22" s="29" t="s">
        <v>53</v>
      </c>
      <c r="E22" s="39" t="s">
        <v>1124</v>
      </c>
      <c r="F22" s="29">
        <v>230000</v>
      </c>
      <c r="G22" s="29">
        <v>30000</v>
      </c>
      <c r="H22" s="39" t="s">
        <v>2562</v>
      </c>
      <c r="I22" s="29" t="s">
        <v>25</v>
      </c>
      <c r="J22" s="29" t="s">
        <v>49</v>
      </c>
      <c r="K22" s="29" t="s">
        <v>1128</v>
      </c>
      <c r="L22" s="29" t="s">
        <v>1129</v>
      </c>
      <c r="M22" s="79"/>
    </row>
    <row r="23" s="1" customFormat="1" ht="102" customHeight="1" spans="1:13">
      <c r="A23" s="43">
        <v>17</v>
      </c>
      <c r="B23" s="39" t="s">
        <v>2563</v>
      </c>
      <c r="C23" s="29" t="s">
        <v>76</v>
      </c>
      <c r="D23" s="29" t="s">
        <v>53</v>
      </c>
      <c r="E23" s="39" t="s">
        <v>2564</v>
      </c>
      <c r="F23" s="29">
        <v>430000</v>
      </c>
      <c r="G23" s="29">
        <v>100000</v>
      </c>
      <c r="H23" s="39" t="s">
        <v>2565</v>
      </c>
      <c r="I23" s="43" t="s">
        <v>25</v>
      </c>
      <c r="J23" s="29" t="s">
        <v>34</v>
      </c>
      <c r="K23" s="29" t="s">
        <v>1164</v>
      </c>
      <c r="L23" s="29" t="s">
        <v>1165</v>
      </c>
      <c r="M23" s="79"/>
    </row>
    <row r="24" s="1" customFormat="1" ht="57" spans="1:13">
      <c r="A24" s="43">
        <v>18</v>
      </c>
      <c r="B24" s="39" t="s">
        <v>2566</v>
      </c>
      <c r="C24" s="29" t="s">
        <v>76</v>
      </c>
      <c r="D24" s="29" t="s">
        <v>53</v>
      </c>
      <c r="E24" s="39" t="s">
        <v>2567</v>
      </c>
      <c r="F24" s="29">
        <v>195000</v>
      </c>
      <c r="G24" s="29">
        <v>100000</v>
      </c>
      <c r="H24" s="39" t="s">
        <v>2568</v>
      </c>
      <c r="I24" s="43" t="s">
        <v>25</v>
      </c>
      <c r="J24" s="29" t="s">
        <v>99</v>
      </c>
      <c r="K24" s="29" t="s">
        <v>2569</v>
      </c>
      <c r="L24" s="29" t="s">
        <v>2570</v>
      </c>
      <c r="M24" s="79"/>
    </row>
    <row r="25" s="1" customFormat="1" ht="76" customHeight="1" spans="1:13">
      <c r="A25" s="43">
        <v>19</v>
      </c>
      <c r="B25" s="39" t="s">
        <v>1218</v>
      </c>
      <c r="C25" s="29" t="s">
        <v>76</v>
      </c>
      <c r="D25" s="29" t="s">
        <v>53</v>
      </c>
      <c r="E25" s="39" t="s">
        <v>1219</v>
      </c>
      <c r="F25" s="29">
        <v>7000</v>
      </c>
      <c r="G25" s="29">
        <v>5000</v>
      </c>
      <c r="H25" s="39" t="s">
        <v>1221</v>
      </c>
      <c r="I25" s="29" t="s">
        <v>99</v>
      </c>
      <c r="J25" s="45" t="s">
        <v>25</v>
      </c>
      <c r="K25" s="29" t="s">
        <v>187</v>
      </c>
      <c r="L25" s="29" t="s">
        <v>1217</v>
      </c>
      <c r="M25" s="79" t="s">
        <v>1281</v>
      </c>
    </row>
    <row r="26" s="1" customFormat="1" ht="84" customHeight="1" spans="1:13">
      <c r="A26" s="43">
        <v>20</v>
      </c>
      <c r="B26" s="39" t="s">
        <v>2571</v>
      </c>
      <c r="C26" s="29" t="s">
        <v>76</v>
      </c>
      <c r="D26" s="29" t="s">
        <v>53</v>
      </c>
      <c r="E26" s="39" t="s">
        <v>2572</v>
      </c>
      <c r="F26" s="29">
        <v>4300</v>
      </c>
      <c r="G26" s="29">
        <v>4300</v>
      </c>
      <c r="H26" s="39" t="s">
        <v>2573</v>
      </c>
      <c r="I26" s="29" t="s">
        <v>25</v>
      </c>
      <c r="J26" s="45" t="s">
        <v>26</v>
      </c>
      <c r="K26" s="29" t="s">
        <v>187</v>
      </c>
      <c r="L26" s="29" t="s">
        <v>1217</v>
      </c>
      <c r="M26" s="79" t="s">
        <v>1281</v>
      </c>
    </row>
    <row r="27" s="1" customFormat="1" ht="64" customHeight="1" spans="1:13">
      <c r="A27" s="43">
        <v>21</v>
      </c>
      <c r="B27" s="39" t="s">
        <v>2574</v>
      </c>
      <c r="C27" s="29" t="s">
        <v>76</v>
      </c>
      <c r="D27" s="29" t="s">
        <v>53</v>
      </c>
      <c r="E27" s="39" t="s">
        <v>2575</v>
      </c>
      <c r="F27" s="29">
        <v>10000</v>
      </c>
      <c r="G27" s="29">
        <v>6000</v>
      </c>
      <c r="H27" s="39" t="s">
        <v>2576</v>
      </c>
      <c r="I27" s="43" t="s">
        <v>25</v>
      </c>
      <c r="J27" s="43" t="s">
        <v>25</v>
      </c>
      <c r="K27" s="29" t="s">
        <v>187</v>
      </c>
      <c r="L27" s="29" t="s">
        <v>479</v>
      </c>
      <c r="M27" s="79"/>
    </row>
    <row r="28" s="1" customFormat="1" ht="87" customHeight="1" spans="1:13">
      <c r="A28" s="43">
        <v>22</v>
      </c>
      <c r="B28" s="39" t="s">
        <v>2577</v>
      </c>
      <c r="C28" s="29" t="s">
        <v>76</v>
      </c>
      <c r="D28" s="29" t="s">
        <v>53</v>
      </c>
      <c r="E28" s="39" t="s">
        <v>598</v>
      </c>
      <c r="F28" s="29">
        <v>130000</v>
      </c>
      <c r="G28" s="29">
        <v>80000</v>
      </c>
      <c r="H28" s="39" t="s">
        <v>2527</v>
      </c>
      <c r="I28" s="43" t="s">
        <v>34</v>
      </c>
      <c r="J28" s="29" t="s">
        <v>25</v>
      </c>
      <c r="K28" s="29" t="s">
        <v>2578</v>
      </c>
      <c r="L28" s="29" t="s">
        <v>2579</v>
      </c>
      <c r="M28" s="79"/>
    </row>
    <row r="29" s="1" customFormat="1" ht="85" customHeight="1" spans="1:13">
      <c r="A29" s="43">
        <v>23</v>
      </c>
      <c r="B29" s="39" t="s">
        <v>2580</v>
      </c>
      <c r="C29" s="29" t="s">
        <v>76</v>
      </c>
      <c r="D29" s="29" t="s">
        <v>22</v>
      </c>
      <c r="E29" s="39" t="s">
        <v>2581</v>
      </c>
      <c r="F29" s="27">
        <v>4320</v>
      </c>
      <c r="G29" s="27">
        <v>3000</v>
      </c>
      <c r="H29" s="213" t="s">
        <v>2582</v>
      </c>
      <c r="I29" s="27" t="s">
        <v>25</v>
      </c>
      <c r="J29" s="218" t="s">
        <v>26</v>
      </c>
      <c r="K29" s="29" t="s">
        <v>2583</v>
      </c>
      <c r="L29" s="29" t="s">
        <v>2584</v>
      </c>
      <c r="M29" s="79" t="s">
        <v>1281</v>
      </c>
    </row>
    <row r="30" s="1" customFormat="1" ht="112" customHeight="1" spans="1:13">
      <c r="A30" s="43">
        <v>24</v>
      </c>
      <c r="B30" s="39" t="s">
        <v>2585</v>
      </c>
      <c r="C30" s="29" t="s">
        <v>76</v>
      </c>
      <c r="D30" s="29" t="s">
        <v>22</v>
      </c>
      <c r="E30" s="39" t="s">
        <v>2586</v>
      </c>
      <c r="F30" s="27">
        <v>4500</v>
      </c>
      <c r="G30" s="29">
        <v>4000</v>
      </c>
      <c r="H30" s="39" t="s">
        <v>2587</v>
      </c>
      <c r="I30" s="27" t="s">
        <v>25</v>
      </c>
      <c r="J30" s="218" t="s">
        <v>412</v>
      </c>
      <c r="K30" s="105" t="s">
        <v>2588</v>
      </c>
      <c r="L30" s="219" t="s">
        <v>1357</v>
      </c>
      <c r="M30" s="79" t="s">
        <v>1281</v>
      </c>
    </row>
    <row r="31" s="1" customFormat="1" ht="25" customHeight="1" spans="1:13">
      <c r="A31" s="52" t="s">
        <v>141</v>
      </c>
      <c r="B31" s="22" t="str">
        <f>"预备项目"&amp;SUBTOTAL(3,A31:A48)-2&amp;"个"</f>
        <v>预备项目15个</v>
      </c>
      <c r="C31" s="23"/>
      <c r="D31" s="53"/>
      <c r="E31" s="54"/>
      <c r="F31" s="24">
        <f>SUM(F32:F47)</f>
        <v>2735200</v>
      </c>
      <c r="G31" s="24">
        <f>SUM(G32:G47)</f>
        <v>406710</v>
      </c>
      <c r="H31" s="52"/>
      <c r="I31" s="21"/>
      <c r="J31" s="78"/>
      <c r="K31" s="52"/>
      <c r="L31" s="52"/>
      <c r="M31" s="79"/>
    </row>
    <row r="32" s="1" customFormat="1" ht="100" customHeight="1" spans="1:13">
      <c r="A32" s="214">
        <v>1</v>
      </c>
      <c r="B32" s="17" t="s">
        <v>2589</v>
      </c>
      <c r="C32" s="75" t="s">
        <v>21</v>
      </c>
      <c r="D32" s="32" t="s">
        <v>30</v>
      </c>
      <c r="E32" s="142" t="s">
        <v>2590</v>
      </c>
      <c r="F32" s="29">
        <v>5000</v>
      </c>
      <c r="G32" s="29">
        <v>1000</v>
      </c>
      <c r="H32" s="214"/>
      <c r="I32" s="43" t="s">
        <v>99</v>
      </c>
      <c r="J32" s="27" t="s">
        <v>25</v>
      </c>
      <c r="K32" s="43" t="s">
        <v>2591</v>
      </c>
      <c r="L32" s="45" t="s">
        <v>2592</v>
      </c>
      <c r="M32" s="79"/>
    </row>
    <row r="33" s="2" customFormat="1" ht="75" customHeight="1" spans="1:13">
      <c r="A33" s="214">
        <v>2</v>
      </c>
      <c r="B33" s="17" t="s">
        <v>2593</v>
      </c>
      <c r="C33" s="75" t="s">
        <v>21</v>
      </c>
      <c r="D33" s="29" t="s">
        <v>53</v>
      </c>
      <c r="E33" s="39" t="s">
        <v>2594</v>
      </c>
      <c r="F33" s="29">
        <v>100000</v>
      </c>
      <c r="G33" s="29">
        <v>40000</v>
      </c>
      <c r="H33" s="39" t="s">
        <v>2595</v>
      </c>
      <c r="I33" s="43" t="s">
        <v>99</v>
      </c>
      <c r="J33" s="43" t="s">
        <v>25</v>
      </c>
      <c r="K33" s="29" t="s">
        <v>771</v>
      </c>
      <c r="L33" s="29" t="s">
        <v>772</v>
      </c>
      <c r="M33" s="7"/>
    </row>
    <row r="34" s="2" customFormat="1" ht="121" customHeight="1" spans="1:13">
      <c r="A34" s="214">
        <v>3</v>
      </c>
      <c r="B34" s="37" t="s">
        <v>2596</v>
      </c>
      <c r="C34" s="38" t="s">
        <v>21</v>
      </c>
      <c r="D34" s="29" t="s">
        <v>22</v>
      </c>
      <c r="E34" s="39" t="s">
        <v>1271</v>
      </c>
      <c r="F34" s="29">
        <v>30200</v>
      </c>
      <c r="G34" s="29">
        <v>1500</v>
      </c>
      <c r="H34" s="39" t="s">
        <v>1272</v>
      </c>
      <c r="I34" s="29" t="s">
        <v>49</v>
      </c>
      <c r="J34" s="29" t="s">
        <v>25</v>
      </c>
      <c r="K34" s="29" t="s">
        <v>1274</v>
      </c>
      <c r="L34" s="29" t="s">
        <v>1274</v>
      </c>
      <c r="M34" s="7"/>
    </row>
    <row r="35" customFormat="1"/>
    <row r="36" s="2" customFormat="1" ht="81" customHeight="1" spans="1:13">
      <c r="A36" s="214">
        <v>5</v>
      </c>
      <c r="B36" s="37" t="s">
        <v>1138</v>
      </c>
      <c r="C36" s="75" t="s">
        <v>21</v>
      </c>
      <c r="D36" s="39" t="s">
        <v>22</v>
      </c>
      <c r="E36" s="39" t="s">
        <v>1140</v>
      </c>
      <c r="F36" s="27">
        <v>15000</v>
      </c>
      <c r="G36" s="27">
        <v>10000</v>
      </c>
      <c r="H36" s="30" t="s">
        <v>2597</v>
      </c>
      <c r="I36" s="27" t="s">
        <v>157</v>
      </c>
      <c r="J36" s="27" t="s">
        <v>25</v>
      </c>
      <c r="K36" s="27"/>
      <c r="L36" s="27"/>
      <c r="M36" s="79" t="s">
        <v>1281</v>
      </c>
    </row>
    <row r="37" s="2" customFormat="1" ht="73" customHeight="1" spans="1:13">
      <c r="A37" s="214">
        <v>6</v>
      </c>
      <c r="B37" s="37" t="s">
        <v>1095</v>
      </c>
      <c r="C37" s="75" t="s">
        <v>21</v>
      </c>
      <c r="D37" s="29" t="s">
        <v>53</v>
      </c>
      <c r="E37" s="39" t="s">
        <v>1096</v>
      </c>
      <c r="F37" s="29">
        <v>1200</v>
      </c>
      <c r="G37" s="29">
        <v>600</v>
      </c>
      <c r="H37" s="46" t="s">
        <v>2598</v>
      </c>
      <c r="I37" s="45" t="s">
        <v>49</v>
      </c>
      <c r="J37" s="29" t="s">
        <v>25</v>
      </c>
      <c r="K37" s="45" t="s">
        <v>67</v>
      </c>
      <c r="L37" s="45" t="s">
        <v>68</v>
      </c>
      <c r="M37" s="7"/>
    </row>
    <row r="38" s="2" customFormat="1" ht="73" customHeight="1" spans="1:13">
      <c r="A38" s="214">
        <v>7</v>
      </c>
      <c r="B38" s="37" t="s">
        <v>1290</v>
      </c>
      <c r="C38" s="75" t="s">
        <v>21</v>
      </c>
      <c r="D38" s="29" t="s">
        <v>53</v>
      </c>
      <c r="E38" s="39" t="s">
        <v>1291</v>
      </c>
      <c r="F38" s="29">
        <v>2000</v>
      </c>
      <c r="G38" s="29">
        <v>2000</v>
      </c>
      <c r="H38" s="46" t="s">
        <v>2599</v>
      </c>
      <c r="I38" s="45" t="s">
        <v>49</v>
      </c>
      <c r="J38" s="29" t="s">
        <v>25</v>
      </c>
      <c r="K38" s="45" t="s">
        <v>67</v>
      </c>
      <c r="L38" s="45" t="s">
        <v>68</v>
      </c>
      <c r="M38" s="7"/>
    </row>
    <row r="39" s="1" customFormat="1" ht="65" customHeight="1" spans="1:13">
      <c r="A39" s="214">
        <v>8</v>
      </c>
      <c r="B39" s="17" t="s">
        <v>1257</v>
      </c>
      <c r="C39" s="38" t="s">
        <v>21</v>
      </c>
      <c r="D39" s="29" t="s">
        <v>22</v>
      </c>
      <c r="E39" s="39" t="s">
        <v>2600</v>
      </c>
      <c r="F39" s="43">
        <v>3000</v>
      </c>
      <c r="G39" s="43">
        <v>210</v>
      </c>
      <c r="H39" s="39" t="s">
        <v>2601</v>
      </c>
      <c r="I39" s="43" t="s">
        <v>412</v>
      </c>
      <c r="J39" s="43" t="s">
        <v>25</v>
      </c>
      <c r="K39" s="45" t="s">
        <v>2602</v>
      </c>
      <c r="L39" s="45" t="s">
        <v>2602</v>
      </c>
      <c r="M39" s="79"/>
    </row>
    <row r="40" s="1" customFormat="1" ht="65" customHeight="1" spans="1:13">
      <c r="A40" s="214">
        <v>9</v>
      </c>
      <c r="B40" s="17" t="s">
        <v>1265</v>
      </c>
      <c r="C40" s="38" t="s">
        <v>21</v>
      </c>
      <c r="D40" s="29" t="s">
        <v>22</v>
      </c>
      <c r="E40" s="39" t="s">
        <v>2603</v>
      </c>
      <c r="F40" s="43">
        <v>800</v>
      </c>
      <c r="G40" s="43">
        <v>400</v>
      </c>
      <c r="H40" s="39" t="s">
        <v>1267</v>
      </c>
      <c r="I40" s="43" t="s">
        <v>49</v>
      </c>
      <c r="J40" s="43" t="s">
        <v>25</v>
      </c>
      <c r="K40" s="45" t="s">
        <v>1268</v>
      </c>
      <c r="L40" s="45" t="s">
        <v>1268</v>
      </c>
      <c r="M40" s="79"/>
    </row>
    <row r="41" s="2" customFormat="1" ht="74" customHeight="1" spans="1:13">
      <c r="A41" s="214">
        <v>10</v>
      </c>
      <c r="B41" s="39" t="s">
        <v>2604</v>
      </c>
      <c r="C41" s="29" t="s">
        <v>76</v>
      </c>
      <c r="D41" s="29" t="s">
        <v>53</v>
      </c>
      <c r="E41" s="39" t="s">
        <v>1252</v>
      </c>
      <c r="F41" s="29">
        <v>450000</v>
      </c>
      <c r="G41" s="29">
        <v>50000</v>
      </c>
      <c r="H41" s="46" t="s">
        <v>1253</v>
      </c>
      <c r="I41" s="43" t="s">
        <v>49</v>
      </c>
      <c r="J41" s="43" t="s">
        <v>25</v>
      </c>
      <c r="K41" s="29" t="s">
        <v>768</v>
      </c>
      <c r="L41" s="29" t="s">
        <v>1254</v>
      </c>
      <c r="M41" s="7"/>
    </row>
    <row r="42" s="2" customFormat="1" ht="98" customHeight="1" spans="1:13">
      <c r="A42" s="214">
        <v>11</v>
      </c>
      <c r="B42" s="39" t="s">
        <v>2605</v>
      </c>
      <c r="C42" s="29" t="s">
        <v>76</v>
      </c>
      <c r="D42" s="29" t="s">
        <v>53</v>
      </c>
      <c r="E42" s="39" t="s">
        <v>1255</v>
      </c>
      <c r="F42" s="29">
        <v>100000</v>
      </c>
      <c r="G42" s="29">
        <v>20000</v>
      </c>
      <c r="H42" s="46" t="s">
        <v>2606</v>
      </c>
      <c r="I42" s="43" t="s">
        <v>49</v>
      </c>
      <c r="J42" s="43" t="s">
        <v>25</v>
      </c>
      <c r="K42" s="29" t="s">
        <v>2468</v>
      </c>
      <c r="L42" s="29" t="s">
        <v>780</v>
      </c>
      <c r="M42" s="7"/>
    </row>
    <row r="43" s="2" customFormat="1" ht="65" customHeight="1" spans="1:13">
      <c r="A43" s="214">
        <v>12</v>
      </c>
      <c r="B43" s="39" t="s">
        <v>2607</v>
      </c>
      <c r="C43" s="29" t="s">
        <v>76</v>
      </c>
      <c r="D43" s="29" t="s">
        <v>53</v>
      </c>
      <c r="E43" s="39" t="s">
        <v>624</v>
      </c>
      <c r="F43" s="29">
        <v>30000</v>
      </c>
      <c r="G43" s="29">
        <v>5000</v>
      </c>
      <c r="H43" s="39" t="s">
        <v>2608</v>
      </c>
      <c r="I43" s="29" t="s">
        <v>157</v>
      </c>
      <c r="J43" s="43" t="s">
        <v>25</v>
      </c>
      <c r="K43" s="29" t="s">
        <v>627</v>
      </c>
      <c r="L43" s="29" t="s">
        <v>628</v>
      </c>
      <c r="M43" s="7"/>
    </row>
    <row r="44" s="2" customFormat="1" ht="66" customHeight="1" spans="1:13">
      <c r="A44" s="214">
        <v>13</v>
      </c>
      <c r="B44" s="39" t="s">
        <v>2609</v>
      </c>
      <c r="C44" s="29" t="s">
        <v>76</v>
      </c>
      <c r="D44" s="29" t="s">
        <v>53</v>
      </c>
      <c r="E44" s="39" t="s">
        <v>2610</v>
      </c>
      <c r="F44" s="29">
        <v>88000</v>
      </c>
      <c r="G44" s="29">
        <v>6000</v>
      </c>
      <c r="H44" s="46" t="s">
        <v>2611</v>
      </c>
      <c r="I44" s="29" t="s">
        <v>99</v>
      </c>
      <c r="J44" s="43" t="s">
        <v>25</v>
      </c>
      <c r="K44" s="29" t="s">
        <v>771</v>
      </c>
      <c r="L44" s="29" t="s">
        <v>772</v>
      </c>
      <c r="M44" s="7"/>
    </row>
    <row r="45" s="2" customFormat="1" ht="125" customHeight="1" spans="1:13">
      <c r="A45" s="214">
        <v>14</v>
      </c>
      <c r="B45" s="39" t="s">
        <v>2612</v>
      </c>
      <c r="C45" s="29" t="s">
        <v>76</v>
      </c>
      <c r="D45" s="29" t="s">
        <v>53</v>
      </c>
      <c r="E45" s="39" t="s">
        <v>2613</v>
      </c>
      <c r="F45" s="29">
        <v>800000</v>
      </c>
      <c r="G45" s="29">
        <v>80000</v>
      </c>
      <c r="H45" s="39" t="s">
        <v>2614</v>
      </c>
      <c r="I45" s="43" t="s">
        <v>49</v>
      </c>
      <c r="J45" s="43" t="s">
        <v>25</v>
      </c>
      <c r="K45" s="29" t="s">
        <v>57</v>
      </c>
      <c r="L45" s="29" t="s">
        <v>168</v>
      </c>
      <c r="M45" s="7"/>
    </row>
    <row r="46" s="2" customFormat="1" ht="78" customHeight="1" spans="1:13">
      <c r="A46" s="214">
        <v>15</v>
      </c>
      <c r="B46" s="39" t="s">
        <v>782</v>
      </c>
      <c r="C46" s="29" t="s">
        <v>76</v>
      </c>
      <c r="D46" s="29" t="s">
        <v>53</v>
      </c>
      <c r="E46" s="39" t="s">
        <v>783</v>
      </c>
      <c r="F46" s="29">
        <v>50000</v>
      </c>
      <c r="G46" s="29">
        <v>10000</v>
      </c>
      <c r="H46" s="46" t="s">
        <v>2615</v>
      </c>
      <c r="I46" s="43" t="s">
        <v>49</v>
      </c>
      <c r="J46" s="43" t="s">
        <v>25</v>
      </c>
      <c r="K46" s="29" t="s">
        <v>575</v>
      </c>
      <c r="L46" s="45" t="s">
        <v>762</v>
      </c>
      <c r="M46" s="7"/>
    </row>
    <row r="47" s="2" customFormat="1" ht="153" customHeight="1" spans="1:13">
      <c r="A47" s="214">
        <v>16</v>
      </c>
      <c r="B47" s="39" t="s">
        <v>2616</v>
      </c>
      <c r="C47" s="29" t="s">
        <v>76</v>
      </c>
      <c r="D47" s="29" t="s">
        <v>53</v>
      </c>
      <c r="E47" s="39" t="s">
        <v>2617</v>
      </c>
      <c r="F47" s="43">
        <v>1060000</v>
      </c>
      <c r="G47" s="43">
        <v>180000</v>
      </c>
      <c r="H47" s="46" t="s">
        <v>2618</v>
      </c>
      <c r="I47" s="43" t="s">
        <v>49</v>
      </c>
      <c r="J47" s="43" t="s">
        <v>25</v>
      </c>
      <c r="K47" s="29" t="s">
        <v>575</v>
      </c>
      <c r="L47" s="29" t="s">
        <v>762</v>
      </c>
      <c r="M47" s="7"/>
    </row>
    <row r="48" s="1" customFormat="1" ht="25" customHeight="1" spans="1:13">
      <c r="A48" s="52" t="s">
        <v>183</v>
      </c>
      <c r="B48" s="22" t="str">
        <f>"前期项目"&amp;SUBTOTAL(3,A48:A58)-1&amp;"个"</f>
        <v>前期项目10个</v>
      </c>
      <c r="C48" s="23"/>
      <c r="D48" s="53"/>
      <c r="E48" s="54"/>
      <c r="F48" s="24">
        <f>SUM(F49:F58)</f>
        <v>514500</v>
      </c>
      <c r="G48" s="24"/>
      <c r="H48" s="52"/>
      <c r="I48" s="21"/>
      <c r="J48" s="78"/>
      <c r="K48" s="52"/>
      <c r="L48" s="52"/>
      <c r="M48" s="79"/>
    </row>
    <row r="49" s="1" customFormat="1" ht="56" customHeight="1" spans="1:13">
      <c r="A49" s="43">
        <v>1</v>
      </c>
      <c r="B49" s="17" t="s">
        <v>2619</v>
      </c>
      <c r="C49" s="38" t="s">
        <v>21</v>
      </c>
      <c r="D49" s="39" t="s">
        <v>22</v>
      </c>
      <c r="E49" s="39" t="s">
        <v>2620</v>
      </c>
      <c r="F49" s="43">
        <v>15000</v>
      </c>
      <c r="G49" s="43"/>
      <c r="H49" s="39" t="s">
        <v>2621</v>
      </c>
      <c r="I49" s="43"/>
      <c r="J49" s="43"/>
      <c r="K49" s="29" t="s">
        <v>2559</v>
      </c>
      <c r="L49" s="29" t="s">
        <v>2622</v>
      </c>
      <c r="M49" s="79"/>
    </row>
    <row r="50" s="1" customFormat="1" ht="57" customHeight="1" spans="1:13">
      <c r="A50" s="43">
        <v>2</v>
      </c>
      <c r="B50" s="17" t="s">
        <v>2623</v>
      </c>
      <c r="C50" s="38" t="s">
        <v>21</v>
      </c>
      <c r="D50" s="39" t="s">
        <v>22</v>
      </c>
      <c r="E50" s="39" t="s">
        <v>2624</v>
      </c>
      <c r="F50" s="43">
        <v>5000</v>
      </c>
      <c r="G50" s="43"/>
      <c r="H50" s="39" t="s">
        <v>2621</v>
      </c>
      <c r="I50" s="43"/>
      <c r="J50" s="43"/>
      <c r="K50" s="29" t="s">
        <v>2559</v>
      </c>
      <c r="L50" s="29" t="s">
        <v>2622</v>
      </c>
      <c r="M50" s="79"/>
    </row>
    <row r="51" s="1" customFormat="1" ht="48" customHeight="1" spans="1:13">
      <c r="A51" s="43">
        <v>3</v>
      </c>
      <c r="B51" s="17" t="s">
        <v>1275</v>
      </c>
      <c r="C51" s="38" t="s">
        <v>21</v>
      </c>
      <c r="D51" s="29" t="s">
        <v>265</v>
      </c>
      <c r="E51" s="39" t="s">
        <v>1276</v>
      </c>
      <c r="F51" s="43">
        <v>18000</v>
      </c>
      <c r="G51" s="43"/>
      <c r="H51" s="39" t="s">
        <v>978</v>
      </c>
      <c r="I51" s="43"/>
      <c r="J51" s="43"/>
      <c r="K51" s="29"/>
      <c r="L51" s="29"/>
      <c r="M51" s="79"/>
    </row>
    <row r="52" s="1" customFormat="1" ht="79" customHeight="1" spans="1:13">
      <c r="A52" s="43">
        <v>4</v>
      </c>
      <c r="B52" s="17" t="s">
        <v>1300</v>
      </c>
      <c r="C52" s="38" t="s">
        <v>21</v>
      </c>
      <c r="D52" s="29" t="s">
        <v>22</v>
      </c>
      <c r="E52" s="39" t="s">
        <v>1302</v>
      </c>
      <c r="F52" s="43">
        <v>10000</v>
      </c>
      <c r="G52" s="43"/>
      <c r="H52" s="39" t="s">
        <v>978</v>
      </c>
      <c r="I52" s="43"/>
      <c r="J52" s="43"/>
      <c r="K52" s="29"/>
      <c r="L52" s="29"/>
      <c r="M52" s="79"/>
    </row>
    <row r="53" s="1" customFormat="1" ht="161" customHeight="1" spans="1:13">
      <c r="A53" s="43">
        <v>5</v>
      </c>
      <c r="B53" s="17" t="s">
        <v>2625</v>
      </c>
      <c r="C53" s="38" t="s">
        <v>21</v>
      </c>
      <c r="D53" s="39" t="s">
        <v>22</v>
      </c>
      <c r="E53" s="39" t="s">
        <v>2626</v>
      </c>
      <c r="F53" s="43">
        <v>25000</v>
      </c>
      <c r="G53" s="43"/>
      <c r="H53" s="39" t="s">
        <v>2621</v>
      </c>
      <c r="I53" s="43"/>
      <c r="J53" s="43"/>
      <c r="K53" s="29" t="s">
        <v>2627</v>
      </c>
      <c r="L53" s="29" t="s">
        <v>2628</v>
      </c>
      <c r="M53" s="79"/>
    </row>
    <row r="54" s="1" customFormat="1" ht="45" customHeight="1" spans="1:13">
      <c r="A54" s="43">
        <v>6</v>
      </c>
      <c r="B54" s="39" t="s">
        <v>1282</v>
      </c>
      <c r="C54" s="27" t="s">
        <v>76</v>
      </c>
      <c r="D54" s="29" t="s">
        <v>53</v>
      </c>
      <c r="E54" s="39" t="s">
        <v>1283</v>
      </c>
      <c r="F54" s="43">
        <v>20000</v>
      </c>
      <c r="G54" s="43"/>
      <c r="H54" s="39" t="s">
        <v>978</v>
      </c>
      <c r="I54" s="43"/>
      <c r="J54" s="43"/>
      <c r="K54" s="29" t="s">
        <v>187</v>
      </c>
      <c r="L54" s="29" t="s">
        <v>479</v>
      </c>
      <c r="M54" s="79"/>
    </row>
    <row r="55" s="1" customFormat="1" ht="47" customHeight="1" spans="1:13">
      <c r="A55" s="43">
        <v>7</v>
      </c>
      <c r="B55" s="39" t="s">
        <v>1303</v>
      </c>
      <c r="C55" s="27" t="s">
        <v>76</v>
      </c>
      <c r="D55" s="29" t="s">
        <v>53</v>
      </c>
      <c r="E55" s="39" t="s">
        <v>1304</v>
      </c>
      <c r="F55" s="43">
        <v>400000</v>
      </c>
      <c r="G55" s="43"/>
      <c r="H55" s="39" t="s">
        <v>978</v>
      </c>
      <c r="I55" s="43"/>
      <c r="J55" s="43"/>
      <c r="K55" s="29" t="s">
        <v>1306</v>
      </c>
      <c r="L55" s="29" t="s">
        <v>1307</v>
      </c>
      <c r="M55" s="79"/>
    </row>
    <row r="56" s="1" customFormat="1" ht="46" customHeight="1" spans="1:13">
      <c r="A56" s="43">
        <v>8</v>
      </c>
      <c r="B56" s="39" t="s">
        <v>1284</v>
      </c>
      <c r="C56" s="27" t="s">
        <v>76</v>
      </c>
      <c r="D56" s="29" t="s">
        <v>53</v>
      </c>
      <c r="E56" s="39" t="s">
        <v>1285</v>
      </c>
      <c r="F56" s="43">
        <v>5000</v>
      </c>
      <c r="G56" s="43"/>
      <c r="H56" s="39" t="s">
        <v>978</v>
      </c>
      <c r="I56" s="43"/>
      <c r="J56" s="43"/>
      <c r="K56" s="29" t="s">
        <v>187</v>
      </c>
      <c r="L56" s="29" t="s">
        <v>479</v>
      </c>
      <c r="M56" s="79"/>
    </row>
    <row r="57" s="1" customFormat="1" ht="50" customHeight="1" spans="1:13">
      <c r="A57" s="43">
        <v>9</v>
      </c>
      <c r="B57" s="39" t="s">
        <v>1315</v>
      </c>
      <c r="C57" s="27" t="s">
        <v>76</v>
      </c>
      <c r="D57" s="29" t="s">
        <v>22</v>
      </c>
      <c r="E57" s="39" t="s">
        <v>1317</v>
      </c>
      <c r="F57" s="43">
        <v>15000</v>
      </c>
      <c r="G57" s="43"/>
      <c r="H57" s="39" t="s">
        <v>558</v>
      </c>
      <c r="I57" s="43"/>
      <c r="J57" s="43"/>
      <c r="K57" s="29" t="s">
        <v>2559</v>
      </c>
      <c r="L57" s="29" t="s">
        <v>2622</v>
      </c>
      <c r="M57" s="79"/>
    </row>
    <row r="58" s="1" customFormat="1" ht="50" customHeight="1" spans="1:13">
      <c r="A58" s="43">
        <v>10</v>
      </c>
      <c r="B58" s="39" t="s">
        <v>1318</v>
      </c>
      <c r="C58" s="27" t="s">
        <v>76</v>
      </c>
      <c r="D58" s="29" t="s">
        <v>22</v>
      </c>
      <c r="E58" s="39" t="s">
        <v>1319</v>
      </c>
      <c r="F58" s="29">
        <v>1500</v>
      </c>
      <c r="G58" s="43"/>
      <c r="H58" s="39" t="s">
        <v>558</v>
      </c>
      <c r="I58" s="43"/>
      <c r="J58" s="43"/>
      <c r="K58" s="29"/>
      <c r="L58" s="29"/>
      <c r="M58" s="79"/>
    </row>
  </sheetData>
  <autoFilter xmlns:etc="http://www.wps.cn/officeDocument/2017/etCustomData" ref="A4:L58"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IR41"/>
  <sheetViews>
    <sheetView view="pageBreakPreview" zoomScale="87" zoomScaleNormal="70" workbookViewId="0">
      <selection activeCell="K45" sqref="K45"/>
    </sheetView>
  </sheetViews>
  <sheetFormatPr defaultColWidth="9" defaultRowHeight="13.5"/>
  <cols>
    <col min="1" max="1" width="7.75" customWidth="1"/>
    <col min="2" max="2" width="18.1333333333333" style="182" customWidth="1"/>
    <col min="3" max="3" width="10.025" customWidth="1"/>
    <col min="4" max="4" width="8.925" style="183" customWidth="1"/>
    <col min="5" max="5" width="48.8666666666667" style="182" customWidth="1"/>
    <col min="6" max="6" width="13.7416666666667" customWidth="1"/>
    <col min="7" max="7" width="13.575" customWidth="1"/>
    <col min="8" max="8" width="38.6916666666667" customWidth="1"/>
    <col min="11" max="12" width="15.5333333333333" customWidth="1"/>
  </cols>
  <sheetData>
    <row r="1" s="2" customFormat="1" ht="46" customHeight="1" spans="1:12">
      <c r="A1" s="124" t="s">
        <v>2629</v>
      </c>
      <c r="B1" s="125"/>
      <c r="C1" s="124"/>
      <c r="D1" s="126"/>
      <c r="E1" s="125"/>
      <c r="F1" s="124"/>
      <c r="G1" s="124"/>
      <c r="H1" s="124"/>
      <c r="I1" s="124"/>
      <c r="J1" s="124"/>
      <c r="K1" s="124"/>
      <c r="L1" s="124"/>
    </row>
    <row r="2" s="2" customFormat="1" ht="25" customHeight="1" spans="1:12">
      <c r="A2" s="12"/>
      <c r="B2" s="13"/>
      <c r="C2" s="12"/>
      <c r="D2" s="14"/>
      <c r="E2" s="12"/>
      <c r="F2" s="12"/>
      <c r="G2" s="12"/>
      <c r="H2" s="12"/>
      <c r="I2" s="12"/>
      <c r="J2" s="12"/>
      <c r="K2" s="74" t="s">
        <v>4</v>
      </c>
      <c r="L2" s="74"/>
    </row>
    <row r="3" s="3" customFormat="1" ht="24" customHeight="1" spans="1:12">
      <c r="A3" s="75" t="s">
        <v>5</v>
      </c>
      <c r="B3" s="75" t="s">
        <v>6</v>
      </c>
      <c r="C3" s="75" t="s">
        <v>7</v>
      </c>
      <c r="D3" s="75" t="s">
        <v>8</v>
      </c>
      <c r="E3" s="75" t="s">
        <v>9</v>
      </c>
      <c r="F3" s="75" t="s">
        <v>10</v>
      </c>
      <c r="G3" s="75" t="s">
        <v>11</v>
      </c>
      <c r="H3" s="75"/>
      <c r="I3" s="75" t="s">
        <v>12</v>
      </c>
      <c r="J3" s="75" t="s">
        <v>13</v>
      </c>
      <c r="K3" s="75" t="s">
        <v>14</v>
      </c>
      <c r="L3" s="75"/>
    </row>
    <row r="4" s="3" customFormat="1" ht="38" customHeight="1" spans="1:12">
      <c r="A4" s="75"/>
      <c r="B4" s="75"/>
      <c r="C4" s="75"/>
      <c r="D4" s="75"/>
      <c r="E4" s="75"/>
      <c r="F4" s="75"/>
      <c r="G4" s="75" t="s">
        <v>15</v>
      </c>
      <c r="H4" s="75" t="s">
        <v>16</v>
      </c>
      <c r="I4" s="75"/>
      <c r="J4" s="75"/>
      <c r="K4" s="75" t="s">
        <v>17</v>
      </c>
      <c r="L4" s="75" t="s">
        <v>18</v>
      </c>
    </row>
    <row r="5" s="1" customFormat="1" ht="30" customHeight="1" spans="1:12">
      <c r="A5" s="164"/>
      <c r="B5" s="17" t="str">
        <f>"合计项目"&amp;SUBTOTAL(3,A6:A41)-3&amp;"个"</f>
        <v>合计项目2个</v>
      </c>
      <c r="C5" s="75"/>
      <c r="D5" s="75"/>
      <c r="E5" s="17"/>
      <c r="F5" s="165">
        <f>SUM(F6,F20,F32)</f>
        <v>1744436.82</v>
      </c>
      <c r="G5" s="165">
        <f>SUM(G6,G20,G32)</f>
        <v>453260</v>
      </c>
      <c r="H5" s="17"/>
      <c r="I5" s="164"/>
      <c r="J5" s="164"/>
      <c r="K5" s="164"/>
      <c r="L5" s="164"/>
    </row>
    <row r="6" s="1" customFormat="1" ht="25" customHeight="1" spans="1:12">
      <c r="A6" s="21" t="s">
        <v>19</v>
      </c>
      <c r="B6" s="22" t="str">
        <f>"在建项目"&amp;SUBTOTAL(3,A6:A20)-2&amp;"个"</f>
        <v>在建项目1个</v>
      </c>
      <c r="C6" s="23"/>
      <c r="D6" s="24"/>
      <c r="E6" s="22"/>
      <c r="F6" s="53">
        <f>SUM(F7:F19)</f>
        <v>757236.82</v>
      </c>
      <c r="G6" s="53">
        <f>SUM(G7:G19)</f>
        <v>282800</v>
      </c>
      <c r="H6" s="78"/>
      <c r="I6" s="52"/>
      <c r="J6" s="52"/>
      <c r="K6" s="52"/>
      <c r="L6" s="52"/>
    </row>
    <row r="7" s="3" customFormat="1" ht="87" customHeight="1" spans="1:12">
      <c r="A7" s="184">
        <v>1</v>
      </c>
      <c r="B7" s="101" t="s">
        <v>2630</v>
      </c>
      <c r="C7" s="185" t="s">
        <v>21</v>
      </c>
      <c r="D7" s="99" t="s">
        <v>82</v>
      </c>
      <c r="E7" s="100" t="s">
        <v>2631</v>
      </c>
      <c r="F7" s="99">
        <v>6000</v>
      </c>
      <c r="G7" s="99">
        <v>6000</v>
      </c>
      <c r="H7" s="100" t="s">
        <v>2632</v>
      </c>
      <c r="I7" s="199" t="s">
        <v>135</v>
      </c>
      <c r="J7" s="99" t="s">
        <v>49</v>
      </c>
      <c r="K7" s="199" t="s">
        <v>67</v>
      </c>
      <c r="L7" s="189" t="s">
        <v>838</v>
      </c>
    </row>
    <row r="8" s="168" customFormat="1" ht="92" hidden="1" customHeight="1" spans="1:12">
      <c r="A8" s="184">
        <v>2</v>
      </c>
      <c r="B8" s="101" t="s">
        <v>2633</v>
      </c>
      <c r="C8" s="185" t="s">
        <v>21</v>
      </c>
      <c r="D8" s="107" t="s">
        <v>53</v>
      </c>
      <c r="E8" s="100" t="s">
        <v>2634</v>
      </c>
      <c r="F8" s="99">
        <v>2000</v>
      </c>
      <c r="G8" s="99">
        <v>2000</v>
      </c>
      <c r="H8" s="100" t="s">
        <v>2635</v>
      </c>
      <c r="I8" s="99" t="s">
        <v>33</v>
      </c>
      <c r="J8" s="99" t="s">
        <v>99</v>
      </c>
      <c r="K8" s="199" t="s">
        <v>67</v>
      </c>
      <c r="L8" s="189" t="s">
        <v>838</v>
      </c>
    </row>
    <row r="9" s="169" customFormat="1" ht="77" hidden="1" customHeight="1" spans="1:252">
      <c r="A9" s="184">
        <v>3</v>
      </c>
      <c r="B9" s="101" t="s">
        <v>2636</v>
      </c>
      <c r="C9" s="185" t="s">
        <v>21</v>
      </c>
      <c r="D9" s="184" t="s">
        <v>30</v>
      </c>
      <c r="E9" s="100" t="s">
        <v>2637</v>
      </c>
      <c r="F9" s="99">
        <v>10000</v>
      </c>
      <c r="G9" s="99">
        <v>10000</v>
      </c>
      <c r="H9" s="100" t="s">
        <v>2638</v>
      </c>
      <c r="I9" s="99" t="s">
        <v>33</v>
      </c>
      <c r="J9" s="99" t="s">
        <v>34</v>
      </c>
      <c r="K9" s="200" t="s">
        <v>2639</v>
      </c>
      <c r="L9" s="201" t="s">
        <v>2640</v>
      </c>
      <c r="IN9" s="206"/>
      <c r="IO9" s="206"/>
      <c r="IP9" s="206"/>
      <c r="IQ9" s="206"/>
      <c r="IR9" s="206"/>
    </row>
    <row r="10" s="169" customFormat="1" ht="129" hidden="1" customHeight="1" spans="1:252">
      <c r="A10" s="184">
        <v>4</v>
      </c>
      <c r="B10" s="101" t="s">
        <v>2641</v>
      </c>
      <c r="C10" s="185" t="s">
        <v>21</v>
      </c>
      <c r="D10" s="184" t="s">
        <v>30</v>
      </c>
      <c r="E10" s="100" t="s">
        <v>2642</v>
      </c>
      <c r="F10" s="99">
        <v>20000</v>
      </c>
      <c r="G10" s="99">
        <v>20000</v>
      </c>
      <c r="H10" s="100" t="s">
        <v>2643</v>
      </c>
      <c r="I10" s="99" t="s">
        <v>135</v>
      </c>
      <c r="J10" s="99" t="s">
        <v>72</v>
      </c>
      <c r="K10" s="184" t="s">
        <v>2644</v>
      </c>
      <c r="L10" s="201" t="s">
        <v>2645</v>
      </c>
      <c r="IN10" s="206"/>
      <c r="IO10" s="206"/>
      <c r="IP10" s="206"/>
      <c r="IQ10" s="206"/>
      <c r="IR10" s="206"/>
    </row>
    <row r="11" s="169" customFormat="1" ht="99" hidden="1" customHeight="1" spans="1:252">
      <c r="A11" s="184">
        <v>5</v>
      </c>
      <c r="B11" s="101" t="s">
        <v>2646</v>
      </c>
      <c r="C11" s="185" t="s">
        <v>21</v>
      </c>
      <c r="D11" s="184" t="s">
        <v>30</v>
      </c>
      <c r="E11" s="100" t="s">
        <v>2647</v>
      </c>
      <c r="F11" s="99">
        <v>10000</v>
      </c>
      <c r="G11" s="99">
        <v>10000</v>
      </c>
      <c r="H11" s="100" t="s">
        <v>2648</v>
      </c>
      <c r="I11" s="99" t="s">
        <v>33</v>
      </c>
      <c r="J11" s="99" t="s">
        <v>56</v>
      </c>
      <c r="K11" s="196" t="s">
        <v>2649</v>
      </c>
      <c r="L11" s="99" t="s">
        <v>2650</v>
      </c>
      <c r="IN11" s="206"/>
      <c r="IO11" s="206"/>
      <c r="IP11" s="206"/>
      <c r="IQ11" s="206"/>
      <c r="IR11" s="206"/>
    </row>
    <row r="12" s="170" customFormat="1" ht="68" hidden="1" customHeight="1" spans="1:252">
      <c r="A12" s="184">
        <v>6</v>
      </c>
      <c r="B12" s="186" t="s">
        <v>2651</v>
      </c>
      <c r="C12" s="185" t="s">
        <v>21</v>
      </c>
      <c r="D12" s="184" t="s">
        <v>30</v>
      </c>
      <c r="E12" s="100" t="s">
        <v>2652</v>
      </c>
      <c r="F12" s="99">
        <v>5000</v>
      </c>
      <c r="G12" s="99">
        <v>5000</v>
      </c>
      <c r="H12" s="187" t="s">
        <v>2653</v>
      </c>
      <c r="I12" s="99" t="s">
        <v>34</v>
      </c>
      <c r="J12" s="99" t="s">
        <v>49</v>
      </c>
      <c r="K12" s="199" t="s">
        <v>1447</v>
      </c>
      <c r="L12" s="189" t="s">
        <v>1448</v>
      </c>
      <c r="IN12" s="207"/>
      <c r="IO12" s="207"/>
      <c r="IP12" s="207"/>
      <c r="IQ12" s="207"/>
      <c r="IR12" s="207"/>
    </row>
    <row r="13" s="3" customFormat="1" ht="130" hidden="1" customHeight="1" spans="1:251">
      <c r="A13" s="184">
        <v>7</v>
      </c>
      <c r="B13" s="101" t="s">
        <v>2654</v>
      </c>
      <c r="C13" s="185" t="s">
        <v>21</v>
      </c>
      <c r="D13" s="184" t="s">
        <v>22</v>
      </c>
      <c r="E13" s="100" t="s">
        <v>2655</v>
      </c>
      <c r="F13" s="99">
        <v>4000</v>
      </c>
      <c r="G13" s="99">
        <v>4000</v>
      </c>
      <c r="H13" s="188" t="s">
        <v>2656</v>
      </c>
      <c r="I13" s="99" t="s">
        <v>33</v>
      </c>
      <c r="J13" s="99" t="s">
        <v>72</v>
      </c>
      <c r="K13" s="199" t="s">
        <v>1458</v>
      </c>
      <c r="L13" s="202" t="s">
        <v>2657</v>
      </c>
      <c r="IM13" s="206"/>
      <c r="IN13" s="206"/>
      <c r="IO13" s="206"/>
      <c r="IP13" s="206"/>
      <c r="IQ13" s="206"/>
    </row>
    <row r="14" s="171" customFormat="1" ht="214" hidden="1" customHeight="1" spans="1:12">
      <c r="A14" s="184">
        <v>8</v>
      </c>
      <c r="B14" s="187" t="s">
        <v>2658</v>
      </c>
      <c r="C14" s="189" t="s">
        <v>76</v>
      </c>
      <c r="D14" s="189" t="s">
        <v>53</v>
      </c>
      <c r="E14" s="189" t="s">
        <v>2659</v>
      </c>
      <c r="F14" s="190">
        <v>485436.82</v>
      </c>
      <c r="G14" s="189">
        <v>105000</v>
      </c>
      <c r="H14" s="187" t="s">
        <v>2660</v>
      </c>
      <c r="I14" s="184" t="s">
        <v>25</v>
      </c>
      <c r="J14" s="184" t="s">
        <v>25</v>
      </c>
      <c r="K14" s="189" t="s">
        <v>67</v>
      </c>
      <c r="L14" s="189" t="s">
        <v>2661</v>
      </c>
    </row>
    <row r="15" s="172" customFormat="1" ht="102" hidden="1" customHeight="1" spans="1:15">
      <c r="A15" s="184">
        <v>9</v>
      </c>
      <c r="B15" s="191" t="s">
        <v>2662</v>
      </c>
      <c r="C15" s="184" t="s">
        <v>76</v>
      </c>
      <c r="D15" s="184" t="s">
        <v>53</v>
      </c>
      <c r="E15" s="192" t="s">
        <v>1335</v>
      </c>
      <c r="F15" s="193">
        <v>92800</v>
      </c>
      <c r="G15" s="99">
        <v>62800</v>
      </c>
      <c r="H15" s="100" t="s">
        <v>2663</v>
      </c>
      <c r="I15" s="99" t="s">
        <v>157</v>
      </c>
      <c r="J15" s="184" t="s">
        <v>25</v>
      </c>
      <c r="K15" s="99" t="s">
        <v>616</v>
      </c>
      <c r="L15" s="99" t="s">
        <v>168</v>
      </c>
      <c r="M15" s="173"/>
      <c r="N15" s="173"/>
      <c r="O15" s="173"/>
    </row>
    <row r="16" s="173" customFormat="1" ht="68" hidden="1" customHeight="1" spans="1:252">
      <c r="A16" s="184">
        <v>10</v>
      </c>
      <c r="B16" s="191" t="s">
        <v>2664</v>
      </c>
      <c r="C16" s="184" t="s">
        <v>76</v>
      </c>
      <c r="D16" s="192" t="s">
        <v>53</v>
      </c>
      <c r="E16" s="100" t="s">
        <v>1361</v>
      </c>
      <c r="F16" s="99">
        <v>15000</v>
      </c>
      <c r="G16" s="99">
        <v>10000</v>
      </c>
      <c r="H16" s="187" t="s">
        <v>2665</v>
      </c>
      <c r="I16" s="99" t="s">
        <v>33</v>
      </c>
      <c r="J16" s="184" t="s">
        <v>25</v>
      </c>
      <c r="K16" s="199" t="s">
        <v>67</v>
      </c>
      <c r="L16" s="189" t="s">
        <v>2661</v>
      </c>
      <c r="IN16" s="172"/>
      <c r="IO16" s="172"/>
      <c r="IP16" s="172"/>
      <c r="IQ16" s="172"/>
      <c r="IR16" s="172"/>
    </row>
    <row r="17" s="173" customFormat="1" ht="85" hidden="1" customHeight="1" spans="1:251">
      <c r="A17" s="184">
        <v>11</v>
      </c>
      <c r="B17" s="191" t="s">
        <v>2666</v>
      </c>
      <c r="C17" s="184" t="s">
        <v>76</v>
      </c>
      <c r="D17" s="99" t="s">
        <v>264</v>
      </c>
      <c r="E17" s="100" t="s">
        <v>2667</v>
      </c>
      <c r="F17" s="99">
        <v>9000</v>
      </c>
      <c r="G17" s="99">
        <v>3000</v>
      </c>
      <c r="H17" s="100" t="s">
        <v>2668</v>
      </c>
      <c r="I17" s="184" t="s">
        <v>25</v>
      </c>
      <c r="J17" s="99" t="s">
        <v>26</v>
      </c>
      <c r="K17" s="199" t="s">
        <v>2669</v>
      </c>
      <c r="L17" s="202" t="s">
        <v>2670</v>
      </c>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2"/>
      <c r="BU17" s="172"/>
      <c r="BV17" s="172"/>
      <c r="BW17" s="172"/>
      <c r="BX17" s="172"/>
      <c r="BY17" s="172"/>
      <c r="BZ17" s="172"/>
      <c r="CA17" s="172"/>
      <c r="CB17" s="172"/>
      <c r="CC17" s="172"/>
      <c r="CD17" s="172"/>
      <c r="CE17" s="172"/>
      <c r="CF17" s="172"/>
      <c r="CG17" s="172"/>
      <c r="CH17" s="172"/>
      <c r="CI17" s="172"/>
      <c r="CJ17" s="172"/>
      <c r="CK17" s="172"/>
      <c r="CL17" s="172"/>
      <c r="CM17" s="172"/>
      <c r="CN17" s="172"/>
      <c r="CO17" s="172"/>
      <c r="CP17" s="172"/>
      <c r="CQ17" s="172"/>
      <c r="CR17" s="172"/>
      <c r="CS17" s="172"/>
      <c r="CT17" s="172"/>
      <c r="CU17" s="172"/>
      <c r="CV17" s="172"/>
      <c r="CW17" s="172"/>
      <c r="CX17" s="172"/>
      <c r="CY17" s="172"/>
      <c r="CZ17" s="172"/>
      <c r="DA17" s="172"/>
      <c r="DB17" s="172"/>
      <c r="DC17" s="172"/>
      <c r="DD17" s="172"/>
      <c r="DE17" s="172"/>
      <c r="DF17" s="172"/>
      <c r="DG17" s="172"/>
      <c r="DH17" s="172"/>
      <c r="DI17" s="172"/>
      <c r="DJ17" s="172"/>
      <c r="DK17" s="172"/>
      <c r="DL17" s="172"/>
      <c r="DM17" s="172"/>
      <c r="DN17" s="172"/>
      <c r="DO17" s="172"/>
      <c r="DP17" s="172"/>
      <c r="DQ17" s="172"/>
      <c r="DR17" s="172"/>
      <c r="DS17" s="172"/>
      <c r="DT17" s="172"/>
      <c r="DU17" s="172"/>
      <c r="DV17" s="172"/>
      <c r="DW17" s="172"/>
      <c r="DX17" s="172"/>
      <c r="DY17" s="172"/>
      <c r="DZ17" s="172"/>
      <c r="EA17" s="172"/>
      <c r="EB17" s="172"/>
      <c r="EC17" s="172"/>
      <c r="ED17" s="172"/>
      <c r="EE17" s="172"/>
      <c r="EF17" s="172"/>
      <c r="EG17" s="172"/>
      <c r="EH17" s="172"/>
      <c r="EI17" s="172"/>
      <c r="EJ17" s="172"/>
      <c r="EK17" s="172"/>
      <c r="EL17" s="172"/>
      <c r="EM17" s="172"/>
      <c r="EN17" s="172"/>
      <c r="EO17" s="172"/>
      <c r="EP17" s="172"/>
      <c r="EQ17" s="172"/>
      <c r="ER17" s="172"/>
      <c r="ES17" s="172"/>
      <c r="ET17" s="172"/>
      <c r="EU17" s="172"/>
      <c r="EV17" s="172"/>
      <c r="EW17" s="172"/>
      <c r="EX17" s="172"/>
      <c r="EY17" s="172"/>
      <c r="EZ17" s="172"/>
      <c r="FA17" s="172"/>
      <c r="FB17" s="172"/>
      <c r="FC17" s="172"/>
      <c r="FD17" s="172"/>
      <c r="FE17" s="172"/>
      <c r="FF17" s="172"/>
      <c r="FG17" s="172"/>
      <c r="FH17" s="172"/>
      <c r="FI17" s="172"/>
      <c r="FJ17" s="172"/>
      <c r="FK17" s="172"/>
      <c r="FL17" s="172"/>
      <c r="FM17" s="172"/>
      <c r="FN17" s="172"/>
      <c r="FO17" s="172"/>
      <c r="FP17" s="172"/>
      <c r="FQ17" s="172"/>
      <c r="FR17" s="172"/>
      <c r="FS17" s="172"/>
      <c r="FT17" s="172"/>
      <c r="FU17" s="172"/>
      <c r="FV17" s="172"/>
      <c r="FW17" s="172"/>
      <c r="FX17" s="172"/>
      <c r="FY17" s="172"/>
      <c r="FZ17" s="172"/>
      <c r="GA17" s="172"/>
      <c r="GB17" s="172"/>
      <c r="GC17" s="172"/>
      <c r="GD17" s="172"/>
      <c r="GE17" s="172"/>
      <c r="GF17" s="172"/>
      <c r="GG17" s="172"/>
      <c r="GH17" s="172"/>
      <c r="GI17" s="172"/>
      <c r="GJ17" s="172"/>
      <c r="GK17" s="172"/>
      <c r="GL17" s="172"/>
      <c r="GM17" s="172"/>
      <c r="GN17" s="172"/>
      <c r="GO17" s="172"/>
      <c r="GP17" s="172"/>
      <c r="GQ17" s="172"/>
      <c r="GR17" s="172"/>
      <c r="GS17" s="172"/>
      <c r="GT17" s="172"/>
      <c r="GU17" s="172"/>
      <c r="GV17" s="172"/>
      <c r="GW17" s="172"/>
      <c r="GX17" s="172"/>
      <c r="GY17" s="172"/>
      <c r="GZ17" s="172"/>
      <c r="HA17" s="172"/>
      <c r="HB17" s="172"/>
      <c r="HC17" s="172"/>
      <c r="HD17" s="172"/>
      <c r="HE17" s="172"/>
      <c r="HF17" s="172"/>
      <c r="HG17" s="172"/>
      <c r="HH17" s="172"/>
      <c r="HI17" s="172"/>
      <c r="HJ17" s="172"/>
      <c r="HK17" s="172"/>
      <c r="HL17" s="172"/>
      <c r="HM17" s="172"/>
      <c r="HN17" s="172"/>
      <c r="HO17" s="172"/>
      <c r="HP17" s="172"/>
      <c r="HQ17" s="172"/>
      <c r="HR17" s="172"/>
      <c r="HS17" s="172"/>
      <c r="HT17" s="172"/>
      <c r="HU17" s="172"/>
      <c r="HV17" s="172"/>
      <c r="HW17" s="172"/>
      <c r="HX17" s="172"/>
      <c r="HY17" s="172"/>
      <c r="HZ17" s="172"/>
      <c r="IA17" s="172"/>
      <c r="IB17" s="172"/>
      <c r="IC17" s="172"/>
      <c r="ID17" s="172"/>
      <c r="IE17" s="172"/>
      <c r="IF17" s="172"/>
      <c r="IG17" s="172"/>
      <c r="IH17" s="172"/>
      <c r="II17" s="172"/>
      <c r="IJ17" s="172"/>
      <c r="IK17" s="172"/>
      <c r="IL17" s="172"/>
      <c r="IM17" s="172"/>
      <c r="IN17" s="172"/>
      <c r="IO17" s="172"/>
      <c r="IP17" s="172"/>
      <c r="IQ17" s="172"/>
    </row>
    <row r="18" s="174" customFormat="1" ht="101" hidden="1" customHeight="1" spans="1:251">
      <c r="A18" s="184">
        <v>12</v>
      </c>
      <c r="B18" s="191" t="s">
        <v>2671</v>
      </c>
      <c r="C18" s="184" t="s">
        <v>76</v>
      </c>
      <c r="D18" s="184" t="s">
        <v>53</v>
      </c>
      <c r="E18" s="192" t="s">
        <v>2672</v>
      </c>
      <c r="F18" s="184">
        <v>90000</v>
      </c>
      <c r="G18" s="184">
        <v>37000</v>
      </c>
      <c r="H18" s="192" t="s">
        <v>2673</v>
      </c>
      <c r="I18" s="99" t="s">
        <v>25</v>
      </c>
      <c r="J18" s="184" t="s">
        <v>26</v>
      </c>
      <c r="K18" s="201" t="s">
        <v>2674</v>
      </c>
      <c r="L18" s="184" t="s">
        <v>2675</v>
      </c>
      <c r="IM18" s="172"/>
      <c r="IN18" s="172"/>
      <c r="IO18" s="172"/>
      <c r="IP18" s="172"/>
      <c r="IQ18" s="172"/>
    </row>
    <row r="19" s="174" customFormat="1" ht="81" hidden="1" customHeight="1" spans="1:251">
      <c r="A19" s="184">
        <v>13</v>
      </c>
      <c r="B19" s="191" t="s">
        <v>2676</v>
      </c>
      <c r="C19" s="184" t="s">
        <v>76</v>
      </c>
      <c r="D19" s="184" t="s">
        <v>22</v>
      </c>
      <c r="E19" s="100" t="s">
        <v>2677</v>
      </c>
      <c r="F19" s="99">
        <v>8000</v>
      </c>
      <c r="G19" s="99">
        <v>8000</v>
      </c>
      <c r="H19" s="100" t="s">
        <v>2678</v>
      </c>
      <c r="I19" s="99" t="s">
        <v>33</v>
      </c>
      <c r="J19" s="99" t="s">
        <v>49</v>
      </c>
      <c r="K19" s="199" t="s">
        <v>67</v>
      </c>
      <c r="L19" s="189" t="s">
        <v>2661</v>
      </c>
      <c r="IM19" s="172"/>
      <c r="IN19" s="172"/>
      <c r="IO19" s="172"/>
      <c r="IP19" s="172"/>
      <c r="IQ19" s="172"/>
    </row>
    <row r="20" s="160" customFormat="1" ht="25" customHeight="1" spans="1:12">
      <c r="A20" s="52" t="s">
        <v>141</v>
      </c>
      <c r="B20" s="22" t="str">
        <f>"预备项目"&amp;SUBTOTAL(3,A20:A32)-2&amp;"个"</f>
        <v>预备项目1个</v>
      </c>
      <c r="C20" s="23"/>
      <c r="D20" s="53"/>
      <c r="E20" s="194"/>
      <c r="F20" s="24">
        <f>SUM(F21:F31)</f>
        <v>269200</v>
      </c>
      <c r="G20" s="24">
        <f>SUM(G21:G31)</f>
        <v>170460</v>
      </c>
      <c r="H20" s="52"/>
      <c r="I20" s="21"/>
      <c r="J20" s="78"/>
      <c r="K20" s="52"/>
      <c r="L20" s="52"/>
    </row>
    <row r="21" s="175" customFormat="1" ht="74" hidden="1" customHeight="1" spans="1:251">
      <c r="A21" s="184">
        <v>1</v>
      </c>
      <c r="B21" s="186" t="s">
        <v>2679</v>
      </c>
      <c r="C21" s="103" t="s">
        <v>21</v>
      </c>
      <c r="D21" s="184" t="s">
        <v>30</v>
      </c>
      <c r="E21" s="100" t="s">
        <v>2680</v>
      </c>
      <c r="F21" s="195">
        <v>1000</v>
      </c>
      <c r="G21" s="195">
        <v>1000</v>
      </c>
      <c r="H21" s="100" t="s">
        <v>2681</v>
      </c>
      <c r="I21" s="195" t="s">
        <v>34</v>
      </c>
      <c r="J21" s="195" t="s">
        <v>72</v>
      </c>
      <c r="K21" s="195" t="s">
        <v>2682</v>
      </c>
      <c r="L21" s="203" t="s">
        <v>2683</v>
      </c>
      <c r="IM21" s="181"/>
      <c r="IN21" s="181"/>
      <c r="IO21" s="181"/>
      <c r="IP21" s="181"/>
      <c r="IQ21" s="181"/>
    </row>
    <row r="22" s="176" customFormat="1" ht="87" hidden="1" customHeight="1" spans="1:251">
      <c r="A22" s="184">
        <v>2</v>
      </c>
      <c r="B22" s="186" t="s">
        <v>2684</v>
      </c>
      <c r="C22" s="185" t="s">
        <v>21</v>
      </c>
      <c r="D22" s="99" t="s">
        <v>53</v>
      </c>
      <c r="E22" s="100" t="s">
        <v>2685</v>
      </c>
      <c r="F22" s="98">
        <v>20000</v>
      </c>
      <c r="G22" s="193">
        <v>10000</v>
      </c>
      <c r="H22" s="100" t="s">
        <v>2686</v>
      </c>
      <c r="I22" s="99" t="s">
        <v>72</v>
      </c>
      <c r="J22" s="184" t="s">
        <v>25</v>
      </c>
      <c r="K22" s="99" t="s">
        <v>1389</v>
      </c>
      <c r="L22" s="201" t="s">
        <v>2687</v>
      </c>
      <c r="IM22" s="181"/>
      <c r="IN22" s="181"/>
      <c r="IO22" s="181"/>
      <c r="IP22" s="181"/>
      <c r="IQ22" s="181"/>
    </row>
    <row r="23" s="177" customFormat="1" ht="87" hidden="1" customHeight="1" spans="1:251">
      <c r="A23" s="184">
        <v>3</v>
      </c>
      <c r="B23" s="186" t="s">
        <v>2688</v>
      </c>
      <c r="C23" s="185" t="s">
        <v>21</v>
      </c>
      <c r="D23" s="99" t="s">
        <v>22</v>
      </c>
      <c r="E23" s="100" t="s">
        <v>2689</v>
      </c>
      <c r="F23" s="98">
        <v>6000</v>
      </c>
      <c r="G23" s="193">
        <v>6000</v>
      </c>
      <c r="H23" s="100" t="s">
        <v>2690</v>
      </c>
      <c r="I23" s="99" t="s">
        <v>72</v>
      </c>
      <c r="J23" s="184" t="s">
        <v>49</v>
      </c>
      <c r="K23" s="99" t="s">
        <v>804</v>
      </c>
      <c r="L23" s="184" t="s">
        <v>805</v>
      </c>
      <c r="IM23" s="208"/>
      <c r="IN23" s="208"/>
      <c r="IO23" s="208"/>
      <c r="IP23" s="208"/>
      <c r="IQ23" s="208"/>
    </row>
    <row r="24" s="178" customFormat="1" ht="78" hidden="1" customHeight="1" spans="1:251">
      <c r="A24" s="184">
        <v>4</v>
      </c>
      <c r="B24" s="101" t="s">
        <v>2691</v>
      </c>
      <c r="C24" s="185" t="s">
        <v>21</v>
      </c>
      <c r="D24" s="184" t="s">
        <v>30</v>
      </c>
      <c r="E24" s="191" t="s">
        <v>2692</v>
      </c>
      <c r="F24" s="98">
        <v>20000</v>
      </c>
      <c r="G24" s="193">
        <v>10000</v>
      </c>
      <c r="H24" s="187" t="s">
        <v>2693</v>
      </c>
      <c r="I24" s="99" t="s">
        <v>72</v>
      </c>
      <c r="J24" s="184" t="s">
        <v>25</v>
      </c>
      <c r="K24" s="184" t="s">
        <v>1466</v>
      </c>
      <c r="L24" s="201" t="s">
        <v>1467</v>
      </c>
      <c r="IM24" s="208"/>
      <c r="IN24" s="208"/>
      <c r="IO24" s="208"/>
      <c r="IP24" s="208"/>
      <c r="IQ24" s="208"/>
    </row>
    <row r="25" s="178" customFormat="1" ht="79" customHeight="1" spans="1:251">
      <c r="A25" s="184">
        <v>5</v>
      </c>
      <c r="B25" s="101" t="s">
        <v>2694</v>
      </c>
      <c r="C25" s="185" t="s">
        <v>21</v>
      </c>
      <c r="D25" s="99" t="s">
        <v>82</v>
      </c>
      <c r="E25" s="191" t="s">
        <v>2695</v>
      </c>
      <c r="F25" s="98">
        <v>2000</v>
      </c>
      <c r="G25" s="193">
        <v>1500</v>
      </c>
      <c r="H25" s="100" t="s">
        <v>2696</v>
      </c>
      <c r="I25" s="99" t="s">
        <v>172</v>
      </c>
      <c r="J25" s="184" t="s">
        <v>25</v>
      </c>
      <c r="K25" s="184" t="s">
        <v>1472</v>
      </c>
      <c r="L25" s="201" t="s">
        <v>1473</v>
      </c>
      <c r="IM25" s="208"/>
      <c r="IN25" s="208"/>
      <c r="IO25" s="208"/>
      <c r="IP25" s="208"/>
      <c r="IQ25" s="208"/>
    </row>
    <row r="26" s="179" customFormat="1" ht="99" hidden="1" customHeight="1" spans="1:250">
      <c r="A26" s="184">
        <v>6</v>
      </c>
      <c r="B26" s="101" t="s">
        <v>1450</v>
      </c>
      <c r="C26" s="185" t="s">
        <v>21</v>
      </c>
      <c r="D26" s="184" t="s">
        <v>22</v>
      </c>
      <c r="E26" s="196" t="s">
        <v>1451</v>
      </c>
      <c r="F26" s="98">
        <v>1200</v>
      </c>
      <c r="G26" s="99">
        <v>960</v>
      </c>
      <c r="H26" s="100" t="s">
        <v>1446</v>
      </c>
      <c r="I26" s="99" t="s">
        <v>26</v>
      </c>
      <c r="J26" s="99" t="s">
        <v>25</v>
      </c>
      <c r="K26" s="99" t="s">
        <v>1453</v>
      </c>
      <c r="L26" s="99" t="s">
        <v>1454</v>
      </c>
      <c r="IL26" s="209"/>
      <c r="IM26" s="209"/>
      <c r="IN26" s="209"/>
      <c r="IO26" s="209"/>
      <c r="IP26" s="209"/>
    </row>
    <row r="27" s="175" customFormat="1" ht="144" hidden="1" customHeight="1" spans="1:251">
      <c r="A27" s="184">
        <v>7</v>
      </c>
      <c r="B27" s="191" t="s">
        <v>2697</v>
      </c>
      <c r="C27" s="184" t="s">
        <v>76</v>
      </c>
      <c r="D27" s="184" t="s">
        <v>53</v>
      </c>
      <c r="E27" s="192" t="s">
        <v>2698</v>
      </c>
      <c r="F27" s="184">
        <v>50000</v>
      </c>
      <c r="G27" s="184">
        <v>30000</v>
      </c>
      <c r="H27" s="100" t="s">
        <v>2699</v>
      </c>
      <c r="I27" s="99" t="s">
        <v>172</v>
      </c>
      <c r="J27" s="184" t="s">
        <v>25</v>
      </c>
      <c r="K27" s="99" t="s">
        <v>616</v>
      </c>
      <c r="L27" s="99" t="s">
        <v>798</v>
      </c>
      <c r="IM27" s="181"/>
      <c r="IN27" s="181"/>
      <c r="IO27" s="181"/>
      <c r="IP27" s="181"/>
      <c r="IQ27" s="181"/>
    </row>
    <row r="28" s="175" customFormat="1" ht="93" hidden="1" customHeight="1" spans="1:251">
      <c r="A28" s="184">
        <v>8</v>
      </c>
      <c r="B28" s="191" t="s">
        <v>2700</v>
      </c>
      <c r="C28" s="184" t="s">
        <v>76</v>
      </c>
      <c r="D28" s="184" t="s">
        <v>53</v>
      </c>
      <c r="E28" s="192" t="s">
        <v>2701</v>
      </c>
      <c r="F28" s="184">
        <v>150000</v>
      </c>
      <c r="G28" s="184">
        <v>100000</v>
      </c>
      <c r="H28" s="100" t="s">
        <v>2702</v>
      </c>
      <c r="I28" s="99" t="s">
        <v>172</v>
      </c>
      <c r="J28" s="184" t="s">
        <v>25</v>
      </c>
      <c r="K28" s="99" t="s">
        <v>616</v>
      </c>
      <c r="L28" s="99" t="s">
        <v>798</v>
      </c>
      <c r="IM28" s="181"/>
      <c r="IN28" s="181"/>
      <c r="IO28" s="181"/>
      <c r="IP28" s="181"/>
      <c r="IQ28" s="181"/>
    </row>
    <row r="29" s="175" customFormat="1" ht="140" hidden="1" customHeight="1" spans="1:251">
      <c r="A29" s="184">
        <v>9</v>
      </c>
      <c r="B29" s="191" t="s">
        <v>2703</v>
      </c>
      <c r="C29" s="184" t="s">
        <v>76</v>
      </c>
      <c r="D29" s="184" t="s">
        <v>53</v>
      </c>
      <c r="E29" s="191" t="s">
        <v>2704</v>
      </c>
      <c r="F29" s="197">
        <v>4000</v>
      </c>
      <c r="G29" s="184">
        <v>4000</v>
      </c>
      <c r="H29" s="100" t="s">
        <v>2705</v>
      </c>
      <c r="I29" s="99" t="s">
        <v>157</v>
      </c>
      <c r="J29" s="99" t="s">
        <v>49</v>
      </c>
      <c r="K29" s="199" t="s">
        <v>67</v>
      </c>
      <c r="L29" s="189" t="s">
        <v>838</v>
      </c>
      <c r="IM29" s="181"/>
      <c r="IN29" s="181"/>
      <c r="IO29" s="181"/>
      <c r="IP29" s="181"/>
      <c r="IQ29" s="181"/>
    </row>
    <row r="30" s="178" customFormat="1" ht="123" hidden="1" customHeight="1" spans="1:251">
      <c r="A30" s="184">
        <v>10</v>
      </c>
      <c r="B30" s="191" t="s">
        <v>1338</v>
      </c>
      <c r="C30" s="184" t="s">
        <v>76</v>
      </c>
      <c r="D30" s="184" t="s">
        <v>22</v>
      </c>
      <c r="E30" s="192" t="s">
        <v>1339</v>
      </c>
      <c r="F30" s="99">
        <v>5000</v>
      </c>
      <c r="G30" s="99">
        <v>3000</v>
      </c>
      <c r="H30" s="100" t="s">
        <v>2696</v>
      </c>
      <c r="I30" s="99" t="s">
        <v>172</v>
      </c>
      <c r="J30" s="184" t="s">
        <v>25</v>
      </c>
      <c r="K30" s="204" t="s">
        <v>1342</v>
      </c>
      <c r="L30" s="201" t="s">
        <v>2706</v>
      </c>
      <c r="IM30" s="208"/>
      <c r="IN30" s="208"/>
      <c r="IO30" s="208"/>
      <c r="IP30" s="208"/>
      <c r="IQ30" s="208"/>
    </row>
    <row r="31" s="175" customFormat="1" ht="85" hidden="1" customHeight="1" spans="1:251">
      <c r="A31" s="184">
        <v>11</v>
      </c>
      <c r="B31" s="191" t="s">
        <v>2707</v>
      </c>
      <c r="C31" s="198" t="s">
        <v>76</v>
      </c>
      <c r="D31" s="99" t="s">
        <v>53</v>
      </c>
      <c r="E31" s="191" t="s">
        <v>2708</v>
      </c>
      <c r="F31" s="193">
        <v>10000</v>
      </c>
      <c r="G31" s="193">
        <v>4000</v>
      </c>
      <c r="H31" s="100" t="s">
        <v>2709</v>
      </c>
      <c r="I31" s="99" t="s">
        <v>72</v>
      </c>
      <c r="J31" s="99" t="s">
        <v>25</v>
      </c>
      <c r="K31" s="184" t="s">
        <v>804</v>
      </c>
      <c r="L31" s="184" t="s">
        <v>805</v>
      </c>
      <c r="IM31" s="181"/>
      <c r="IN31" s="181"/>
      <c r="IO31" s="181"/>
      <c r="IP31" s="181"/>
      <c r="IQ31" s="181"/>
    </row>
    <row r="32" s="160" customFormat="1" ht="25" customHeight="1" spans="1:12">
      <c r="A32" s="52" t="s">
        <v>183</v>
      </c>
      <c r="B32" s="22" t="str">
        <f>"前期项目"&amp;SUBTOTAL(3,A32:A41)-1&amp;"个"</f>
        <v>前期项目0个</v>
      </c>
      <c r="C32" s="23"/>
      <c r="D32" s="53"/>
      <c r="E32" s="194"/>
      <c r="F32" s="24">
        <f>SUM(F33:F41)</f>
        <v>718000</v>
      </c>
      <c r="G32" s="24"/>
      <c r="H32" s="52"/>
      <c r="I32" s="21"/>
      <c r="J32" s="78"/>
      <c r="K32" s="52"/>
      <c r="L32" s="52"/>
    </row>
    <row r="33" s="180" customFormat="1" ht="99" hidden="1" customHeight="1" spans="1:250">
      <c r="A33" s="99">
        <v>1</v>
      </c>
      <c r="B33" s="191" t="s">
        <v>1444</v>
      </c>
      <c r="C33" s="184" t="s">
        <v>21</v>
      </c>
      <c r="D33" s="184" t="s">
        <v>53</v>
      </c>
      <c r="E33" s="100" t="s">
        <v>2710</v>
      </c>
      <c r="F33" s="98">
        <v>20000</v>
      </c>
      <c r="G33" s="196"/>
      <c r="H33" s="100" t="s">
        <v>1446</v>
      </c>
      <c r="I33" s="99"/>
      <c r="J33" s="196"/>
      <c r="K33" s="184" t="s">
        <v>1447</v>
      </c>
      <c r="L33" s="201" t="s">
        <v>2711</v>
      </c>
      <c r="IL33" s="210"/>
      <c r="IM33" s="210"/>
      <c r="IN33" s="210"/>
      <c r="IO33" s="210"/>
      <c r="IP33" s="210"/>
    </row>
    <row r="34" s="175" customFormat="1" ht="90" hidden="1" customHeight="1" spans="1:251">
      <c r="A34" s="99">
        <v>2</v>
      </c>
      <c r="B34" s="100" t="s">
        <v>2712</v>
      </c>
      <c r="C34" s="184" t="s">
        <v>21</v>
      </c>
      <c r="D34" s="184" t="s">
        <v>30</v>
      </c>
      <c r="E34" s="100" t="s">
        <v>2713</v>
      </c>
      <c r="F34" s="98">
        <v>20000</v>
      </c>
      <c r="G34" s="193"/>
      <c r="H34" s="100" t="s">
        <v>1471</v>
      </c>
      <c r="I34" s="99"/>
      <c r="J34" s="184"/>
      <c r="K34" s="200" t="s">
        <v>2714</v>
      </c>
      <c r="L34" s="201" t="s">
        <v>2715</v>
      </c>
      <c r="IM34" s="181"/>
      <c r="IN34" s="181"/>
      <c r="IO34" s="181"/>
      <c r="IP34" s="181"/>
      <c r="IQ34" s="181"/>
    </row>
    <row r="35" s="176" customFormat="1" ht="83" hidden="1" customHeight="1" spans="1:251">
      <c r="A35" s="99">
        <v>3</v>
      </c>
      <c r="B35" s="191" t="s">
        <v>2716</v>
      </c>
      <c r="C35" s="184" t="s">
        <v>76</v>
      </c>
      <c r="D35" s="99" t="s">
        <v>53</v>
      </c>
      <c r="E35" s="100" t="s">
        <v>2717</v>
      </c>
      <c r="F35" s="98">
        <v>100000</v>
      </c>
      <c r="G35" s="193"/>
      <c r="H35" s="100" t="s">
        <v>2718</v>
      </c>
      <c r="I35" s="99"/>
      <c r="J35" s="184"/>
      <c r="K35" s="99" t="s">
        <v>616</v>
      </c>
      <c r="L35" s="99" t="s">
        <v>798</v>
      </c>
      <c r="IM35" s="181"/>
      <c r="IN35" s="181"/>
      <c r="IO35" s="181"/>
      <c r="IP35" s="181"/>
      <c r="IQ35" s="181"/>
    </row>
    <row r="36" s="181" customFormat="1" ht="67" hidden="1" customHeight="1" spans="1:246">
      <c r="A36" s="99">
        <v>4</v>
      </c>
      <c r="B36" s="191" t="s">
        <v>1430</v>
      </c>
      <c r="C36" s="184" t="s">
        <v>76</v>
      </c>
      <c r="D36" s="99" t="s">
        <v>53</v>
      </c>
      <c r="E36" s="100" t="s">
        <v>1431</v>
      </c>
      <c r="F36" s="99">
        <v>230000</v>
      </c>
      <c r="G36" s="99"/>
      <c r="H36" s="100" t="s">
        <v>2719</v>
      </c>
      <c r="I36" s="99"/>
      <c r="J36" s="99"/>
      <c r="K36" s="99" t="s">
        <v>616</v>
      </c>
      <c r="L36" s="99" t="s">
        <v>798</v>
      </c>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76"/>
      <c r="BT36" s="176"/>
      <c r="BU36" s="176"/>
      <c r="BV36" s="176"/>
      <c r="BW36" s="176"/>
      <c r="BX36" s="176"/>
      <c r="BY36" s="176"/>
      <c r="BZ36" s="176"/>
      <c r="CA36" s="176"/>
      <c r="CB36" s="176"/>
      <c r="CC36" s="176"/>
      <c r="CD36" s="176"/>
      <c r="CE36" s="176"/>
      <c r="CF36" s="176"/>
      <c r="CG36" s="176"/>
      <c r="CH36" s="176"/>
      <c r="CI36" s="176"/>
      <c r="CJ36" s="176"/>
      <c r="CK36" s="176"/>
      <c r="CL36" s="176"/>
      <c r="CM36" s="176"/>
      <c r="CN36" s="176"/>
      <c r="CO36" s="176"/>
      <c r="CP36" s="176"/>
      <c r="CQ36" s="176"/>
      <c r="CR36" s="176"/>
      <c r="CS36" s="176"/>
      <c r="CT36" s="176"/>
      <c r="CU36" s="176"/>
      <c r="CV36" s="176"/>
      <c r="CW36" s="176"/>
      <c r="CX36" s="176"/>
      <c r="CY36" s="176"/>
      <c r="CZ36" s="176"/>
      <c r="DA36" s="176"/>
      <c r="DB36" s="176"/>
      <c r="DC36" s="176"/>
      <c r="DD36" s="176"/>
      <c r="DE36" s="176"/>
      <c r="DF36" s="176"/>
      <c r="DG36" s="176"/>
      <c r="DH36" s="176"/>
      <c r="DI36" s="176"/>
      <c r="DJ36" s="176"/>
      <c r="DK36" s="176"/>
      <c r="DL36" s="176"/>
      <c r="DM36" s="176"/>
      <c r="DN36" s="176"/>
      <c r="DO36" s="176"/>
      <c r="DP36" s="176"/>
      <c r="DQ36" s="176"/>
      <c r="DR36" s="176"/>
      <c r="DS36" s="176"/>
      <c r="DT36" s="176"/>
      <c r="DU36" s="176"/>
      <c r="DV36" s="176"/>
      <c r="DW36" s="176"/>
      <c r="DX36" s="176"/>
      <c r="DY36" s="176"/>
      <c r="DZ36" s="176"/>
      <c r="EA36" s="176"/>
      <c r="EB36" s="176"/>
      <c r="EC36" s="176"/>
      <c r="ED36" s="176"/>
      <c r="EE36" s="176"/>
      <c r="EF36" s="176"/>
      <c r="EG36" s="176"/>
      <c r="EH36" s="176"/>
      <c r="EI36" s="176"/>
      <c r="EJ36" s="176"/>
      <c r="EK36" s="176"/>
      <c r="EL36" s="176"/>
      <c r="EM36" s="176"/>
      <c r="EN36" s="176"/>
      <c r="EO36" s="176"/>
      <c r="EP36" s="176"/>
      <c r="EQ36" s="176"/>
      <c r="ER36" s="176"/>
      <c r="ES36" s="176"/>
      <c r="ET36" s="176"/>
      <c r="EU36" s="176"/>
      <c r="EV36" s="176"/>
      <c r="EW36" s="176"/>
      <c r="EX36" s="176"/>
      <c r="EY36" s="176"/>
      <c r="EZ36" s="176"/>
      <c r="FA36" s="176"/>
      <c r="FB36" s="176"/>
      <c r="FC36" s="176"/>
      <c r="FD36" s="176"/>
      <c r="FE36" s="176"/>
      <c r="FF36" s="176"/>
      <c r="FG36" s="176"/>
      <c r="FH36" s="176"/>
      <c r="FI36" s="176"/>
      <c r="FJ36" s="176"/>
      <c r="FK36" s="176"/>
      <c r="FL36" s="176"/>
      <c r="FM36" s="176"/>
      <c r="FN36" s="176"/>
      <c r="FO36" s="176"/>
      <c r="FP36" s="176"/>
      <c r="FQ36" s="176"/>
      <c r="FR36" s="176"/>
      <c r="FS36" s="176"/>
      <c r="FT36" s="176"/>
      <c r="FU36" s="176"/>
      <c r="FV36" s="176"/>
      <c r="FW36" s="176"/>
      <c r="FX36" s="176"/>
      <c r="FY36" s="176"/>
      <c r="FZ36" s="176"/>
      <c r="GA36" s="176"/>
      <c r="GB36" s="176"/>
      <c r="GC36" s="176"/>
      <c r="GD36" s="176"/>
      <c r="GE36" s="176"/>
      <c r="GF36" s="176"/>
      <c r="GG36" s="176"/>
      <c r="GH36" s="176"/>
      <c r="GI36" s="176"/>
      <c r="GJ36" s="176"/>
      <c r="GK36" s="176"/>
      <c r="GL36" s="176"/>
      <c r="GM36" s="176"/>
      <c r="GN36" s="176"/>
      <c r="GO36" s="176"/>
      <c r="GP36" s="176"/>
      <c r="GQ36" s="176"/>
      <c r="GR36" s="176"/>
      <c r="GS36" s="176"/>
      <c r="GT36" s="176"/>
      <c r="GU36" s="176"/>
      <c r="GV36" s="176"/>
      <c r="GW36" s="176"/>
      <c r="GX36" s="176"/>
      <c r="GY36" s="176"/>
      <c r="GZ36" s="176"/>
      <c r="HA36" s="176"/>
      <c r="HB36" s="176"/>
      <c r="HC36" s="176"/>
      <c r="HD36" s="176"/>
      <c r="HE36" s="176"/>
      <c r="HF36" s="176"/>
      <c r="HG36" s="176"/>
      <c r="HH36" s="176"/>
      <c r="HI36" s="176"/>
      <c r="HJ36" s="176"/>
      <c r="HK36" s="176"/>
      <c r="HL36" s="176"/>
      <c r="HM36" s="176"/>
      <c r="HN36" s="176"/>
      <c r="HO36" s="176"/>
      <c r="HP36" s="176"/>
      <c r="HQ36" s="176"/>
      <c r="HR36" s="176"/>
      <c r="HS36" s="176"/>
      <c r="HT36" s="176"/>
      <c r="HU36" s="176"/>
      <c r="HV36" s="176"/>
      <c r="HW36" s="176"/>
      <c r="HX36" s="176"/>
      <c r="HY36" s="176"/>
      <c r="HZ36" s="176"/>
      <c r="IA36" s="176"/>
      <c r="IB36" s="176"/>
      <c r="IC36" s="176"/>
      <c r="ID36" s="176"/>
      <c r="IE36" s="176"/>
      <c r="IF36" s="176"/>
      <c r="IG36" s="176"/>
      <c r="IH36" s="176"/>
      <c r="II36" s="176"/>
      <c r="IJ36" s="176"/>
      <c r="IK36" s="176"/>
      <c r="IL36" s="176"/>
    </row>
    <row r="37" s="176" customFormat="1" ht="66" hidden="1" customHeight="1" spans="1:251">
      <c r="A37" s="99">
        <v>5</v>
      </c>
      <c r="B37" s="191" t="s">
        <v>2720</v>
      </c>
      <c r="C37" s="184" t="s">
        <v>76</v>
      </c>
      <c r="D37" s="99" t="s">
        <v>53</v>
      </c>
      <c r="E37" s="100" t="s">
        <v>2721</v>
      </c>
      <c r="F37" s="98">
        <v>8000</v>
      </c>
      <c r="G37" s="193"/>
      <c r="H37" s="100" t="s">
        <v>2722</v>
      </c>
      <c r="I37" s="99"/>
      <c r="J37" s="184"/>
      <c r="K37" s="184" t="s">
        <v>804</v>
      </c>
      <c r="L37" s="184" t="s">
        <v>805</v>
      </c>
      <c r="IM37" s="181"/>
      <c r="IN37" s="181"/>
      <c r="IO37" s="181"/>
      <c r="IP37" s="181"/>
      <c r="IQ37" s="181"/>
    </row>
    <row r="38" s="175" customFormat="1" ht="91" hidden="1" customHeight="1" spans="1:251">
      <c r="A38" s="99">
        <v>6</v>
      </c>
      <c r="B38" s="191" t="s">
        <v>1434</v>
      </c>
      <c r="C38" s="184" t="s">
        <v>76</v>
      </c>
      <c r="D38" s="195" t="s">
        <v>53</v>
      </c>
      <c r="E38" s="100" t="s">
        <v>1435</v>
      </c>
      <c r="F38" s="195">
        <v>120000</v>
      </c>
      <c r="G38" s="195"/>
      <c r="H38" s="100" t="s">
        <v>1437</v>
      </c>
      <c r="I38" s="205"/>
      <c r="J38" s="195"/>
      <c r="K38" s="195" t="s">
        <v>1438</v>
      </c>
      <c r="L38" s="203" t="s">
        <v>1439</v>
      </c>
      <c r="IM38" s="181"/>
      <c r="IN38" s="181"/>
      <c r="IO38" s="181"/>
      <c r="IP38" s="181"/>
      <c r="IQ38" s="181"/>
    </row>
    <row r="39" s="176" customFormat="1" ht="76" hidden="1" customHeight="1" spans="1:251">
      <c r="A39" s="99">
        <v>7</v>
      </c>
      <c r="B39" s="191" t="s">
        <v>2723</v>
      </c>
      <c r="C39" s="184" t="s">
        <v>76</v>
      </c>
      <c r="D39" s="184" t="s">
        <v>53</v>
      </c>
      <c r="E39" s="192" t="s">
        <v>2724</v>
      </c>
      <c r="F39" s="98">
        <v>200000</v>
      </c>
      <c r="G39" s="193"/>
      <c r="H39" s="100" t="s">
        <v>2725</v>
      </c>
      <c r="I39" s="99"/>
      <c r="J39" s="184"/>
      <c r="K39" s="195" t="s">
        <v>1438</v>
      </c>
      <c r="L39" s="201" t="s">
        <v>2726</v>
      </c>
      <c r="IM39" s="181"/>
      <c r="IN39" s="181"/>
      <c r="IO39" s="181"/>
      <c r="IP39" s="181"/>
      <c r="IQ39" s="181"/>
    </row>
    <row r="40" s="176" customFormat="1" ht="57" hidden="1" customHeight="1" spans="1:251">
      <c r="A40" s="99">
        <v>8</v>
      </c>
      <c r="B40" s="191" t="s">
        <v>2727</v>
      </c>
      <c r="C40" s="184" t="s">
        <v>76</v>
      </c>
      <c r="D40" s="184" t="s">
        <v>22</v>
      </c>
      <c r="E40" s="100" t="s">
        <v>2728</v>
      </c>
      <c r="F40" s="98">
        <v>5000</v>
      </c>
      <c r="G40" s="193"/>
      <c r="H40" s="100" t="s">
        <v>2729</v>
      </c>
      <c r="I40" s="99"/>
      <c r="J40" s="184"/>
      <c r="K40" s="99" t="s">
        <v>616</v>
      </c>
      <c r="L40" s="99" t="s">
        <v>798</v>
      </c>
      <c r="IM40" s="181"/>
      <c r="IN40" s="181"/>
      <c r="IO40" s="181"/>
      <c r="IP40" s="181"/>
      <c r="IQ40" s="181"/>
    </row>
    <row r="41" s="175" customFormat="1" ht="79" hidden="1" customHeight="1" spans="1:251">
      <c r="A41" s="99">
        <v>9</v>
      </c>
      <c r="B41" s="191" t="s">
        <v>2730</v>
      </c>
      <c r="C41" s="184" t="s">
        <v>76</v>
      </c>
      <c r="D41" s="184" t="s">
        <v>30</v>
      </c>
      <c r="E41" s="100" t="s">
        <v>2731</v>
      </c>
      <c r="F41" s="98">
        <v>15000</v>
      </c>
      <c r="G41" s="193"/>
      <c r="H41" s="100" t="s">
        <v>1465</v>
      </c>
      <c r="I41" s="99"/>
      <c r="J41" s="184"/>
      <c r="K41" s="184" t="s">
        <v>1472</v>
      </c>
      <c r="L41" s="201" t="s">
        <v>1473</v>
      </c>
      <c r="IM41" s="181"/>
      <c r="IN41" s="181"/>
      <c r="IO41" s="181"/>
      <c r="IP41" s="181"/>
      <c r="IQ41" s="181"/>
    </row>
  </sheetData>
  <autoFilter xmlns:etc="http://www.wps.cn/officeDocument/2017/etCustomData" ref="A4:L41" etc:filterBottomFollowUsedRange="0">
    <filterColumn colId="3">
      <customFilters>
        <customFilter operator="equal" val=""/>
        <customFilter operator="equal" val="交通路网"/>
      </customFilters>
    </filterColumn>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view="pageBreakPreview" zoomScale="70" zoomScaleNormal="70" workbookViewId="0">
      <selection activeCell="K45" sqref="K45"/>
    </sheetView>
  </sheetViews>
  <sheetFormatPr defaultColWidth="9" defaultRowHeight="14.25"/>
  <cols>
    <col min="1" max="1" width="7.75" style="4" customWidth="1"/>
    <col min="2" max="2" width="18.1333333333333" style="10" customWidth="1"/>
    <col min="3" max="3" width="10.025" style="4" customWidth="1"/>
    <col min="4" max="4" width="8.925" style="11" customWidth="1"/>
    <col min="5" max="5" width="47.85" style="4" customWidth="1"/>
    <col min="6" max="6" width="13.7416666666667" style="4" customWidth="1"/>
    <col min="7" max="7" width="13.575" style="4" customWidth="1"/>
    <col min="8" max="8" width="45.35" style="4" customWidth="1"/>
    <col min="9" max="10" width="9" style="4"/>
    <col min="11" max="12" width="15.5333333333333" style="4" customWidth="1"/>
    <col min="13" max="16384" width="9" style="4"/>
  </cols>
  <sheetData>
    <row r="1" s="1" customFormat="1" ht="46" customHeight="1" spans="1:12">
      <c r="A1" s="124" t="s">
        <v>2732</v>
      </c>
      <c r="B1" s="125"/>
      <c r="C1" s="124"/>
      <c r="D1" s="126"/>
      <c r="E1" s="124"/>
      <c r="F1" s="124"/>
      <c r="G1" s="124"/>
      <c r="H1" s="124"/>
      <c r="I1" s="124"/>
      <c r="J1" s="124"/>
      <c r="K1" s="124"/>
      <c r="L1" s="124"/>
    </row>
    <row r="2" s="2" customFormat="1" ht="25" customHeight="1" spans="1:12">
      <c r="A2" s="12"/>
      <c r="B2" s="13"/>
      <c r="C2" s="12"/>
      <c r="D2" s="14"/>
      <c r="E2" s="12"/>
      <c r="F2" s="12"/>
      <c r="G2" s="12"/>
      <c r="H2" s="12"/>
      <c r="I2" s="12"/>
      <c r="J2" s="12"/>
      <c r="K2" s="74" t="s">
        <v>4</v>
      </c>
      <c r="L2" s="74"/>
    </row>
    <row r="3" s="3" customFormat="1" ht="24" customHeight="1" spans="1:12">
      <c r="A3" s="75" t="s">
        <v>5</v>
      </c>
      <c r="B3" s="75" t="s">
        <v>6</v>
      </c>
      <c r="C3" s="75" t="s">
        <v>7</v>
      </c>
      <c r="D3" s="75" t="s">
        <v>8</v>
      </c>
      <c r="E3" s="75" t="s">
        <v>9</v>
      </c>
      <c r="F3" s="75" t="s">
        <v>10</v>
      </c>
      <c r="G3" s="75" t="s">
        <v>11</v>
      </c>
      <c r="H3" s="75"/>
      <c r="I3" s="75" t="s">
        <v>12</v>
      </c>
      <c r="J3" s="75" t="s">
        <v>13</v>
      </c>
      <c r="K3" s="75" t="s">
        <v>14</v>
      </c>
      <c r="L3" s="75"/>
    </row>
    <row r="4" s="3" customFormat="1" ht="38" customHeight="1" spans="1:12">
      <c r="A4" s="75"/>
      <c r="B4" s="75"/>
      <c r="C4" s="75"/>
      <c r="D4" s="75"/>
      <c r="E4" s="75"/>
      <c r="F4" s="75"/>
      <c r="G4" s="75" t="s">
        <v>15</v>
      </c>
      <c r="H4" s="75" t="s">
        <v>16</v>
      </c>
      <c r="I4" s="75"/>
      <c r="J4" s="75"/>
      <c r="K4" s="75" t="s">
        <v>17</v>
      </c>
      <c r="L4" s="75" t="s">
        <v>18</v>
      </c>
    </row>
    <row r="5" s="1" customFormat="1" ht="30" customHeight="1" spans="1:12">
      <c r="A5" s="164"/>
      <c r="B5" s="17" t="str">
        <f>"合计"&amp;SUBTOTAL(3,A6:A148)-3&amp;"个"</f>
        <v>合计56个</v>
      </c>
      <c r="C5" s="75"/>
      <c r="D5" s="75"/>
      <c r="E5" s="17"/>
      <c r="F5" s="165">
        <f>SUM(F6,F26,F38)</f>
        <v>4742489</v>
      </c>
      <c r="G5" s="165">
        <f>SUM(G6,G26,G38)</f>
        <v>530350</v>
      </c>
      <c r="H5" s="17"/>
      <c r="I5" s="164"/>
      <c r="J5" s="164"/>
      <c r="K5" s="164"/>
      <c r="L5" s="164"/>
    </row>
    <row r="6" s="160" customFormat="1" ht="25" customHeight="1" spans="1:12">
      <c r="A6" s="52" t="s">
        <v>19</v>
      </c>
      <c r="B6" s="22" t="str">
        <f>"在建项目"&amp;SUBTOTAL(3,A6:A26)-2&amp;"个"</f>
        <v>在建项目19个</v>
      </c>
      <c r="C6" s="23"/>
      <c r="D6" s="53"/>
      <c r="E6" s="54"/>
      <c r="F6" s="24">
        <f>SUM(F7:F25)</f>
        <v>2558651</v>
      </c>
      <c r="G6" s="24">
        <f>SUM(G7:G25)</f>
        <v>513750</v>
      </c>
      <c r="H6" s="52"/>
      <c r="I6" s="21"/>
      <c r="J6" s="78"/>
      <c r="K6" s="52"/>
      <c r="L6" s="52"/>
    </row>
    <row r="7" s="161" customFormat="1" ht="155" customHeight="1" spans="1:12">
      <c r="A7" s="29">
        <v>1</v>
      </c>
      <c r="B7" s="166" t="s">
        <v>2733</v>
      </c>
      <c r="C7" s="75" t="s">
        <v>21</v>
      </c>
      <c r="D7" s="29" t="s">
        <v>264</v>
      </c>
      <c r="E7" s="57" t="s">
        <v>298</v>
      </c>
      <c r="F7" s="82">
        <v>258131</v>
      </c>
      <c r="G7" s="82">
        <v>70000</v>
      </c>
      <c r="H7" s="39" t="s">
        <v>2734</v>
      </c>
      <c r="I7" s="29" t="s">
        <v>34</v>
      </c>
      <c r="J7" s="29" t="s">
        <v>25</v>
      </c>
      <c r="K7" s="29" t="s">
        <v>304</v>
      </c>
      <c r="L7" s="29" t="s">
        <v>305</v>
      </c>
    </row>
    <row r="8" s="162" customFormat="1" ht="110" customHeight="1" spans="1:12">
      <c r="A8" s="29">
        <v>2</v>
      </c>
      <c r="B8" s="167" t="s">
        <v>2735</v>
      </c>
      <c r="C8" s="75" t="s">
        <v>21</v>
      </c>
      <c r="D8" s="29" t="s">
        <v>264</v>
      </c>
      <c r="E8" s="57" t="s">
        <v>1479</v>
      </c>
      <c r="F8" s="82">
        <v>1020000</v>
      </c>
      <c r="G8" s="82">
        <v>90000</v>
      </c>
      <c r="H8" s="39" t="s">
        <v>2736</v>
      </c>
      <c r="I8" s="29" t="s">
        <v>34</v>
      </c>
      <c r="J8" s="29" t="s">
        <v>25</v>
      </c>
      <c r="K8" s="29" t="s">
        <v>1177</v>
      </c>
      <c r="L8" s="29" t="s">
        <v>2737</v>
      </c>
    </row>
    <row r="9" s="162" customFormat="1" ht="109" customHeight="1" spans="1:12">
      <c r="A9" s="29">
        <v>3</v>
      </c>
      <c r="B9" s="167" t="s">
        <v>2738</v>
      </c>
      <c r="C9" s="75" t="s">
        <v>21</v>
      </c>
      <c r="D9" s="29" t="s">
        <v>265</v>
      </c>
      <c r="E9" s="57" t="s">
        <v>2739</v>
      </c>
      <c r="F9" s="82">
        <v>500</v>
      </c>
      <c r="G9" s="82">
        <v>450</v>
      </c>
      <c r="H9" s="39" t="s">
        <v>2740</v>
      </c>
      <c r="I9" s="29" t="s">
        <v>25</v>
      </c>
      <c r="J9" s="29" t="s">
        <v>49</v>
      </c>
      <c r="K9" s="29" t="s">
        <v>1489</v>
      </c>
      <c r="L9" s="29" t="s">
        <v>487</v>
      </c>
    </row>
    <row r="10" s="162" customFormat="1" ht="218" customHeight="1" spans="1:12">
      <c r="A10" s="29">
        <v>4</v>
      </c>
      <c r="B10" s="167" t="s">
        <v>2741</v>
      </c>
      <c r="C10" s="75" t="s">
        <v>21</v>
      </c>
      <c r="D10" s="29" t="s">
        <v>53</v>
      </c>
      <c r="E10" s="57" t="s">
        <v>2742</v>
      </c>
      <c r="F10" s="82">
        <v>1500</v>
      </c>
      <c r="G10" s="82">
        <v>1500</v>
      </c>
      <c r="H10" s="39" t="s">
        <v>2743</v>
      </c>
      <c r="I10" s="29" t="s">
        <v>34</v>
      </c>
      <c r="J10" s="29" t="s">
        <v>49</v>
      </c>
      <c r="K10" s="29" t="s">
        <v>1489</v>
      </c>
      <c r="L10" s="29" t="s">
        <v>487</v>
      </c>
    </row>
    <row r="11" s="162" customFormat="1" ht="101" customHeight="1" spans="1:12">
      <c r="A11" s="29">
        <v>5</v>
      </c>
      <c r="B11" s="167" t="s">
        <v>2744</v>
      </c>
      <c r="C11" s="75" t="s">
        <v>21</v>
      </c>
      <c r="D11" s="29" t="s">
        <v>53</v>
      </c>
      <c r="E11" s="57" t="s">
        <v>2745</v>
      </c>
      <c r="F11" s="82">
        <v>1000</v>
      </c>
      <c r="G11" s="82">
        <v>900</v>
      </c>
      <c r="H11" s="39" t="s">
        <v>2746</v>
      </c>
      <c r="I11" s="29" t="s">
        <v>25</v>
      </c>
      <c r="J11" s="29" t="s">
        <v>49</v>
      </c>
      <c r="K11" s="29" t="s">
        <v>1489</v>
      </c>
      <c r="L11" s="29" t="s">
        <v>487</v>
      </c>
    </row>
    <row r="12" s="162" customFormat="1" ht="126" customHeight="1" spans="1:12">
      <c r="A12" s="29">
        <v>6</v>
      </c>
      <c r="B12" s="167" t="s">
        <v>2747</v>
      </c>
      <c r="C12" s="75" t="s">
        <v>21</v>
      </c>
      <c r="D12" s="29" t="s">
        <v>22</v>
      </c>
      <c r="E12" s="57" t="s">
        <v>1598</v>
      </c>
      <c r="F12" s="82">
        <v>2000</v>
      </c>
      <c r="G12" s="82">
        <v>2000</v>
      </c>
      <c r="H12" s="39" t="s">
        <v>2748</v>
      </c>
      <c r="I12" s="29" t="s">
        <v>72</v>
      </c>
      <c r="J12" s="29" t="s">
        <v>49</v>
      </c>
      <c r="K12" s="29" t="s">
        <v>2749</v>
      </c>
      <c r="L12" s="29" t="s">
        <v>1602</v>
      </c>
    </row>
    <row r="13" s="162" customFormat="1" ht="242" customHeight="1" spans="1:12">
      <c r="A13" s="29">
        <v>7</v>
      </c>
      <c r="B13" s="167" t="s">
        <v>2750</v>
      </c>
      <c r="C13" s="29" t="s">
        <v>21</v>
      </c>
      <c r="D13" s="29" t="s">
        <v>30</v>
      </c>
      <c r="E13" s="57" t="s">
        <v>1530</v>
      </c>
      <c r="F13" s="82">
        <v>700</v>
      </c>
      <c r="G13" s="82">
        <v>400</v>
      </c>
      <c r="H13" s="39" t="s">
        <v>2751</v>
      </c>
      <c r="I13" s="29" t="s">
        <v>25</v>
      </c>
      <c r="J13" s="29" t="s">
        <v>25</v>
      </c>
      <c r="K13" s="29" t="s">
        <v>1489</v>
      </c>
      <c r="L13" s="29" t="s">
        <v>487</v>
      </c>
    </row>
    <row r="14" s="162" customFormat="1" ht="156" customHeight="1" spans="1:12">
      <c r="A14" s="29">
        <v>8</v>
      </c>
      <c r="B14" s="57" t="s">
        <v>2752</v>
      </c>
      <c r="C14" s="29" t="s">
        <v>76</v>
      </c>
      <c r="D14" s="29" t="s">
        <v>264</v>
      </c>
      <c r="E14" s="57" t="s">
        <v>2753</v>
      </c>
      <c r="F14" s="82">
        <v>600000</v>
      </c>
      <c r="G14" s="82">
        <v>160000</v>
      </c>
      <c r="H14" s="39" t="s">
        <v>2754</v>
      </c>
      <c r="I14" s="29" t="s">
        <v>33</v>
      </c>
      <c r="J14" s="29" t="s">
        <v>25</v>
      </c>
      <c r="K14" s="29" t="s">
        <v>2755</v>
      </c>
      <c r="L14" s="29" t="s">
        <v>305</v>
      </c>
    </row>
    <row r="15" s="162" customFormat="1" ht="147" customHeight="1" spans="1:12">
      <c r="A15" s="29">
        <v>9</v>
      </c>
      <c r="B15" s="57" t="s">
        <v>2756</v>
      </c>
      <c r="C15" s="29" t="s">
        <v>76</v>
      </c>
      <c r="D15" s="29" t="s">
        <v>265</v>
      </c>
      <c r="E15" s="57" t="s">
        <v>1497</v>
      </c>
      <c r="F15" s="82">
        <v>1000</v>
      </c>
      <c r="G15" s="82">
        <v>500</v>
      </c>
      <c r="H15" s="39" t="s">
        <v>2757</v>
      </c>
      <c r="I15" s="29" t="s">
        <v>25</v>
      </c>
      <c r="J15" s="29" t="s">
        <v>49</v>
      </c>
      <c r="K15" s="29" t="s">
        <v>1500</v>
      </c>
      <c r="L15" s="29" t="s">
        <v>2758</v>
      </c>
    </row>
    <row r="16" s="162" customFormat="1" ht="259" customHeight="1" spans="1:12">
      <c r="A16" s="29">
        <v>10</v>
      </c>
      <c r="B16" s="57" t="s">
        <v>2759</v>
      </c>
      <c r="C16" s="29" t="s">
        <v>76</v>
      </c>
      <c r="D16" s="29" t="s">
        <v>265</v>
      </c>
      <c r="E16" s="57" t="s">
        <v>2760</v>
      </c>
      <c r="F16" s="82">
        <v>3500</v>
      </c>
      <c r="G16" s="82">
        <v>1000</v>
      </c>
      <c r="H16" s="39" t="s">
        <v>2761</v>
      </c>
      <c r="I16" s="29" t="s">
        <v>25</v>
      </c>
      <c r="J16" s="29" t="s">
        <v>49</v>
      </c>
      <c r="K16" s="29" t="s">
        <v>1489</v>
      </c>
      <c r="L16" s="29" t="s">
        <v>487</v>
      </c>
    </row>
    <row r="17" s="162" customFormat="1" ht="106" customHeight="1" spans="1:12">
      <c r="A17" s="29">
        <v>11</v>
      </c>
      <c r="B17" s="57" t="s">
        <v>2762</v>
      </c>
      <c r="C17" s="29" t="s">
        <v>76</v>
      </c>
      <c r="D17" s="29" t="s">
        <v>265</v>
      </c>
      <c r="E17" s="57" t="s">
        <v>2763</v>
      </c>
      <c r="F17" s="82">
        <v>500</v>
      </c>
      <c r="G17" s="82">
        <v>500</v>
      </c>
      <c r="H17" s="39" t="s">
        <v>2764</v>
      </c>
      <c r="I17" s="29" t="s">
        <v>25</v>
      </c>
      <c r="J17" s="29" t="s">
        <v>99</v>
      </c>
      <c r="K17" s="29" t="s">
        <v>1489</v>
      </c>
      <c r="L17" s="29" t="s">
        <v>487</v>
      </c>
    </row>
    <row r="18" s="162" customFormat="1" ht="92" customHeight="1" spans="1:12">
      <c r="A18" s="29">
        <v>12</v>
      </c>
      <c r="B18" s="57" t="s">
        <v>2765</v>
      </c>
      <c r="C18" s="29" t="s">
        <v>76</v>
      </c>
      <c r="D18" s="29" t="s">
        <v>265</v>
      </c>
      <c r="E18" s="57" t="s">
        <v>2766</v>
      </c>
      <c r="F18" s="82">
        <v>500</v>
      </c>
      <c r="G18" s="82">
        <v>300</v>
      </c>
      <c r="H18" s="39" t="s">
        <v>2767</v>
      </c>
      <c r="I18" s="29" t="s">
        <v>25</v>
      </c>
      <c r="J18" s="29" t="s">
        <v>99</v>
      </c>
      <c r="K18" s="29" t="s">
        <v>1489</v>
      </c>
      <c r="L18" s="29" t="s">
        <v>487</v>
      </c>
    </row>
    <row r="19" s="162" customFormat="1" ht="78" customHeight="1" spans="1:12">
      <c r="A19" s="29">
        <v>13</v>
      </c>
      <c r="B19" s="57" t="s">
        <v>2768</v>
      </c>
      <c r="C19" s="29" t="s">
        <v>76</v>
      </c>
      <c r="D19" s="29" t="s">
        <v>265</v>
      </c>
      <c r="E19" s="57" t="s">
        <v>482</v>
      </c>
      <c r="F19" s="82">
        <v>9620</v>
      </c>
      <c r="G19" s="82">
        <v>6000</v>
      </c>
      <c r="H19" s="39" t="s">
        <v>2769</v>
      </c>
      <c r="I19" s="29" t="s">
        <v>34</v>
      </c>
      <c r="J19" s="29" t="s">
        <v>25</v>
      </c>
      <c r="K19" s="29" t="s">
        <v>304</v>
      </c>
      <c r="L19" s="29" t="s">
        <v>305</v>
      </c>
    </row>
    <row r="20" s="162" customFormat="1" ht="105" customHeight="1" spans="1:12">
      <c r="A20" s="29">
        <v>14</v>
      </c>
      <c r="B20" s="57" t="s">
        <v>2770</v>
      </c>
      <c r="C20" s="29" t="s">
        <v>76</v>
      </c>
      <c r="D20" s="29" t="s">
        <v>82</v>
      </c>
      <c r="E20" s="57" t="s">
        <v>2771</v>
      </c>
      <c r="F20" s="82">
        <v>150000</v>
      </c>
      <c r="G20" s="82">
        <v>200</v>
      </c>
      <c r="H20" s="39" t="s">
        <v>2772</v>
      </c>
      <c r="I20" s="29" t="s">
        <v>25</v>
      </c>
      <c r="J20" s="29" t="s">
        <v>34</v>
      </c>
      <c r="K20" s="29" t="s">
        <v>1802</v>
      </c>
      <c r="L20" s="29" t="s">
        <v>1803</v>
      </c>
    </row>
    <row r="21" s="162" customFormat="1" ht="87" customHeight="1" spans="1:12">
      <c r="A21" s="29">
        <v>15</v>
      </c>
      <c r="B21" s="57" t="s">
        <v>2773</v>
      </c>
      <c r="C21" s="29" t="s">
        <v>76</v>
      </c>
      <c r="D21" s="29" t="s">
        <v>53</v>
      </c>
      <c r="E21" s="57" t="s">
        <v>1524</v>
      </c>
      <c r="F21" s="82">
        <v>176500</v>
      </c>
      <c r="G21" s="82">
        <v>30000</v>
      </c>
      <c r="H21" s="39" t="s">
        <v>2774</v>
      </c>
      <c r="I21" s="29" t="s">
        <v>25</v>
      </c>
      <c r="J21" s="29" t="s">
        <v>25</v>
      </c>
      <c r="K21" s="29" t="s">
        <v>2775</v>
      </c>
      <c r="L21" s="29" t="s">
        <v>2776</v>
      </c>
    </row>
    <row r="22" s="162" customFormat="1" ht="268" customHeight="1" spans="1:12">
      <c r="A22" s="29">
        <v>16</v>
      </c>
      <c r="B22" s="57" t="s">
        <v>2777</v>
      </c>
      <c r="C22" s="29" t="s">
        <v>76</v>
      </c>
      <c r="D22" s="29" t="s">
        <v>53</v>
      </c>
      <c r="E22" s="57" t="s">
        <v>2778</v>
      </c>
      <c r="F22" s="82">
        <v>310000</v>
      </c>
      <c r="G22" s="82">
        <v>135000</v>
      </c>
      <c r="H22" s="39" t="s">
        <v>2779</v>
      </c>
      <c r="I22" s="29" t="s">
        <v>25</v>
      </c>
      <c r="J22" s="29" t="s">
        <v>25</v>
      </c>
      <c r="K22" s="29" t="s">
        <v>2755</v>
      </c>
      <c r="L22" s="29" t="s">
        <v>486</v>
      </c>
    </row>
    <row r="23" s="162" customFormat="1" ht="73" customHeight="1" spans="1:12">
      <c r="A23" s="29">
        <v>17</v>
      </c>
      <c r="B23" s="57" t="s">
        <v>2780</v>
      </c>
      <c r="C23" s="29" t="s">
        <v>76</v>
      </c>
      <c r="D23" s="29" t="s">
        <v>22</v>
      </c>
      <c r="E23" s="57" t="s">
        <v>2781</v>
      </c>
      <c r="F23" s="82">
        <v>5000</v>
      </c>
      <c r="G23" s="82">
        <v>1000</v>
      </c>
      <c r="H23" s="39" t="s">
        <v>2782</v>
      </c>
      <c r="I23" s="29" t="s">
        <v>25</v>
      </c>
      <c r="J23" s="29" t="s">
        <v>34</v>
      </c>
      <c r="K23" s="29" t="s">
        <v>2783</v>
      </c>
      <c r="L23" s="29" t="s">
        <v>2784</v>
      </c>
    </row>
    <row r="24" s="162" customFormat="1" ht="90" customHeight="1" spans="1:12">
      <c r="A24" s="29">
        <v>18</v>
      </c>
      <c r="B24" s="57" t="s">
        <v>2785</v>
      </c>
      <c r="C24" s="29" t="s">
        <v>76</v>
      </c>
      <c r="D24" s="29" t="s">
        <v>22</v>
      </c>
      <c r="E24" s="57" t="s">
        <v>2786</v>
      </c>
      <c r="F24" s="82">
        <v>17000</v>
      </c>
      <c r="G24" s="82">
        <v>13000</v>
      </c>
      <c r="H24" s="39" t="s">
        <v>2787</v>
      </c>
      <c r="I24" s="29" t="s">
        <v>25</v>
      </c>
      <c r="J24" s="29" t="s">
        <v>49</v>
      </c>
      <c r="K24" s="29" t="s">
        <v>2788</v>
      </c>
      <c r="L24" s="29" t="s">
        <v>2789</v>
      </c>
    </row>
    <row r="25" s="162" customFormat="1" ht="113" customHeight="1" spans="1:12">
      <c r="A25" s="29">
        <v>19</v>
      </c>
      <c r="B25" s="57" t="s">
        <v>2790</v>
      </c>
      <c r="C25" s="29" t="s">
        <v>76</v>
      </c>
      <c r="D25" s="29" t="s">
        <v>22</v>
      </c>
      <c r="E25" s="57" t="s">
        <v>2791</v>
      </c>
      <c r="F25" s="82">
        <v>1200</v>
      </c>
      <c r="G25" s="82">
        <v>1000</v>
      </c>
      <c r="H25" s="39" t="s">
        <v>2792</v>
      </c>
      <c r="I25" s="29" t="s">
        <v>34</v>
      </c>
      <c r="J25" s="29" t="s">
        <v>25</v>
      </c>
      <c r="K25" s="29" t="s">
        <v>304</v>
      </c>
      <c r="L25" s="29" t="s">
        <v>780</v>
      </c>
    </row>
    <row r="26" s="160" customFormat="1" ht="25" customHeight="1" spans="1:12">
      <c r="A26" s="52" t="s">
        <v>141</v>
      </c>
      <c r="B26" s="22" t="str">
        <f>"预备项目"&amp;SUBTOTAL(3,A26:A38)-2&amp;"个"</f>
        <v>预备项目11个</v>
      </c>
      <c r="C26" s="23"/>
      <c r="D26" s="53"/>
      <c r="E26" s="54"/>
      <c r="F26" s="24">
        <f>SUM(F27:F37)</f>
        <v>75400</v>
      </c>
      <c r="G26" s="24">
        <f>SUM(G27:G37)</f>
        <v>16600</v>
      </c>
      <c r="H26" s="52"/>
      <c r="I26" s="21"/>
      <c r="J26" s="78"/>
      <c r="K26" s="52"/>
      <c r="L26" s="52"/>
    </row>
    <row r="27" s="162" customFormat="1" ht="97" customHeight="1" spans="1:12">
      <c r="A27" s="43">
        <v>1</v>
      </c>
      <c r="B27" s="167" t="s">
        <v>2793</v>
      </c>
      <c r="C27" s="75" t="s">
        <v>21</v>
      </c>
      <c r="D27" s="29" t="s">
        <v>82</v>
      </c>
      <c r="E27" s="57" t="s">
        <v>1515</v>
      </c>
      <c r="F27" s="82">
        <v>3000</v>
      </c>
      <c r="G27" s="82">
        <v>2000</v>
      </c>
      <c r="H27" s="39" t="s">
        <v>2794</v>
      </c>
      <c r="I27" s="29" t="s">
        <v>99</v>
      </c>
      <c r="J27" s="29" t="s">
        <v>25</v>
      </c>
      <c r="K27" s="29" t="s">
        <v>1489</v>
      </c>
      <c r="L27" s="29" t="s">
        <v>487</v>
      </c>
    </row>
    <row r="28" s="162" customFormat="1" ht="90" customHeight="1" spans="1:12">
      <c r="A28" s="43">
        <v>2</v>
      </c>
      <c r="B28" s="167" t="s">
        <v>2795</v>
      </c>
      <c r="C28" s="75" t="s">
        <v>21</v>
      </c>
      <c r="D28" s="29" t="s">
        <v>265</v>
      </c>
      <c r="E28" s="57" t="s">
        <v>2796</v>
      </c>
      <c r="F28" s="82">
        <v>1500</v>
      </c>
      <c r="G28" s="82">
        <v>1500</v>
      </c>
      <c r="H28" s="39" t="s">
        <v>1546</v>
      </c>
      <c r="I28" s="29" t="s">
        <v>99</v>
      </c>
      <c r="J28" s="29" t="s">
        <v>49</v>
      </c>
      <c r="K28" s="29" t="s">
        <v>1547</v>
      </c>
      <c r="L28" s="29" t="s">
        <v>1548</v>
      </c>
    </row>
    <row r="29" s="162" customFormat="1" ht="100" customHeight="1" spans="1:12">
      <c r="A29" s="43">
        <v>3</v>
      </c>
      <c r="B29" s="167" t="s">
        <v>2797</v>
      </c>
      <c r="C29" s="75" t="s">
        <v>21</v>
      </c>
      <c r="D29" s="29" t="s">
        <v>265</v>
      </c>
      <c r="E29" s="57" t="s">
        <v>2798</v>
      </c>
      <c r="F29" s="82">
        <v>800</v>
      </c>
      <c r="G29" s="82">
        <v>800</v>
      </c>
      <c r="H29" s="39" t="s">
        <v>1551</v>
      </c>
      <c r="I29" s="29" t="s">
        <v>99</v>
      </c>
      <c r="J29" s="29" t="s">
        <v>49</v>
      </c>
      <c r="K29" s="29" t="s">
        <v>1547</v>
      </c>
      <c r="L29" s="29" t="s">
        <v>1548</v>
      </c>
    </row>
    <row r="30" s="162" customFormat="1" ht="104" customHeight="1" spans="1:12">
      <c r="A30" s="43">
        <v>4</v>
      </c>
      <c r="B30" s="167" t="s">
        <v>2799</v>
      </c>
      <c r="C30" s="75" t="s">
        <v>21</v>
      </c>
      <c r="D30" s="29" t="s">
        <v>265</v>
      </c>
      <c r="E30" s="57" t="s">
        <v>2800</v>
      </c>
      <c r="F30" s="82">
        <v>600</v>
      </c>
      <c r="G30" s="82">
        <v>300</v>
      </c>
      <c r="H30" s="39" t="s">
        <v>2801</v>
      </c>
      <c r="I30" s="29" t="s">
        <v>25</v>
      </c>
      <c r="J30" s="29" t="s">
        <v>25</v>
      </c>
      <c r="K30" s="29" t="s">
        <v>2802</v>
      </c>
      <c r="L30" s="29" t="s">
        <v>2803</v>
      </c>
    </row>
    <row r="31" s="162" customFormat="1" ht="117" customHeight="1" spans="1:12">
      <c r="A31" s="43">
        <v>5</v>
      </c>
      <c r="B31" s="167" t="s">
        <v>1610</v>
      </c>
      <c r="C31" s="75" t="s">
        <v>21</v>
      </c>
      <c r="D31" s="29" t="s">
        <v>30</v>
      </c>
      <c r="E31" s="57" t="s">
        <v>2804</v>
      </c>
      <c r="F31" s="82">
        <v>23000</v>
      </c>
      <c r="G31" s="82">
        <v>2000</v>
      </c>
      <c r="H31" s="39" t="s">
        <v>2805</v>
      </c>
      <c r="I31" s="29" t="s">
        <v>49</v>
      </c>
      <c r="J31" s="29" t="s">
        <v>25</v>
      </c>
      <c r="K31" s="29" t="s">
        <v>2806</v>
      </c>
      <c r="L31" s="29" t="s">
        <v>487</v>
      </c>
    </row>
    <row r="32" s="162" customFormat="1" ht="89" customHeight="1" spans="1:12">
      <c r="A32" s="43">
        <v>6</v>
      </c>
      <c r="B32" s="57" t="s">
        <v>2807</v>
      </c>
      <c r="C32" s="29" t="s">
        <v>76</v>
      </c>
      <c r="D32" s="29" t="s">
        <v>53</v>
      </c>
      <c r="E32" s="57" t="s">
        <v>2808</v>
      </c>
      <c r="F32" s="82">
        <v>4000</v>
      </c>
      <c r="G32" s="82">
        <v>1000</v>
      </c>
      <c r="H32" s="39" t="s">
        <v>2809</v>
      </c>
      <c r="I32" s="29" t="s">
        <v>49</v>
      </c>
      <c r="J32" s="29" t="s">
        <v>25</v>
      </c>
      <c r="K32" s="29" t="s">
        <v>2810</v>
      </c>
      <c r="L32" s="29" t="s">
        <v>2811</v>
      </c>
    </row>
    <row r="33" s="162" customFormat="1" ht="141" customHeight="1" spans="1:12">
      <c r="A33" s="43">
        <v>7</v>
      </c>
      <c r="B33" s="57" t="s">
        <v>2812</v>
      </c>
      <c r="C33" s="29" t="s">
        <v>76</v>
      </c>
      <c r="D33" s="29" t="s">
        <v>82</v>
      </c>
      <c r="E33" s="57" t="s">
        <v>1559</v>
      </c>
      <c r="F33" s="82">
        <v>3000</v>
      </c>
      <c r="G33" s="82">
        <v>1000</v>
      </c>
      <c r="H33" s="39" t="s">
        <v>2813</v>
      </c>
      <c r="I33" s="29" t="s">
        <v>49</v>
      </c>
      <c r="J33" s="29" t="s">
        <v>25</v>
      </c>
      <c r="K33" s="29" t="s">
        <v>1489</v>
      </c>
      <c r="L33" s="29" t="s">
        <v>487</v>
      </c>
    </row>
    <row r="34" s="162" customFormat="1" ht="98" customHeight="1" spans="1:12">
      <c r="A34" s="43">
        <v>8</v>
      </c>
      <c r="B34" s="57" t="s">
        <v>816</v>
      </c>
      <c r="C34" s="29" t="s">
        <v>76</v>
      </c>
      <c r="D34" s="29" t="s">
        <v>82</v>
      </c>
      <c r="E34" s="57" t="s">
        <v>817</v>
      </c>
      <c r="F34" s="82">
        <v>10000</v>
      </c>
      <c r="G34" s="82">
        <v>3000</v>
      </c>
      <c r="H34" s="39" t="s">
        <v>819</v>
      </c>
      <c r="I34" s="29" t="s">
        <v>49</v>
      </c>
      <c r="J34" s="29" t="s">
        <v>25</v>
      </c>
      <c r="K34" s="29" t="s">
        <v>187</v>
      </c>
      <c r="L34" s="29" t="s">
        <v>1357</v>
      </c>
    </row>
    <row r="35" s="162" customFormat="1" ht="98" customHeight="1" spans="1:12">
      <c r="A35" s="43">
        <v>9</v>
      </c>
      <c r="B35" s="57" t="s">
        <v>2814</v>
      </c>
      <c r="C35" s="29" t="s">
        <v>76</v>
      </c>
      <c r="D35" s="29" t="s">
        <v>53</v>
      </c>
      <c r="E35" s="57" t="s">
        <v>2815</v>
      </c>
      <c r="F35" s="82">
        <v>1500</v>
      </c>
      <c r="G35" s="82">
        <v>1000</v>
      </c>
      <c r="H35" s="39" t="s">
        <v>2816</v>
      </c>
      <c r="I35" s="29" t="s">
        <v>49</v>
      </c>
      <c r="J35" s="29" t="s">
        <v>25</v>
      </c>
      <c r="K35" s="29" t="s">
        <v>2817</v>
      </c>
      <c r="L35" s="29" t="s">
        <v>2818</v>
      </c>
    </row>
    <row r="36" s="162" customFormat="1" ht="75" customHeight="1" spans="1:12">
      <c r="A36" s="43">
        <v>10</v>
      </c>
      <c r="B36" s="57" t="s">
        <v>2819</v>
      </c>
      <c r="C36" s="29" t="s">
        <v>76</v>
      </c>
      <c r="D36" s="29" t="s">
        <v>22</v>
      </c>
      <c r="E36" s="57" t="s">
        <v>2820</v>
      </c>
      <c r="F36" s="82">
        <v>8000</v>
      </c>
      <c r="G36" s="82">
        <v>2000</v>
      </c>
      <c r="H36" s="39" t="s">
        <v>2821</v>
      </c>
      <c r="I36" s="29" t="s">
        <v>49</v>
      </c>
      <c r="J36" s="29" t="s">
        <v>25</v>
      </c>
      <c r="K36" s="29" t="s">
        <v>864</v>
      </c>
      <c r="L36" s="29" t="s">
        <v>865</v>
      </c>
    </row>
    <row r="37" s="162" customFormat="1" ht="78" customHeight="1" spans="1:12">
      <c r="A37" s="43">
        <v>11</v>
      </c>
      <c r="B37" s="57" t="s">
        <v>2822</v>
      </c>
      <c r="C37" s="29" t="s">
        <v>76</v>
      </c>
      <c r="D37" s="29" t="s">
        <v>22</v>
      </c>
      <c r="E37" s="57" t="s">
        <v>2823</v>
      </c>
      <c r="F37" s="82">
        <v>20000</v>
      </c>
      <c r="G37" s="82">
        <v>2000</v>
      </c>
      <c r="H37" s="39" t="s">
        <v>2824</v>
      </c>
      <c r="I37" s="29" t="s">
        <v>49</v>
      </c>
      <c r="J37" s="29" t="s">
        <v>25</v>
      </c>
      <c r="K37" s="29" t="s">
        <v>2822</v>
      </c>
      <c r="L37" s="29" t="s">
        <v>2825</v>
      </c>
    </row>
    <row r="38" s="160" customFormat="1" ht="25" customHeight="1" spans="1:12">
      <c r="A38" s="52" t="s">
        <v>183</v>
      </c>
      <c r="B38" s="22" t="str">
        <f>"前期项目"&amp;SUBTOTAL(3,A38:A148)-1&amp;"个"</f>
        <v>前期项目26个</v>
      </c>
      <c r="C38" s="23"/>
      <c r="D38" s="53"/>
      <c r="E38" s="54"/>
      <c r="F38" s="24">
        <f>SUM(F39:F64)</f>
        <v>2108438</v>
      </c>
      <c r="G38" s="24"/>
      <c r="H38" s="52"/>
      <c r="I38" s="21"/>
      <c r="J38" s="78"/>
      <c r="K38" s="52"/>
      <c r="L38" s="52"/>
    </row>
    <row r="39" s="81" customFormat="1" ht="83" customHeight="1" spans="1:12">
      <c r="A39" s="43">
        <v>1</v>
      </c>
      <c r="B39" s="167" t="s">
        <v>1616</v>
      </c>
      <c r="C39" s="75" t="s">
        <v>21</v>
      </c>
      <c r="D39" s="29" t="s">
        <v>265</v>
      </c>
      <c r="E39" s="57" t="s">
        <v>1617</v>
      </c>
      <c r="F39" s="82">
        <v>34800</v>
      </c>
      <c r="G39" s="82"/>
      <c r="H39" s="39" t="s">
        <v>1624</v>
      </c>
      <c r="I39" s="29" t="s">
        <v>25</v>
      </c>
      <c r="J39" s="29" t="s">
        <v>25</v>
      </c>
      <c r="K39" s="29" t="s">
        <v>1489</v>
      </c>
      <c r="L39" s="29" t="s">
        <v>487</v>
      </c>
    </row>
    <row r="40" s="81" customFormat="1" ht="67" customHeight="1" spans="1:12">
      <c r="A40" s="43">
        <v>2</v>
      </c>
      <c r="B40" s="167" t="s">
        <v>1620</v>
      </c>
      <c r="C40" s="75" t="s">
        <v>21</v>
      </c>
      <c r="D40" s="29" t="s">
        <v>265</v>
      </c>
      <c r="E40" s="57" t="s">
        <v>1621</v>
      </c>
      <c r="F40" s="82">
        <v>500</v>
      </c>
      <c r="G40" s="82"/>
      <c r="H40" s="39" t="s">
        <v>1619</v>
      </c>
      <c r="I40" s="29" t="s">
        <v>25</v>
      </c>
      <c r="J40" s="29" t="s">
        <v>25</v>
      </c>
      <c r="K40" s="29" t="s">
        <v>1489</v>
      </c>
      <c r="L40" s="29" t="s">
        <v>487</v>
      </c>
    </row>
    <row r="41" s="81" customFormat="1" ht="61" customHeight="1" spans="1:12">
      <c r="A41" s="43">
        <v>3</v>
      </c>
      <c r="B41" s="167" t="s">
        <v>1634</v>
      </c>
      <c r="C41" s="75" t="s">
        <v>21</v>
      </c>
      <c r="D41" s="29" t="s">
        <v>82</v>
      </c>
      <c r="E41" s="57" t="s">
        <v>1635</v>
      </c>
      <c r="F41" s="82">
        <v>50000</v>
      </c>
      <c r="G41" s="82"/>
      <c r="H41" s="39" t="s">
        <v>1636</v>
      </c>
      <c r="I41" s="29" t="s">
        <v>25</v>
      </c>
      <c r="J41" s="29" t="s">
        <v>25</v>
      </c>
      <c r="K41" s="29" t="s">
        <v>1489</v>
      </c>
      <c r="L41" s="29" t="s">
        <v>487</v>
      </c>
    </row>
    <row r="42" s="81" customFormat="1" ht="84" customHeight="1" spans="1:12">
      <c r="A42" s="43">
        <v>4</v>
      </c>
      <c r="B42" s="167" t="s">
        <v>1637</v>
      </c>
      <c r="C42" s="75" t="s">
        <v>21</v>
      </c>
      <c r="D42" s="29" t="s">
        <v>53</v>
      </c>
      <c r="E42" s="57" t="s">
        <v>1638</v>
      </c>
      <c r="F42" s="82">
        <v>350000</v>
      </c>
      <c r="G42" s="82"/>
      <c r="H42" s="39" t="s">
        <v>1640</v>
      </c>
      <c r="I42" s="29" t="s">
        <v>25</v>
      </c>
      <c r="J42" s="29" t="s">
        <v>25</v>
      </c>
      <c r="K42" s="29" t="s">
        <v>1618</v>
      </c>
      <c r="L42" s="29" t="s">
        <v>1618</v>
      </c>
    </row>
    <row r="43" s="81" customFormat="1" ht="76" customHeight="1" spans="1:12">
      <c r="A43" s="43">
        <v>5</v>
      </c>
      <c r="B43" s="167" t="s">
        <v>1642</v>
      </c>
      <c r="C43" s="75" t="s">
        <v>21</v>
      </c>
      <c r="D43" s="29" t="s">
        <v>53</v>
      </c>
      <c r="E43" s="57" t="s">
        <v>1643</v>
      </c>
      <c r="F43" s="82">
        <v>800000</v>
      </c>
      <c r="G43" s="82"/>
      <c r="H43" s="39" t="s">
        <v>1644</v>
      </c>
      <c r="I43" s="29" t="s">
        <v>25</v>
      </c>
      <c r="J43" s="29" t="s">
        <v>25</v>
      </c>
      <c r="K43" s="29" t="s">
        <v>1618</v>
      </c>
      <c r="L43" s="29" t="s">
        <v>1618</v>
      </c>
    </row>
    <row r="44" s="81" customFormat="1" ht="64" customHeight="1" spans="1:12">
      <c r="A44" s="43">
        <v>6</v>
      </c>
      <c r="B44" s="167" t="s">
        <v>1645</v>
      </c>
      <c r="C44" s="75" t="s">
        <v>21</v>
      </c>
      <c r="D44" s="29" t="s">
        <v>53</v>
      </c>
      <c r="E44" s="57" t="s">
        <v>1646</v>
      </c>
      <c r="F44" s="82">
        <v>200000</v>
      </c>
      <c r="G44" s="82"/>
      <c r="H44" s="39" t="s">
        <v>1647</v>
      </c>
      <c r="I44" s="29" t="s">
        <v>25</v>
      </c>
      <c r="J44" s="29" t="s">
        <v>25</v>
      </c>
      <c r="K44" s="29" t="s">
        <v>1618</v>
      </c>
      <c r="L44" s="29" t="s">
        <v>1618</v>
      </c>
    </row>
    <row r="45" s="81" customFormat="1" ht="48" customHeight="1" spans="1:12">
      <c r="A45" s="43">
        <v>7</v>
      </c>
      <c r="B45" s="167" t="s">
        <v>1648</v>
      </c>
      <c r="C45" s="75" t="s">
        <v>21</v>
      </c>
      <c r="D45" s="29" t="s">
        <v>53</v>
      </c>
      <c r="E45" s="57" t="s">
        <v>1649</v>
      </c>
      <c r="F45" s="82">
        <v>150000</v>
      </c>
      <c r="G45" s="82"/>
      <c r="H45" s="39" t="s">
        <v>1650</v>
      </c>
      <c r="I45" s="29" t="s">
        <v>25</v>
      </c>
      <c r="J45" s="29" t="s">
        <v>25</v>
      </c>
      <c r="K45" s="29" t="s">
        <v>1618</v>
      </c>
      <c r="L45" s="29" t="s">
        <v>1618</v>
      </c>
    </row>
    <row r="46" s="81" customFormat="1" ht="57" customHeight="1" spans="1:12">
      <c r="A46" s="43">
        <v>8</v>
      </c>
      <c r="B46" s="167" t="s">
        <v>1651</v>
      </c>
      <c r="C46" s="75" t="s">
        <v>21</v>
      </c>
      <c r="D46" s="29" t="s">
        <v>53</v>
      </c>
      <c r="E46" s="57" t="s">
        <v>1652</v>
      </c>
      <c r="F46" s="82">
        <v>10000</v>
      </c>
      <c r="G46" s="82"/>
      <c r="H46" s="39" t="s">
        <v>1653</v>
      </c>
      <c r="I46" s="29" t="s">
        <v>25</v>
      </c>
      <c r="J46" s="29" t="s">
        <v>25</v>
      </c>
      <c r="K46" s="29" t="s">
        <v>1489</v>
      </c>
      <c r="L46" s="29" t="s">
        <v>487</v>
      </c>
    </row>
    <row r="47" s="81" customFormat="1" ht="337" customHeight="1" spans="1:12">
      <c r="A47" s="43">
        <v>9</v>
      </c>
      <c r="B47" s="167" t="s">
        <v>2826</v>
      </c>
      <c r="C47" s="75" t="s">
        <v>21</v>
      </c>
      <c r="D47" s="29" t="s">
        <v>53</v>
      </c>
      <c r="E47" s="57" t="s">
        <v>2827</v>
      </c>
      <c r="F47" s="82">
        <v>5000</v>
      </c>
      <c r="G47" s="82"/>
      <c r="H47" s="39" t="s">
        <v>2828</v>
      </c>
      <c r="I47" s="29" t="s">
        <v>25</v>
      </c>
      <c r="J47" s="29" t="s">
        <v>25</v>
      </c>
      <c r="K47" s="29" t="s">
        <v>2817</v>
      </c>
      <c r="L47" s="29" t="s">
        <v>2829</v>
      </c>
    </row>
    <row r="48" s="81" customFormat="1" ht="50" customHeight="1" spans="1:12">
      <c r="A48" s="43">
        <v>10</v>
      </c>
      <c r="B48" s="167" t="s">
        <v>2830</v>
      </c>
      <c r="C48" s="75" t="s">
        <v>21</v>
      </c>
      <c r="D48" s="29" t="s">
        <v>53</v>
      </c>
      <c r="E48" s="57" t="s">
        <v>2831</v>
      </c>
      <c r="F48" s="82">
        <v>600</v>
      </c>
      <c r="G48" s="82"/>
      <c r="H48" s="39" t="s">
        <v>1679</v>
      </c>
      <c r="I48" s="29" t="s">
        <v>25</v>
      </c>
      <c r="J48" s="29" t="s">
        <v>25</v>
      </c>
      <c r="K48" s="29" t="s">
        <v>1489</v>
      </c>
      <c r="L48" s="29" t="s">
        <v>487</v>
      </c>
    </row>
    <row r="49" s="81" customFormat="1" ht="50" customHeight="1" spans="1:12">
      <c r="A49" s="43">
        <v>11</v>
      </c>
      <c r="B49" s="167" t="s">
        <v>1654</v>
      </c>
      <c r="C49" s="75" t="s">
        <v>21</v>
      </c>
      <c r="D49" s="29" t="s">
        <v>53</v>
      </c>
      <c r="E49" s="57" t="s">
        <v>1655</v>
      </c>
      <c r="F49" s="82">
        <v>1000</v>
      </c>
      <c r="G49" s="82"/>
      <c r="H49" s="39" t="s">
        <v>1656</v>
      </c>
      <c r="I49" s="29" t="s">
        <v>25</v>
      </c>
      <c r="J49" s="29" t="s">
        <v>25</v>
      </c>
      <c r="K49" s="29" t="s">
        <v>1489</v>
      </c>
      <c r="L49" s="29" t="s">
        <v>487</v>
      </c>
    </row>
    <row r="50" s="81" customFormat="1" ht="50" customHeight="1" spans="1:12">
      <c r="A50" s="43">
        <v>12</v>
      </c>
      <c r="B50" s="167" t="s">
        <v>1657</v>
      </c>
      <c r="C50" s="75" t="s">
        <v>21</v>
      </c>
      <c r="D50" s="29" t="s">
        <v>53</v>
      </c>
      <c r="E50" s="57" t="s">
        <v>1658</v>
      </c>
      <c r="F50" s="82">
        <v>10000</v>
      </c>
      <c r="G50" s="82"/>
      <c r="H50" s="39" t="s">
        <v>1659</v>
      </c>
      <c r="I50" s="29" t="s">
        <v>25</v>
      </c>
      <c r="J50" s="29" t="s">
        <v>25</v>
      </c>
      <c r="K50" s="29" t="s">
        <v>1489</v>
      </c>
      <c r="L50" s="29" t="s">
        <v>487</v>
      </c>
    </row>
    <row r="51" s="81" customFormat="1" ht="71.25" spans="1:12">
      <c r="A51" s="43">
        <v>13</v>
      </c>
      <c r="B51" s="167" t="s">
        <v>1662</v>
      </c>
      <c r="C51" s="75" t="s">
        <v>21</v>
      </c>
      <c r="D51" s="29" t="s">
        <v>53</v>
      </c>
      <c r="E51" s="57" t="s">
        <v>1663</v>
      </c>
      <c r="F51" s="82">
        <v>5000</v>
      </c>
      <c r="G51" s="82"/>
      <c r="H51" s="39" t="s">
        <v>1659</v>
      </c>
      <c r="I51" s="29" t="s">
        <v>25</v>
      </c>
      <c r="J51" s="29" t="s">
        <v>25</v>
      </c>
      <c r="K51" s="29" t="s">
        <v>1489</v>
      </c>
      <c r="L51" s="29" t="s">
        <v>487</v>
      </c>
    </row>
    <row r="52" s="81" customFormat="1" ht="50" customHeight="1" spans="1:12">
      <c r="A52" s="43">
        <v>14</v>
      </c>
      <c r="B52" s="167" t="s">
        <v>2832</v>
      </c>
      <c r="C52" s="75" t="s">
        <v>21</v>
      </c>
      <c r="D52" s="29" t="s">
        <v>22</v>
      </c>
      <c r="E52" s="57" t="s">
        <v>2833</v>
      </c>
      <c r="F52" s="82">
        <v>10000</v>
      </c>
      <c r="G52" s="82"/>
      <c r="H52" s="39" t="s">
        <v>2834</v>
      </c>
      <c r="I52" s="29" t="s">
        <v>25</v>
      </c>
      <c r="J52" s="29" t="s">
        <v>25</v>
      </c>
      <c r="K52" s="29" t="s">
        <v>1618</v>
      </c>
      <c r="L52" s="29" t="s">
        <v>1618</v>
      </c>
    </row>
    <row r="53" s="81" customFormat="1" ht="62" customHeight="1" spans="1:12">
      <c r="A53" s="43">
        <v>15</v>
      </c>
      <c r="B53" s="167" t="s">
        <v>2835</v>
      </c>
      <c r="C53" s="75" t="s">
        <v>21</v>
      </c>
      <c r="D53" s="29" t="s">
        <v>22</v>
      </c>
      <c r="E53" s="57" t="s">
        <v>2836</v>
      </c>
      <c r="F53" s="82">
        <v>3000</v>
      </c>
      <c r="G53" s="82"/>
      <c r="H53" s="39" t="s">
        <v>2837</v>
      </c>
      <c r="I53" s="29" t="s">
        <v>25</v>
      </c>
      <c r="J53" s="29" t="s">
        <v>25</v>
      </c>
      <c r="K53" s="29" t="s">
        <v>2838</v>
      </c>
      <c r="L53" s="29" t="s">
        <v>2839</v>
      </c>
    </row>
    <row r="54" s="81" customFormat="1" ht="67" customHeight="1" spans="1:12">
      <c r="A54" s="43">
        <v>16</v>
      </c>
      <c r="B54" s="167" t="s">
        <v>1684</v>
      </c>
      <c r="C54" s="75" t="s">
        <v>21</v>
      </c>
      <c r="D54" s="29" t="s">
        <v>22</v>
      </c>
      <c r="E54" s="57" t="s">
        <v>1685</v>
      </c>
      <c r="F54" s="82">
        <v>200000</v>
      </c>
      <c r="G54" s="82"/>
      <c r="H54" s="39" t="s">
        <v>1686</v>
      </c>
      <c r="I54" s="29" t="s">
        <v>25</v>
      </c>
      <c r="J54" s="29" t="s">
        <v>25</v>
      </c>
      <c r="K54" s="29" t="s">
        <v>1489</v>
      </c>
      <c r="L54" s="29" t="s">
        <v>487</v>
      </c>
    </row>
    <row r="55" s="163" customFormat="1" ht="85" customHeight="1" spans="1:12">
      <c r="A55" s="43">
        <v>17</v>
      </c>
      <c r="B55" s="167" t="s">
        <v>2840</v>
      </c>
      <c r="C55" s="75" t="s">
        <v>21</v>
      </c>
      <c r="D55" s="29" t="s">
        <v>22</v>
      </c>
      <c r="E55" s="57" t="s">
        <v>2841</v>
      </c>
      <c r="F55" s="82">
        <v>16000</v>
      </c>
      <c r="G55" s="82"/>
      <c r="H55" s="39" t="s">
        <v>2842</v>
      </c>
      <c r="I55" s="29" t="s">
        <v>25</v>
      </c>
      <c r="J55" s="29" t="s">
        <v>25</v>
      </c>
      <c r="K55" s="29" t="s">
        <v>2843</v>
      </c>
      <c r="L55" s="29"/>
    </row>
    <row r="56" s="163" customFormat="1" ht="85" customHeight="1" spans="1:12">
      <c r="A56" s="43">
        <v>18</v>
      </c>
      <c r="B56" s="167" t="s">
        <v>1690</v>
      </c>
      <c r="C56" s="75" t="s">
        <v>21</v>
      </c>
      <c r="D56" s="29" t="s">
        <v>30</v>
      </c>
      <c r="E56" s="57" t="s">
        <v>1691</v>
      </c>
      <c r="F56" s="82">
        <v>9000</v>
      </c>
      <c r="G56" s="82"/>
      <c r="H56" s="39" t="s">
        <v>1679</v>
      </c>
      <c r="I56" s="29" t="s">
        <v>25</v>
      </c>
      <c r="J56" s="29" t="s">
        <v>25</v>
      </c>
      <c r="K56" s="29" t="s">
        <v>1618</v>
      </c>
      <c r="L56" s="29" t="s">
        <v>1618</v>
      </c>
    </row>
    <row r="57" s="163" customFormat="1" ht="52" customHeight="1" spans="1:12">
      <c r="A57" s="43">
        <v>19</v>
      </c>
      <c r="B57" s="167" t="s">
        <v>1680</v>
      </c>
      <c r="C57" s="75" t="s">
        <v>21</v>
      </c>
      <c r="D57" s="29" t="s">
        <v>22</v>
      </c>
      <c r="E57" s="57" t="s">
        <v>1681</v>
      </c>
      <c r="F57" s="82">
        <v>1138</v>
      </c>
      <c r="G57" s="82"/>
      <c r="H57" s="39" t="s">
        <v>1659</v>
      </c>
      <c r="I57" s="29" t="s">
        <v>25</v>
      </c>
      <c r="J57" s="29" t="s">
        <v>25</v>
      </c>
      <c r="K57" s="29" t="s">
        <v>1682</v>
      </c>
      <c r="L57" s="29" t="s">
        <v>1683</v>
      </c>
    </row>
    <row r="58" s="81" customFormat="1" ht="42.75" spans="1:12">
      <c r="A58" s="43">
        <v>20</v>
      </c>
      <c r="B58" s="57" t="s">
        <v>2844</v>
      </c>
      <c r="C58" s="29" t="s">
        <v>76</v>
      </c>
      <c r="D58" s="29" t="s">
        <v>265</v>
      </c>
      <c r="E58" s="57" t="s">
        <v>1623</v>
      </c>
      <c r="F58" s="82">
        <v>5600</v>
      </c>
      <c r="G58" s="82"/>
      <c r="H58" s="39" t="s">
        <v>1624</v>
      </c>
      <c r="I58" s="29" t="s">
        <v>25</v>
      </c>
      <c r="J58" s="29" t="s">
        <v>25</v>
      </c>
      <c r="K58" s="29" t="s">
        <v>1489</v>
      </c>
      <c r="L58" s="29" t="s">
        <v>487</v>
      </c>
    </row>
    <row r="59" s="81" customFormat="1" ht="73" customHeight="1" spans="1:12">
      <c r="A59" s="43">
        <v>21</v>
      </c>
      <c r="B59" s="57" t="s">
        <v>1629</v>
      </c>
      <c r="C59" s="29" t="s">
        <v>76</v>
      </c>
      <c r="D59" s="29" t="s">
        <v>265</v>
      </c>
      <c r="E59" s="57" t="s">
        <v>1630</v>
      </c>
      <c r="F59" s="82">
        <v>13000</v>
      </c>
      <c r="G59" s="82"/>
      <c r="H59" s="39" t="s">
        <v>1631</v>
      </c>
      <c r="I59" s="29" t="s">
        <v>25</v>
      </c>
      <c r="J59" s="29" t="s">
        <v>25</v>
      </c>
      <c r="K59" s="29" t="s">
        <v>2845</v>
      </c>
      <c r="L59" s="29" t="s">
        <v>1633</v>
      </c>
    </row>
    <row r="60" s="81" customFormat="1" ht="52" customHeight="1" spans="1:12">
      <c r="A60" s="43">
        <v>22</v>
      </c>
      <c r="B60" s="57" t="s">
        <v>1666</v>
      </c>
      <c r="C60" s="29" t="s">
        <v>76</v>
      </c>
      <c r="D60" s="29" t="s">
        <v>53</v>
      </c>
      <c r="E60" s="57" t="s">
        <v>1667</v>
      </c>
      <c r="F60" s="82">
        <v>2800</v>
      </c>
      <c r="G60" s="82"/>
      <c r="H60" s="39" t="s">
        <v>1659</v>
      </c>
      <c r="I60" s="29" t="s">
        <v>25</v>
      </c>
      <c r="J60" s="29" t="s">
        <v>25</v>
      </c>
      <c r="K60" s="29" t="s">
        <v>1489</v>
      </c>
      <c r="L60" s="29" t="s">
        <v>487</v>
      </c>
    </row>
    <row r="61" s="81" customFormat="1" ht="54" customHeight="1" spans="1:12">
      <c r="A61" s="43">
        <v>23</v>
      </c>
      <c r="B61" s="57" t="s">
        <v>1670</v>
      </c>
      <c r="C61" s="29" t="s">
        <v>76</v>
      </c>
      <c r="D61" s="29" t="s">
        <v>53</v>
      </c>
      <c r="E61" s="57" t="s">
        <v>1671</v>
      </c>
      <c r="F61" s="82">
        <v>3000</v>
      </c>
      <c r="G61" s="82"/>
      <c r="H61" s="39" t="s">
        <v>1672</v>
      </c>
      <c r="I61" s="29" t="s">
        <v>25</v>
      </c>
      <c r="J61" s="29" t="s">
        <v>25</v>
      </c>
      <c r="K61" s="29" t="s">
        <v>1489</v>
      </c>
      <c r="L61" s="29" t="s">
        <v>487</v>
      </c>
    </row>
    <row r="62" s="81" customFormat="1" ht="116" customHeight="1" spans="1:12">
      <c r="A62" s="43">
        <v>24</v>
      </c>
      <c r="B62" s="57" t="s">
        <v>1534</v>
      </c>
      <c r="C62" s="29" t="s">
        <v>76</v>
      </c>
      <c r="D62" s="29" t="s">
        <v>30</v>
      </c>
      <c r="E62" s="57" t="s">
        <v>2846</v>
      </c>
      <c r="F62" s="82">
        <v>12000</v>
      </c>
      <c r="G62" s="82"/>
      <c r="H62" s="39" t="s">
        <v>1679</v>
      </c>
      <c r="I62" s="29" t="s">
        <v>25</v>
      </c>
      <c r="J62" s="29" t="s">
        <v>25</v>
      </c>
      <c r="K62" s="29" t="s">
        <v>1489</v>
      </c>
      <c r="L62" s="29" t="s">
        <v>487</v>
      </c>
    </row>
    <row r="63" s="81" customFormat="1" ht="81" customHeight="1" spans="1:12">
      <c r="A63" s="43">
        <v>25</v>
      </c>
      <c r="B63" s="57" t="s">
        <v>2847</v>
      </c>
      <c r="C63" s="29" t="s">
        <v>76</v>
      </c>
      <c r="D63" s="29" t="s">
        <v>30</v>
      </c>
      <c r="E63" s="57" t="s">
        <v>2848</v>
      </c>
      <c r="F63" s="82">
        <v>16000</v>
      </c>
      <c r="G63" s="82"/>
      <c r="H63" s="39" t="s">
        <v>2849</v>
      </c>
      <c r="I63" s="29" t="s">
        <v>25</v>
      </c>
      <c r="J63" s="29" t="s">
        <v>25</v>
      </c>
      <c r="K63" s="29" t="s">
        <v>1489</v>
      </c>
      <c r="L63" s="29" t="s">
        <v>487</v>
      </c>
    </row>
    <row r="64" s="81" customFormat="1" ht="62" customHeight="1" spans="1:12">
      <c r="A64" s="43">
        <v>26</v>
      </c>
      <c r="B64" s="57" t="s">
        <v>1688</v>
      </c>
      <c r="C64" s="29" t="s">
        <v>76</v>
      </c>
      <c r="D64" s="29" t="s">
        <v>30</v>
      </c>
      <c r="E64" s="57" t="s">
        <v>1689</v>
      </c>
      <c r="F64" s="82">
        <v>200000</v>
      </c>
      <c r="G64" s="82"/>
      <c r="H64" s="39" t="s">
        <v>1631</v>
      </c>
      <c r="I64" s="29" t="s">
        <v>25</v>
      </c>
      <c r="J64" s="29" t="s">
        <v>25</v>
      </c>
      <c r="K64" s="29" t="s">
        <v>1489</v>
      </c>
      <c r="L64" s="29" t="s">
        <v>487</v>
      </c>
    </row>
  </sheetData>
  <autoFilter xmlns:etc="http://www.wps.cn/officeDocument/2017/etCustomData" ref="A4:L64"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3" fitToHeight="0" orientation="landscape" horizontalDpi="600"/>
  <headerFooter alignWithMargins="0">
    <oddFooter>&amp;C第 &amp;P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6"/>
  <sheetViews>
    <sheetView view="pageBreakPreview" zoomScale="70" zoomScaleNormal="70" workbookViewId="0">
      <selection activeCell="K45" sqref="K45"/>
    </sheetView>
  </sheetViews>
  <sheetFormatPr defaultColWidth="9" defaultRowHeight="14.25"/>
  <cols>
    <col min="1" max="1" width="7.75" style="4" customWidth="1"/>
    <col min="2" max="2" width="18.1333333333333"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3">
      <c r="A1" s="124" t="s">
        <v>2850</v>
      </c>
      <c r="B1" s="125"/>
      <c r="C1" s="124"/>
      <c r="D1" s="126"/>
      <c r="E1" s="124"/>
      <c r="F1" s="124"/>
      <c r="G1" s="124"/>
      <c r="H1" s="124"/>
      <c r="I1" s="124"/>
      <c r="J1" s="124"/>
      <c r="K1" s="124"/>
      <c r="L1" s="124"/>
      <c r="M1" s="79"/>
    </row>
    <row r="2" s="2" customFormat="1" ht="25" customHeight="1" spans="1:12">
      <c r="A2" s="12"/>
      <c r="B2" s="13"/>
      <c r="C2" s="12"/>
      <c r="D2" s="14"/>
      <c r="E2" s="12"/>
      <c r="F2" s="12"/>
      <c r="G2" s="12"/>
      <c r="H2" s="12"/>
      <c r="I2" s="12"/>
      <c r="J2" s="12"/>
      <c r="K2" s="74" t="s">
        <v>4</v>
      </c>
      <c r="L2" s="74"/>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154" customFormat="1" ht="30" customHeight="1" spans="1:12">
      <c r="A5" s="75"/>
      <c r="B5" s="17" t="str">
        <f>"合计项目"&amp;SUBTOTAL(3,A6:A36)-3&amp;"个"</f>
        <v>合计项目28个</v>
      </c>
      <c r="C5" s="75"/>
      <c r="D5" s="127"/>
      <c r="E5" s="75"/>
      <c r="F5" s="75">
        <f>SUM(F6,F15,F27)</f>
        <v>248165</v>
      </c>
      <c r="G5" s="75">
        <f>SUM(G6,G15,G27)</f>
        <v>78700</v>
      </c>
      <c r="H5" s="17"/>
      <c r="I5" s="75"/>
      <c r="J5" s="75"/>
      <c r="K5" s="75"/>
      <c r="L5" s="75"/>
    </row>
    <row r="6" s="155" customFormat="1" ht="25" customHeight="1" spans="1:12">
      <c r="A6" s="130" t="s">
        <v>19</v>
      </c>
      <c r="B6" s="22" t="str">
        <f>"在建项目"&amp;SUBTOTAL(3,A6:A14)-1&amp;"个"</f>
        <v>在建项目8个</v>
      </c>
      <c r="C6" s="24"/>
      <c r="D6" s="24"/>
      <c r="E6" s="24"/>
      <c r="F6" s="129">
        <f>SUM(F7:F14)</f>
        <v>131500</v>
      </c>
      <c r="G6" s="129">
        <f>SUM(G7:G14)</f>
        <v>66800</v>
      </c>
      <c r="H6" s="159"/>
      <c r="I6" s="130"/>
      <c r="J6" s="130"/>
      <c r="K6" s="130"/>
      <c r="L6" s="130"/>
    </row>
    <row r="7" s="156" customFormat="1" ht="82" customHeight="1" spans="1:12">
      <c r="A7" s="45">
        <v>1</v>
      </c>
      <c r="B7" s="17" t="s">
        <v>2851</v>
      </c>
      <c r="C7" s="75" t="s">
        <v>21</v>
      </c>
      <c r="D7" s="29" t="s">
        <v>53</v>
      </c>
      <c r="E7" s="39" t="s">
        <v>2852</v>
      </c>
      <c r="F7" s="29">
        <v>1000</v>
      </c>
      <c r="G7" s="29">
        <v>1000</v>
      </c>
      <c r="H7" s="39" t="s">
        <v>2853</v>
      </c>
      <c r="I7" s="29" t="s">
        <v>33</v>
      </c>
      <c r="J7" s="29" t="s">
        <v>49</v>
      </c>
      <c r="K7" s="29" t="s">
        <v>2854</v>
      </c>
      <c r="L7" s="29" t="s">
        <v>2855</v>
      </c>
    </row>
    <row r="8" s="156" customFormat="1" ht="50" customHeight="1" spans="1:12">
      <c r="A8" s="45">
        <v>2</v>
      </c>
      <c r="B8" s="17" t="s">
        <v>2856</v>
      </c>
      <c r="C8" s="75" t="s">
        <v>21</v>
      </c>
      <c r="D8" s="32" t="s">
        <v>22</v>
      </c>
      <c r="E8" s="39" t="s">
        <v>2857</v>
      </c>
      <c r="F8" s="45">
        <v>500</v>
      </c>
      <c r="G8" s="45">
        <v>500</v>
      </c>
      <c r="H8" s="46" t="s">
        <v>2858</v>
      </c>
      <c r="I8" s="29" t="s">
        <v>33</v>
      </c>
      <c r="J8" s="45" t="s">
        <v>34</v>
      </c>
      <c r="K8" s="45" t="s">
        <v>2859</v>
      </c>
      <c r="L8" s="45" t="s">
        <v>2860</v>
      </c>
    </row>
    <row r="9" s="156" customFormat="1" ht="100" customHeight="1" spans="1:13">
      <c r="A9" s="45">
        <v>3</v>
      </c>
      <c r="B9" s="17" t="s">
        <v>2861</v>
      </c>
      <c r="C9" s="75" t="s">
        <v>21</v>
      </c>
      <c r="D9" s="32" t="s">
        <v>30</v>
      </c>
      <c r="E9" s="39" t="s">
        <v>2862</v>
      </c>
      <c r="F9" s="45">
        <v>2000</v>
      </c>
      <c r="G9" s="45">
        <v>2000</v>
      </c>
      <c r="H9" s="46" t="s">
        <v>2863</v>
      </c>
      <c r="I9" s="45" t="s">
        <v>26</v>
      </c>
      <c r="J9" s="45" t="s">
        <v>1706</v>
      </c>
      <c r="K9" s="45" t="s">
        <v>2864</v>
      </c>
      <c r="L9" s="45" t="s">
        <v>2865</v>
      </c>
      <c r="M9" s="156" t="s">
        <v>1281</v>
      </c>
    </row>
    <row r="10" s="156" customFormat="1" ht="61" customHeight="1" spans="1:12">
      <c r="A10" s="45">
        <v>4</v>
      </c>
      <c r="B10" s="17" t="s">
        <v>2866</v>
      </c>
      <c r="C10" s="75" t="s">
        <v>21</v>
      </c>
      <c r="D10" s="32" t="s">
        <v>82</v>
      </c>
      <c r="E10" s="39" t="s">
        <v>2867</v>
      </c>
      <c r="F10" s="45">
        <v>2000</v>
      </c>
      <c r="G10" s="45">
        <v>2000</v>
      </c>
      <c r="H10" s="39" t="s">
        <v>2868</v>
      </c>
      <c r="I10" s="45" t="s">
        <v>34</v>
      </c>
      <c r="J10" s="45" t="s">
        <v>49</v>
      </c>
      <c r="K10" s="29" t="s">
        <v>885</v>
      </c>
      <c r="L10" s="29" t="s">
        <v>2869</v>
      </c>
    </row>
    <row r="11" s="156" customFormat="1" ht="71.25" spans="1:13">
      <c r="A11" s="45">
        <v>5</v>
      </c>
      <c r="B11" s="39" t="s">
        <v>653</v>
      </c>
      <c r="C11" s="29" t="s">
        <v>76</v>
      </c>
      <c r="D11" s="32" t="s">
        <v>265</v>
      </c>
      <c r="E11" s="39" t="s">
        <v>654</v>
      </c>
      <c r="F11" s="44">
        <v>120000</v>
      </c>
      <c r="G11" s="45">
        <v>56500</v>
      </c>
      <c r="H11" s="46" t="s">
        <v>2870</v>
      </c>
      <c r="I11" s="45" t="s">
        <v>34</v>
      </c>
      <c r="J11" s="45" t="s">
        <v>25</v>
      </c>
      <c r="K11" s="45" t="s">
        <v>509</v>
      </c>
      <c r="L11" s="45" t="s">
        <v>658</v>
      </c>
      <c r="M11" s="156" t="s">
        <v>1281</v>
      </c>
    </row>
    <row r="12" s="156" customFormat="1" ht="67" customHeight="1" spans="1:13">
      <c r="A12" s="45">
        <v>6</v>
      </c>
      <c r="B12" s="39" t="s">
        <v>2871</v>
      </c>
      <c r="C12" s="29" t="s">
        <v>76</v>
      </c>
      <c r="D12" s="32" t="s">
        <v>53</v>
      </c>
      <c r="E12" s="39" t="s">
        <v>2872</v>
      </c>
      <c r="F12" s="29">
        <v>1000</v>
      </c>
      <c r="G12" s="45">
        <v>800</v>
      </c>
      <c r="H12" s="46" t="s">
        <v>2873</v>
      </c>
      <c r="I12" s="45" t="s">
        <v>25</v>
      </c>
      <c r="J12" s="45" t="s">
        <v>1706</v>
      </c>
      <c r="K12" s="29" t="s">
        <v>2874</v>
      </c>
      <c r="L12" s="29" t="s">
        <v>2875</v>
      </c>
      <c r="M12" s="156" t="s">
        <v>1281</v>
      </c>
    </row>
    <row r="13" s="156" customFormat="1" ht="48" customHeight="1" spans="1:13">
      <c r="A13" s="45">
        <v>7</v>
      </c>
      <c r="B13" s="39" t="s">
        <v>2876</v>
      </c>
      <c r="C13" s="29" t="s">
        <v>76</v>
      </c>
      <c r="D13" s="32" t="s">
        <v>82</v>
      </c>
      <c r="E13" s="39" t="s">
        <v>2877</v>
      </c>
      <c r="F13" s="29">
        <v>3000</v>
      </c>
      <c r="G13" s="45">
        <v>2000</v>
      </c>
      <c r="H13" s="39" t="s">
        <v>2878</v>
      </c>
      <c r="I13" s="45" t="s">
        <v>34</v>
      </c>
      <c r="J13" s="45" t="s">
        <v>25</v>
      </c>
      <c r="K13" s="29" t="s">
        <v>885</v>
      </c>
      <c r="L13" s="29" t="s">
        <v>2869</v>
      </c>
      <c r="M13" s="156" t="s">
        <v>1281</v>
      </c>
    </row>
    <row r="14" s="157" customFormat="1" ht="50" customHeight="1" spans="1:12">
      <c r="A14" s="45">
        <v>8</v>
      </c>
      <c r="B14" s="39" t="s">
        <v>2879</v>
      </c>
      <c r="C14" s="29" t="s">
        <v>21</v>
      </c>
      <c r="D14" s="39" t="s">
        <v>22</v>
      </c>
      <c r="E14" s="39" t="s">
        <v>2880</v>
      </c>
      <c r="F14" s="29">
        <v>2000</v>
      </c>
      <c r="G14" s="29">
        <v>2000</v>
      </c>
      <c r="H14" s="39" t="s">
        <v>2853</v>
      </c>
      <c r="I14" s="29" t="s">
        <v>33</v>
      </c>
      <c r="J14" s="29" t="s">
        <v>49</v>
      </c>
      <c r="K14" s="29" t="s">
        <v>2881</v>
      </c>
      <c r="L14" s="29" t="s">
        <v>2882</v>
      </c>
    </row>
    <row r="15" s="155" customFormat="1" ht="25" customHeight="1" spans="1:12">
      <c r="A15" s="130" t="s">
        <v>141</v>
      </c>
      <c r="B15" s="22" t="str">
        <f>"预备项目"&amp;SUBTOTAL(3,A15:A26)-1&amp;"个"</f>
        <v>预备项目11个</v>
      </c>
      <c r="C15" s="24"/>
      <c r="D15" s="53"/>
      <c r="E15" s="24"/>
      <c r="F15" s="130">
        <f>SUM(F16:F26)</f>
        <v>14500</v>
      </c>
      <c r="G15" s="130">
        <f>SUM(G16:G26)</f>
        <v>11900</v>
      </c>
      <c r="H15" s="159"/>
      <c r="I15" s="130"/>
      <c r="J15" s="130"/>
      <c r="K15" s="130"/>
      <c r="L15" s="130"/>
    </row>
    <row r="16" s="156" customFormat="1" ht="82" customHeight="1" spans="1:12">
      <c r="A16" s="29">
        <v>1</v>
      </c>
      <c r="B16" s="17" t="s">
        <v>2883</v>
      </c>
      <c r="C16" s="75" t="s">
        <v>21</v>
      </c>
      <c r="D16" s="29" t="s">
        <v>82</v>
      </c>
      <c r="E16" s="39" t="s">
        <v>2884</v>
      </c>
      <c r="F16" s="29">
        <v>700</v>
      </c>
      <c r="G16" s="29">
        <v>700</v>
      </c>
      <c r="H16" s="39" t="s">
        <v>2885</v>
      </c>
      <c r="I16" s="29" t="s">
        <v>157</v>
      </c>
      <c r="J16" s="29" t="s">
        <v>49</v>
      </c>
      <c r="K16" s="29" t="s">
        <v>885</v>
      </c>
      <c r="L16" s="29" t="s">
        <v>2869</v>
      </c>
    </row>
    <row r="17" s="156" customFormat="1" ht="101" customHeight="1" spans="1:13">
      <c r="A17" s="29">
        <v>2</v>
      </c>
      <c r="B17" s="17" t="s">
        <v>2886</v>
      </c>
      <c r="C17" s="75" t="s">
        <v>21</v>
      </c>
      <c r="D17" s="29" t="s">
        <v>265</v>
      </c>
      <c r="E17" s="39" t="s">
        <v>2887</v>
      </c>
      <c r="F17" s="29">
        <v>3000</v>
      </c>
      <c r="G17" s="29">
        <v>1200</v>
      </c>
      <c r="H17" s="39" t="s">
        <v>2888</v>
      </c>
      <c r="I17" s="29" t="s">
        <v>157</v>
      </c>
      <c r="J17" s="29" t="s">
        <v>25</v>
      </c>
      <c r="K17" s="29" t="s">
        <v>885</v>
      </c>
      <c r="L17" s="29" t="s">
        <v>2869</v>
      </c>
      <c r="M17" s="156" t="s">
        <v>1281</v>
      </c>
    </row>
    <row r="18" s="156" customFormat="1" ht="67" customHeight="1" spans="1:13">
      <c r="A18" s="29">
        <v>3</v>
      </c>
      <c r="B18" s="17" t="s">
        <v>2889</v>
      </c>
      <c r="C18" s="75" t="s">
        <v>21</v>
      </c>
      <c r="D18" s="29" t="s">
        <v>53</v>
      </c>
      <c r="E18" s="39" t="s">
        <v>2890</v>
      </c>
      <c r="F18" s="29">
        <v>800</v>
      </c>
      <c r="G18" s="45">
        <v>800</v>
      </c>
      <c r="H18" s="39" t="s">
        <v>2891</v>
      </c>
      <c r="I18" s="45" t="s">
        <v>157</v>
      </c>
      <c r="J18" s="45" t="s">
        <v>49</v>
      </c>
      <c r="K18" s="29" t="s">
        <v>885</v>
      </c>
      <c r="L18" s="29" t="s">
        <v>2869</v>
      </c>
      <c r="M18" s="156" t="s">
        <v>1281</v>
      </c>
    </row>
    <row r="19" s="156" customFormat="1" ht="85.5" spans="1:13">
      <c r="A19" s="29">
        <v>4</v>
      </c>
      <c r="B19" s="17" t="s">
        <v>2892</v>
      </c>
      <c r="C19" s="75" t="s">
        <v>21</v>
      </c>
      <c r="D19" s="29" t="s">
        <v>82</v>
      </c>
      <c r="E19" s="39" t="s">
        <v>2893</v>
      </c>
      <c r="F19" s="29">
        <v>2000</v>
      </c>
      <c r="G19" s="29">
        <v>1200</v>
      </c>
      <c r="H19" s="39" t="s">
        <v>2894</v>
      </c>
      <c r="I19" s="29" t="s">
        <v>72</v>
      </c>
      <c r="J19" s="29" t="s">
        <v>25</v>
      </c>
      <c r="K19" s="29" t="s">
        <v>885</v>
      </c>
      <c r="L19" s="29" t="s">
        <v>2869</v>
      </c>
      <c r="M19" s="156" t="s">
        <v>1281</v>
      </c>
    </row>
    <row r="20" s="156" customFormat="1" ht="57" spans="1:12">
      <c r="A20" s="29">
        <v>5</v>
      </c>
      <c r="B20" s="17" t="s">
        <v>2895</v>
      </c>
      <c r="C20" s="75" t="s">
        <v>21</v>
      </c>
      <c r="D20" s="29" t="s">
        <v>53</v>
      </c>
      <c r="E20" s="39" t="s">
        <v>2896</v>
      </c>
      <c r="F20" s="29">
        <v>1000</v>
      </c>
      <c r="G20" s="29">
        <v>1000</v>
      </c>
      <c r="H20" s="39" t="s">
        <v>2885</v>
      </c>
      <c r="I20" s="29" t="s">
        <v>157</v>
      </c>
      <c r="J20" s="29" t="s">
        <v>49</v>
      </c>
      <c r="K20" s="29" t="s">
        <v>885</v>
      </c>
      <c r="L20" s="29" t="s">
        <v>2869</v>
      </c>
    </row>
    <row r="21" s="156" customFormat="1" ht="57" spans="1:13">
      <c r="A21" s="29">
        <v>6</v>
      </c>
      <c r="B21" s="17" t="s">
        <v>2897</v>
      </c>
      <c r="C21" s="75" t="s">
        <v>21</v>
      </c>
      <c r="D21" s="29" t="s">
        <v>265</v>
      </c>
      <c r="E21" s="39" t="s">
        <v>2898</v>
      </c>
      <c r="F21" s="29">
        <v>1000</v>
      </c>
      <c r="G21" s="29">
        <v>1000</v>
      </c>
      <c r="H21" s="39" t="s">
        <v>2885</v>
      </c>
      <c r="I21" s="29" t="s">
        <v>157</v>
      </c>
      <c r="J21" s="29" t="s">
        <v>49</v>
      </c>
      <c r="K21" s="29" t="s">
        <v>885</v>
      </c>
      <c r="L21" s="29" t="s">
        <v>2869</v>
      </c>
      <c r="M21" s="156" t="s">
        <v>1281</v>
      </c>
    </row>
    <row r="22" s="156" customFormat="1" ht="77" customHeight="1" spans="1:12">
      <c r="A22" s="29">
        <v>7</v>
      </c>
      <c r="B22" s="17" t="s">
        <v>2899</v>
      </c>
      <c r="C22" s="75" t="s">
        <v>21</v>
      </c>
      <c r="D22" s="29" t="s">
        <v>265</v>
      </c>
      <c r="E22" s="39" t="s">
        <v>2900</v>
      </c>
      <c r="F22" s="29">
        <v>1000</v>
      </c>
      <c r="G22" s="29">
        <v>1000</v>
      </c>
      <c r="H22" s="39" t="s">
        <v>2885</v>
      </c>
      <c r="I22" s="29" t="s">
        <v>157</v>
      </c>
      <c r="J22" s="29" t="s">
        <v>49</v>
      </c>
      <c r="K22" s="29" t="s">
        <v>885</v>
      </c>
      <c r="L22" s="29" t="s">
        <v>2869</v>
      </c>
    </row>
    <row r="23" s="156" customFormat="1" ht="57" spans="1:12">
      <c r="A23" s="29">
        <v>8</v>
      </c>
      <c r="B23" s="17" t="s">
        <v>2901</v>
      </c>
      <c r="C23" s="75" t="s">
        <v>21</v>
      </c>
      <c r="D23" s="29" t="s">
        <v>82</v>
      </c>
      <c r="E23" s="39" t="s">
        <v>2902</v>
      </c>
      <c r="F23" s="29">
        <v>1000</v>
      </c>
      <c r="G23" s="29">
        <v>1000</v>
      </c>
      <c r="H23" s="39" t="s">
        <v>2885</v>
      </c>
      <c r="I23" s="29" t="s">
        <v>157</v>
      </c>
      <c r="J23" s="29" t="s">
        <v>49</v>
      </c>
      <c r="K23" s="29" t="s">
        <v>885</v>
      </c>
      <c r="L23" s="29" t="s">
        <v>2869</v>
      </c>
    </row>
    <row r="24" s="156" customFormat="1" ht="75" customHeight="1" spans="1:13">
      <c r="A24" s="29">
        <v>9</v>
      </c>
      <c r="B24" s="17" t="s">
        <v>2903</v>
      </c>
      <c r="C24" s="75" t="s">
        <v>21</v>
      </c>
      <c r="D24" s="29" t="s">
        <v>53</v>
      </c>
      <c r="E24" s="39" t="s">
        <v>2904</v>
      </c>
      <c r="F24" s="29">
        <v>1000</v>
      </c>
      <c r="G24" s="29">
        <v>1000</v>
      </c>
      <c r="H24" s="39" t="s">
        <v>2885</v>
      </c>
      <c r="I24" s="29" t="s">
        <v>157</v>
      </c>
      <c r="J24" s="29" t="s">
        <v>49</v>
      </c>
      <c r="K24" s="29" t="s">
        <v>885</v>
      </c>
      <c r="L24" s="29" t="s">
        <v>2869</v>
      </c>
      <c r="M24" s="156" t="s">
        <v>1281</v>
      </c>
    </row>
    <row r="25" s="156" customFormat="1" ht="80" customHeight="1" spans="1:13">
      <c r="A25" s="29">
        <v>10</v>
      </c>
      <c r="B25" s="17" t="s">
        <v>2905</v>
      </c>
      <c r="C25" s="75" t="s">
        <v>21</v>
      </c>
      <c r="D25" s="29" t="s">
        <v>265</v>
      </c>
      <c r="E25" s="39" t="s">
        <v>2906</v>
      </c>
      <c r="F25" s="29">
        <v>2000</v>
      </c>
      <c r="G25" s="29">
        <v>2000</v>
      </c>
      <c r="H25" s="39" t="s">
        <v>2885</v>
      </c>
      <c r="I25" s="29" t="s">
        <v>157</v>
      </c>
      <c r="J25" s="29" t="s">
        <v>49</v>
      </c>
      <c r="K25" s="29" t="s">
        <v>885</v>
      </c>
      <c r="L25" s="29" t="s">
        <v>2869</v>
      </c>
      <c r="M25" s="156" t="s">
        <v>1281</v>
      </c>
    </row>
    <row r="26" s="156" customFormat="1" ht="57" spans="1:12">
      <c r="A26" s="29">
        <v>11</v>
      </c>
      <c r="B26" s="39" t="s">
        <v>2907</v>
      </c>
      <c r="C26" s="29" t="s">
        <v>76</v>
      </c>
      <c r="D26" s="29" t="s">
        <v>53</v>
      </c>
      <c r="E26" s="39" t="s">
        <v>2908</v>
      </c>
      <c r="F26" s="29">
        <v>1000</v>
      </c>
      <c r="G26" s="29">
        <v>1000</v>
      </c>
      <c r="H26" s="39" t="s">
        <v>2885</v>
      </c>
      <c r="I26" s="29" t="s">
        <v>157</v>
      </c>
      <c r="J26" s="29" t="s">
        <v>49</v>
      </c>
      <c r="K26" s="29" t="s">
        <v>885</v>
      </c>
      <c r="L26" s="29" t="s">
        <v>2869</v>
      </c>
    </row>
    <row r="27" s="155" customFormat="1" ht="25" customHeight="1" spans="1:12">
      <c r="A27" s="130" t="s">
        <v>183</v>
      </c>
      <c r="B27" s="22" t="str">
        <f>"前期项目"&amp;SUBTOTAL(3,A27:A36)-1&amp;"个"</f>
        <v>前期项目9个</v>
      </c>
      <c r="C27" s="24"/>
      <c r="D27" s="53"/>
      <c r="E27" s="24"/>
      <c r="F27" s="130">
        <f>SUM(F28:F36)</f>
        <v>102165</v>
      </c>
      <c r="G27" s="130"/>
      <c r="H27" s="159"/>
      <c r="I27" s="130"/>
      <c r="J27" s="130"/>
      <c r="K27" s="130"/>
      <c r="L27" s="130"/>
    </row>
    <row r="28" s="156" customFormat="1" ht="80" customHeight="1" spans="1:13">
      <c r="A28" s="29">
        <v>1</v>
      </c>
      <c r="B28" s="17" t="s">
        <v>2909</v>
      </c>
      <c r="C28" s="75" t="s">
        <v>21</v>
      </c>
      <c r="D28" s="29" t="s">
        <v>82</v>
      </c>
      <c r="E28" s="39" t="s">
        <v>2910</v>
      </c>
      <c r="F28" s="29">
        <v>1500</v>
      </c>
      <c r="G28" s="29"/>
      <c r="H28" s="39" t="s">
        <v>2911</v>
      </c>
      <c r="I28" s="29"/>
      <c r="J28" s="29"/>
      <c r="K28" s="29" t="s">
        <v>885</v>
      </c>
      <c r="L28" s="29" t="s">
        <v>2869</v>
      </c>
      <c r="M28" s="156" t="s">
        <v>1281</v>
      </c>
    </row>
    <row r="29" s="158" customFormat="1" ht="38" customHeight="1" spans="1:13">
      <c r="A29" s="29">
        <v>2</v>
      </c>
      <c r="B29" s="39" t="s">
        <v>2912</v>
      </c>
      <c r="C29" s="29" t="s">
        <v>21</v>
      </c>
      <c r="D29" s="29" t="s">
        <v>82</v>
      </c>
      <c r="E29" s="39" t="s">
        <v>2913</v>
      </c>
      <c r="F29" s="29">
        <v>3000</v>
      </c>
      <c r="G29" s="29"/>
      <c r="H29" s="39" t="s">
        <v>2911</v>
      </c>
      <c r="I29" s="29"/>
      <c r="J29" s="29"/>
      <c r="K29" s="29" t="s">
        <v>885</v>
      </c>
      <c r="L29" s="29" t="s">
        <v>2869</v>
      </c>
      <c r="M29" s="156" t="s">
        <v>1281</v>
      </c>
    </row>
    <row r="30" s="156" customFormat="1" ht="51" customHeight="1" spans="1:12">
      <c r="A30" s="29">
        <v>3</v>
      </c>
      <c r="B30" s="39" t="s">
        <v>2914</v>
      </c>
      <c r="C30" s="29" t="s">
        <v>76</v>
      </c>
      <c r="D30" s="29" t="s">
        <v>82</v>
      </c>
      <c r="E30" s="39" t="s">
        <v>2915</v>
      </c>
      <c r="F30" s="29">
        <v>10000</v>
      </c>
      <c r="G30" s="29"/>
      <c r="H30" s="39" t="s">
        <v>2911</v>
      </c>
      <c r="I30" s="29"/>
      <c r="J30" s="29"/>
      <c r="K30" s="29" t="s">
        <v>885</v>
      </c>
      <c r="L30" s="29" t="s">
        <v>2869</v>
      </c>
    </row>
    <row r="31" s="156" customFormat="1" ht="62" customHeight="1" spans="1:12">
      <c r="A31" s="29">
        <v>4</v>
      </c>
      <c r="B31" s="39" t="s">
        <v>2916</v>
      </c>
      <c r="C31" s="29" t="s">
        <v>76</v>
      </c>
      <c r="D31" s="29" t="s">
        <v>22</v>
      </c>
      <c r="E31" s="39" t="s">
        <v>2917</v>
      </c>
      <c r="F31" s="29">
        <v>50000</v>
      </c>
      <c r="G31" s="29"/>
      <c r="H31" s="39" t="s">
        <v>2911</v>
      </c>
      <c r="I31" s="29"/>
      <c r="J31" s="29"/>
      <c r="K31" s="29" t="s">
        <v>885</v>
      </c>
      <c r="L31" s="29" t="s">
        <v>2869</v>
      </c>
    </row>
    <row r="32" s="156" customFormat="1" ht="42.75" spans="1:13">
      <c r="A32" s="29">
        <v>5</v>
      </c>
      <c r="B32" s="39" t="s">
        <v>2918</v>
      </c>
      <c r="C32" s="29" t="s">
        <v>76</v>
      </c>
      <c r="D32" s="29" t="s">
        <v>82</v>
      </c>
      <c r="E32" s="39" t="s">
        <v>2919</v>
      </c>
      <c r="F32" s="45">
        <v>27665</v>
      </c>
      <c r="G32" s="45"/>
      <c r="H32" s="39" t="s">
        <v>2911</v>
      </c>
      <c r="I32" s="45"/>
      <c r="J32" s="45"/>
      <c r="K32" s="45" t="s">
        <v>67</v>
      </c>
      <c r="L32" s="45" t="s">
        <v>737</v>
      </c>
      <c r="M32" s="156" t="s">
        <v>1281</v>
      </c>
    </row>
    <row r="33" s="156" customFormat="1" ht="71.25" spans="1:13">
      <c r="A33" s="29">
        <v>6</v>
      </c>
      <c r="B33" s="39" t="s">
        <v>2920</v>
      </c>
      <c r="C33" s="29" t="s">
        <v>76</v>
      </c>
      <c r="D33" s="29" t="s">
        <v>22</v>
      </c>
      <c r="E33" s="39" t="s">
        <v>2921</v>
      </c>
      <c r="F33" s="29">
        <v>2000</v>
      </c>
      <c r="G33" s="29"/>
      <c r="H33" s="39" t="s">
        <v>2922</v>
      </c>
      <c r="I33" s="29"/>
      <c r="J33" s="29"/>
      <c r="K33" s="29" t="s">
        <v>885</v>
      </c>
      <c r="L33" s="29" t="s">
        <v>2869</v>
      </c>
      <c r="M33" s="156" t="s">
        <v>1281</v>
      </c>
    </row>
    <row r="34" s="156" customFormat="1" ht="42" customHeight="1" spans="1:13">
      <c r="A34" s="29">
        <v>7</v>
      </c>
      <c r="B34" s="39" t="s">
        <v>2923</v>
      </c>
      <c r="C34" s="29" t="s">
        <v>76</v>
      </c>
      <c r="D34" s="29" t="s">
        <v>22</v>
      </c>
      <c r="E34" s="39" t="s">
        <v>2924</v>
      </c>
      <c r="F34" s="29">
        <v>3000</v>
      </c>
      <c r="G34" s="29"/>
      <c r="H34" s="39" t="s">
        <v>2911</v>
      </c>
      <c r="I34" s="29"/>
      <c r="J34" s="29"/>
      <c r="K34" s="29" t="s">
        <v>885</v>
      </c>
      <c r="L34" s="29" t="s">
        <v>2869</v>
      </c>
      <c r="M34" s="156" t="s">
        <v>1281</v>
      </c>
    </row>
    <row r="35" s="156" customFormat="1" ht="124" customHeight="1" spans="1:13">
      <c r="A35" s="29">
        <v>8</v>
      </c>
      <c r="B35" s="39" t="s">
        <v>2925</v>
      </c>
      <c r="C35" s="29" t="s">
        <v>76</v>
      </c>
      <c r="D35" s="29" t="s">
        <v>53</v>
      </c>
      <c r="E35" s="39" t="s">
        <v>2926</v>
      </c>
      <c r="F35" s="29">
        <v>4000</v>
      </c>
      <c r="G35" s="29"/>
      <c r="H35" s="39" t="s">
        <v>2911</v>
      </c>
      <c r="I35" s="29"/>
      <c r="J35" s="29"/>
      <c r="K35" s="29" t="s">
        <v>2927</v>
      </c>
      <c r="L35" s="29" t="s">
        <v>2928</v>
      </c>
      <c r="M35" s="156" t="s">
        <v>1281</v>
      </c>
    </row>
    <row r="36" s="158" customFormat="1" ht="42.75" spans="1:13">
      <c r="A36" s="29">
        <v>9</v>
      </c>
      <c r="B36" s="39" t="s">
        <v>2929</v>
      </c>
      <c r="C36" s="29" t="s">
        <v>21</v>
      </c>
      <c r="D36" s="29" t="s">
        <v>82</v>
      </c>
      <c r="E36" s="39" t="s">
        <v>2930</v>
      </c>
      <c r="F36" s="29">
        <v>1000</v>
      </c>
      <c r="G36" s="29"/>
      <c r="H36" s="39" t="s">
        <v>2911</v>
      </c>
      <c r="I36" s="29"/>
      <c r="J36" s="29"/>
      <c r="K36" s="29" t="s">
        <v>2854</v>
      </c>
      <c r="L36" s="29" t="s">
        <v>2855</v>
      </c>
      <c r="M36" s="156" t="s">
        <v>1281</v>
      </c>
    </row>
  </sheetData>
  <autoFilter xmlns:etc="http://www.wps.cn/officeDocument/2017/etCustomData" ref="A4:L36"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8"/>
  <sheetViews>
    <sheetView view="pageBreakPreview" zoomScale="88" zoomScaleNormal="70" workbookViewId="0">
      <selection activeCell="K45" sqref="K45"/>
    </sheetView>
  </sheetViews>
  <sheetFormatPr defaultColWidth="9" defaultRowHeight="14.25"/>
  <cols>
    <col min="1" max="1" width="7.75" style="4" customWidth="1"/>
    <col min="2" max="2" width="18.1333333333333"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3">
      <c r="A1" s="124" t="s">
        <v>2931</v>
      </c>
      <c r="B1" s="125"/>
      <c r="C1" s="124"/>
      <c r="D1" s="126"/>
      <c r="E1" s="124"/>
      <c r="F1" s="124"/>
      <c r="G1" s="124"/>
      <c r="H1" s="124"/>
      <c r="I1" s="124"/>
      <c r="J1" s="124"/>
      <c r="K1" s="124"/>
      <c r="L1" s="124"/>
      <c r="M1" s="79"/>
    </row>
    <row r="2" s="2" customFormat="1" ht="25" customHeight="1" spans="1:12">
      <c r="A2" s="12"/>
      <c r="B2" s="13"/>
      <c r="C2" s="12"/>
      <c r="D2" s="14"/>
      <c r="E2" s="12"/>
      <c r="F2" s="12"/>
      <c r="G2" s="12"/>
      <c r="H2" s="12"/>
      <c r="I2" s="12"/>
      <c r="J2" s="12"/>
      <c r="K2" s="74" t="s">
        <v>4</v>
      </c>
      <c r="L2" s="74"/>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3" customFormat="1" ht="30" customHeight="1" spans="1:13">
      <c r="A5" s="75"/>
      <c r="B5" s="17" t="str">
        <f>"合计"&amp;SUBTOTAL(3,A6:A78)-3&amp;"个"</f>
        <v>合计70个</v>
      </c>
      <c r="C5" s="75"/>
      <c r="D5" s="127"/>
      <c r="E5" s="75"/>
      <c r="F5" s="75">
        <f>SUM(F6+F47+F56)</f>
        <v>1377478</v>
      </c>
      <c r="G5" s="75">
        <f>SUM(G6+G47+G56)</f>
        <v>188830</v>
      </c>
      <c r="H5" s="75"/>
      <c r="I5" s="75"/>
      <c r="J5" s="75"/>
      <c r="K5" s="75"/>
      <c r="L5" s="75"/>
      <c r="M5" s="8"/>
    </row>
    <row r="6" s="120" customFormat="1" ht="25" customHeight="1" spans="1:12">
      <c r="A6" s="128" t="s">
        <v>19</v>
      </c>
      <c r="B6" s="22" t="str">
        <f>"在建项目"&amp;SUBTOTAL(3,A5:A47)-2&amp;"个"</f>
        <v>在建项目40个</v>
      </c>
      <c r="C6" s="24"/>
      <c r="D6" s="24"/>
      <c r="E6" s="22"/>
      <c r="F6" s="129">
        <f>SUM(F7:F46)</f>
        <v>580788</v>
      </c>
      <c r="G6" s="129">
        <f>SUM(G7:G46)</f>
        <v>170330</v>
      </c>
      <c r="H6" s="130"/>
      <c r="I6" s="130"/>
      <c r="J6" s="130"/>
      <c r="K6" s="130"/>
      <c r="L6" s="130"/>
    </row>
    <row r="7" s="8" customFormat="1" ht="84.45" customHeight="1" spans="1:13">
      <c r="A7" s="32">
        <v>1</v>
      </c>
      <c r="B7" s="17" t="s">
        <v>2932</v>
      </c>
      <c r="C7" s="55" t="s">
        <v>21</v>
      </c>
      <c r="D7" s="32" t="s">
        <v>264</v>
      </c>
      <c r="E7" s="50" t="s">
        <v>2933</v>
      </c>
      <c r="F7" s="32">
        <v>3600</v>
      </c>
      <c r="G7" s="47">
        <v>2000</v>
      </c>
      <c r="H7" s="51" t="s">
        <v>2934</v>
      </c>
      <c r="I7" s="32" t="s">
        <v>34</v>
      </c>
      <c r="J7" s="148" t="s">
        <v>25</v>
      </c>
      <c r="K7" s="47" t="s">
        <v>2935</v>
      </c>
      <c r="L7" s="56" t="s">
        <v>2936</v>
      </c>
      <c r="M7" s="8" t="s">
        <v>1281</v>
      </c>
    </row>
    <row r="8" s="8" customFormat="1" ht="70" customHeight="1" spans="1:13">
      <c r="A8" s="32">
        <v>2</v>
      </c>
      <c r="B8" s="17" t="s">
        <v>2937</v>
      </c>
      <c r="C8" s="55" t="s">
        <v>21</v>
      </c>
      <c r="D8" s="47" t="s">
        <v>265</v>
      </c>
      <c r="E8" s="50" t="s">
        <v>2938</v>
      </c>
      <c r="F8" s="32">
        <v>3000</v>
      </c>
      <c r="G8" s="47">
        <v>2000</v>
      </c>
      <c r="H8" s="51" t="s">
        <v>2939</v>
      </c>
      <c r="I8" s="47" t="s">
        <v>25</v>
      </c>
      <c r="J8" s="77" t="s">
        <v>26</v>
      </c>
      <c r="K8" s="56" t="s">
        <v>2940</v>
      </c>
      <c r="L8" s="47" t="s">
        <v>2941</v>
      </c>
      <c r="M8" s="8" t="s">
        <v>1281</v>
      </c>
    </row>
    <row r="9" s="3" customFormat="1" ht="117" customHeight="1" spans="1:13">
      <c r="A9" s="32">
        <v>3</v>
      </c>
      <c r="B9" s="17" t="s">
        <v>2942</v>
      </c>
      <c r="C9" s="75" t="s">
        <v>21</v>
      </c>
      <c r="D9" s="32" t="s">
        <v>265</v>
      </c>
      <c r="E9" s="39" t="s">
        <v>2943</v>
      </c>
      <c r="F9" s="44">
        <v>3000</v>
      </c>
      <c r="G9" s="45">
        <v>2500</v>
      </c>
      <c r="H9" s="46" t="s">
        <v>2944</v>
      </c>
      <c r="I9" s="45" t="s">
        <v>25</v>
      </c>
      <c r="J9" s="149" t="s">
        <v>49</v>
      </c>
      <c r="K9" s="56" t="s">
        <v>2945</v>
      </c>
      <c r="L9" s="56" t="s">
        <v>495</v>
      </c>
      <c r="M9" s="8" t="s">
        <v>1281</v>
      </c>
    </row>
    <row r="10" s="121" customFormat="1" ht="70" customHeight="1" spans="1:13">
      <c r="A10" s="32">
        <v>4</v>
      </c>
      <c r="B10" s="48" t="s">
        <v>2946</v>
      </c>
      <c r="C10" s="131" t="s">
        <v>21</v>
      </c>
      <c r="D10" s="32" t="s">
        <v>82</v>
      </c>
      <c r="E10" s="50" t="s">
        <v>1787</v>
      </c>
      <c r="F10" s="32">
        <v>74846</v>
      </c>
      <c r="G10" s="47">
        <v>15000</v>
      </c>
      <c r="H10" s="51" t="s">
        <v>2947</v>
      </c>
      <c r="I10" s="56" t="s">
        <v>33</v>
      </c>
      <c r="J10" s="80" t="s">
        <v>25</v>
      </c>
      <c r="K10" s="47" t="s">
        <v>1790</v>
      </c>
      <c r="L10" s="56" t="s">
        <v>1791</v>
      </c>
      <c r="M10" s="8" t="s">
        <v>1281</v>
      </c>
    </row>
    <row r="11" s="121" customFormat="1" ht="82" customHeight="1" spans="1:13">
      <c r="A11" s="32">
        <v>5</v>
      </c>
      <c r="B11" s="17" t="s">
        <v>1757</v>
      </c>
      <c r="C11" s="75" t="s">
        <v>21</v>
      </c>
      <c r="D11" s="32" t="s">
        <v>265</v>
      </c>
      <c r="E11" s="39" t="s">
        <v>1758</v>
      </c>
      <c r="F11" s="44">
        <v>1000</v>
      </c>
      <c r="G11" s="44">
        <v>500</v>
      </c>
      <c r="H11" s="46" t="s">
        <v>2948</v>
      </c>
      <c r="I11" s="45" t="s">
        <v>25</v>
      </c>
      <c r="J11" s="149" t="s">
        <v>34</v>
      </c>
      <c r="K11" s="56" t="s">
        <v>2945</v>
      </c>
      <c r="L11" s="56" t="s">
        <v>495</v>
      </c>
      <c r="M11" s="8" t="s">
        <v>1281</v>
      </c>
    </row>
    <row r="12" s="121" customFormat="1" ht="70" customHeight="1" spans="1:13">
      <c r="A12" s="32">
        <v>6</v>
      </c>
      <c r="B12" s="17" t="s">
        <v>1880</v>
      </c>
      <c r="C12" s="75" t="s">
        <v>21</v>
      </c>
      <c r="D12" s="32" t="s">
        <v>265</v>
      </c>
      <c r="E12" s="39" t="s">
        <v>1881</v>
      </c>
      <c r="F12" s="44">
        <v>1000</v>
      </c>
      <c r="G12" s="44">
        <v>1000</v>
      </c>
      <c r="H12" s="46" t="s">
        <v>2949</v>
      </c>
      <c r="I12" s="45" t="s">
        <v>33</v>
      </c>
      <c r="J12" s="149" t="s">
        <v>157</v>
      </c>
      <c r="K12" s="56" t="s">
        <v>2945</v>
      </c>
      <c r="L12" s="56" t="s">
        <v>495</v>
      </c>
      <c r="M12" s="8" t="s">
        <v>1281</v>
      </c>
    </row>
    <row r="13" s="121" customFormat="1" ht="70" customHeight="1" spans="1:13">
      <c r="A13" s="32">
        <v>7</v>
      </c>
      <c r="B13" s="48" t="s">
        <v>2950</v>
      </c>
      <c r="C13" s="131" t="s">
        <v>21</v>
      </c>
      <c r="D13" s="32" t="s">
        <v>265</v>
      </c>
      <c r="E13" s="50" t="s">
        <v>2951</v>
      </c>
      <c r="F13" s="32">
        <v>500</v>
      </c>
      <c r="G13" s="47">
        <v>480</v>
      </c>
      <c r="H13" s="51" t="s">
        <v>2952</v>
      </c>
      <c r="I13" s="56" t="s">
        <v>25</v>
      </c>
      <c r="J13" s="80" t="s">
        <v>99</v>
      </c>
      <c r="K13" s="47" t="s">
        <v>2953</v>
      </c>
      <c r="L13" s="56" t="s">
        <v>2954</v>
      </c>
      <c r="M13" s="8" t="s">
        <v>1281</v>
      </c>
    </row>
    <row r="14" s="121" customFormat="1" ht="70" customHeight="1" spans="1:13">
      <c r="A14" s="32">
        <v>8</v>
      </c>
      <c r="B14" s="48" t="s">
        <v>2955</v>
      </c>
      <c r="C14" s="131" t="s">
        <v>21</v>
      </c>
      <c r="D14" s="32" t="s">
        <v>265</v>
      </c>
      <c r="E14" s="50" t="s">
        <v>2956</v>
      </c>
      <c r="F14" s="32">
        <v>500</v>
      </c>
      <c r="G14" s="47">
        <v>500</v>
      </c>
      <c r="H14" s="51" t="s">
        <v>2957</v>
      </c>
      <c r="I14" s="56" t="s">
        <v>34</v>
      </c>
      <c r="J14" s="80" t="s">
        <v>49</v>
      </c>
      <c r="K14" s="47" t="s">
        <v>2958</v>
      </c>
      <c r="L14" s="56" t="s">
        <v>2959</v>
      </c>
      <c r="M14" s="8" t="s">
        <v>1281</v>
      </c>
    </row>
    <row r="15" s="8" customFormat="1" ht="84" customHeight="1" spans="1:12">
      <c r="A15" s="32">
        <v>9</v>
      </c>
      <c r="B15" s="48" t="s">
        <v>2960</v>
      </c>
      <c r="C15" s="131" t="s">
        <v>21</v>
      </c>
      <c r="D15" s="56" t="s">
        <v>82</v>
      </c>
      <c r="E15" s="50" t="s">
        <v>2961</v>
      </c>
      <c r="F15" s="32">
        <v>1000</v>
      </c>
      <c r="G15" s="47">
        <v>500</v>
      </c>
      <c r="H15" s="51" t="s">
        <v>2962</v>
      </c>
      <c r="I15" s="56" t="s">
        <v>33</v>
      </c>
      <c r="J15" s="80" t="s">
        <v>25</v>
      </c>
      <c r="K15" s="47" t="s">
        <v>494</v>
      </c>
      <c r="L15" s="56" t="s">
        <v>495</v>
      </c>
    </row>
    <row r="16" s="8" customFormat="1" ht="70" customHeight="1" spans="1:13">
      <c r="A16" s="32">
        <v>10</v>
      </c>
      <c r="B16" s="17" t="s">
        <v>2963</v>
      </c>
      <c r="C16" s="55" t="s">
        <v>21</v>
      </c>
      <c r="D16" s="47" t="s">
        <v>53</v>
      </c>
      <c r="E16" s="50" t="s">
        <v>2964</v>
      </c>
      <c r="F16" s="29">
        <v>500</v>
      </c>
      <c r="G16" s="47">
        <v>500</v>
      </c>
      <c r="H16" s="51" t="s">
        <v>2965</v>
      </c>
      <c r="I16" s="47" t="s">
        <v>33</v>
      </c>
      <c r="J16" s="77" t="s">
        <v>34</v>
      </c>
      <c r="K16" s="47" t="s">
        <v>494</v>
      </c>
      <c r="L16" s="32" t="s">
        <v>495</v>
      </c>
      <c r="M16" s="8" t="s">
        <v>1281</v>
      </c>
    </row>
    <row r="17" s="8" customFormat="1" ht="70" customHeight="1" spans="1:12">
      <c r="A17" s="32">
        <v>11</v>
      </c>
      <c r="B17" s="48" t="s">
        <v>2966</v>
      </c>
      <c r="C17" s="55" t="s">
        <v>21</v>
      </c>
      <c r="D17" s="47" t="s">
        <v>53</v>
      </c>
      <c r="E17" s="132" t="s">
        <v>2967</v>
      </c>
      <c r="F17" s="47">
        <v>1000</v>
      </c>
      <c r="G17" s="47">
        <v>1000</v>
      </c>
      <c r="H17" s="132" t="s">
        <v>2968</v>
      </c>
      <c r="I17" s="47" t="s">
        <v>56</v>
      </c>
      <c r="J17" s="77" t="s">
        <v>49</v>
      </c>
      <c r="K17" s="47" t="s">
        <v>494</v>
      </c>
      <c r="L17" s="32" t="s">
        <v>495</v>
      </c>
    </row>
    <row r="18" s="8" customFormat="1" ht="94" customHeight="1" spans="1:13">
      <c r="A18" s="32">
        <v>12</v>
      </c>
      <c r="B18" s="17" t="s">
        <v>2969</v>
      </c>
      <c r="C18" s="75" t="s">
        <v>21</v>
      </c>
      <c r="D18" s="47" t="s">
        <v>265</v>
      </c>
      <c r="E18" s="39" t="s">
        <v>2970</v>
      </c>
      <c r="F18" s="45">
        <v>1000</v>
      </c>
      <c r="G18" s="45">
        <v>800</v>
      </c>
      <c r="H18" s="46" t="s">
        <v>2971</v>
      </c>
      <c r="I18" s="45" t="s">
        <v>25</v>
      </c>
      <c r="J18" s="149" t="s">
        <v>56</v>
      </c>
      <c r="K18" s="47" t="s">
        <v>2972</v>
      </c>
      <c r="L18" s="56" t="s">
        <v>2973</v>
      </c>
      <c r="M18" s="8" t="s">
        <v>1281</v>
      </c>
    </row>
    <row r="19" s="122" customFormat="1" ht="70" customHeight="1" spans="1:13">
      <c r="A19" s="32">
        <v>13</v>
      </c>
      <c r="B19" s="17" t="s">
        <v>2974</v>
      </c>
      <c r="C19" s="75" t="s">
        <v>21</v>
      </c>
      <c r="D19" s="56" t="s">
        <v>22</v>
      </c>
      <c r="E19" s="39" t="s">
        <v>2975</v>
      </c>
      <c r="F19" s="45">
        <v>1000</v>
      </c>
      <c r="G19" s="45">
        <v>1000</v>
      </c>
      <c r="H19" s="46" t="s">
        <v>2976</v>
      </c>
      <c r="I19" s="45" t="s">
        <v>33</v>
      </c>
      <c r="J19" s="149" t="s">
        <v>34</v>
      </c>
      <c r="K19" s="47" t="s">
        <v>494</v>
      </c>
      <c r="L19" s="47" t="s">
        <v>520</v>
      </c>
      <c r="M19" s="150"/>
    </row>
    <row r="20" s="8" customFormat="1" ht="70" customHeight="1" spans="1:12">
      <c r="A20" s="32">
        <v>14</v>
      </c>
      <c r="B20" s="133" t="s">
        <v>2977</v>
      </c>
      <c r="C20" s="49" t="s">
        <v>21</v>
      </c>
      <c r="D20" s="47" t="s">
        <v>30</v>
      </c>
      <c r="E20" s="132" t="s">
        <v>2978</v>
      </c>
      <c r="F20" s="32">
        <v>500</v>
      </c>
      <c r="G20" s="47">
        <v>400</v>
      </c>
      <c r="H20" s="51" t="s">
        <v>2979</v>
      </c>
      <c r="I20" s="47" t="s">
        <v>25</v>
      </c>
      <c r="J20" s="77" t="s">
        <v>34</v>
      </c>
      <c r="K20" s="47" t="s">
        <v>494</v>
      </c>
      <c r="L20" s="56" t="s">
        <v>495</v>
      </c>
    </row>
    <row r="21" s="8" customFormat="1" ht="102" customHeight="1" spans="1:13">
      <c r="A21" s="32">
        <v>15</v>
      </c>
      <c r="B21" s="133" t="s">
        <v>1874</v>
      </c>
      <c r="C21" s="49" t="s">
        <v>21</v>
      </c>
      <c r="D21" s="47" t="s">
        <v>30</v>
      </c>
      <c r="E21" s="132" t="s">
        <v>1875</v>
      </c>
      <c r="F21" s="32">
        <v>3000</v>
      </c>
      <c r="G21" s="47">
        <v>2800</v>
      </c>
      <c r="H21" s="51" t="s">
        <v>2980</v>
      </c>
      <c r="I21" s="47" t="s">
        <v>25</v>
      </c>
      <c r="J21" s="77" t="s">
        <v>49</v>
      </c>
      <c r="K21" s="47" t="s">
        <v>1878</v>
      </c>
      <c r="L21" s="56" t="s">
        <v>1879</v>
      </c>
      <c r="M21" s="8" t="s">
        <v>1281</v>
      </c>
    </row>
    <row r="22" s="122" customFormat="1" ht="70" customHeight="1" spans="1:13">
      <c r="A22" s="32">
        <v>16</v>
      </c>
      <c r="B22" s="17" t="s">
        <v>2981</v>
      </c>
      <c r="C22" s="49" t="s">
        <v>21</v>
      </c>
      <c r="D22" s="47" t="s">
        <v>30</v>
      </c>
      <c r="E22" s="39" t="s">
        <v>2982</v>
      </c>
      <c r="F22" s="45">
        <v>1000</v>
      </c>
      <c r="G22" s="45">
        <v>1000</v>
      </c>
      <c r="H22" s="51" t="s">
        <v>2983</v>
      </c>
      <c r="I22" s="47" t="s">
        <v>33</v>
      </c>
      <c r="J22" s="77" t="s">
        <v>34</v>
      </c>
      <c r="K22" s="47" t="s">
        <v>494</v>
      </c>
      <c r="L22" s="56" t="s">
        <v>495</v>
      </c>
      <c r="M22" s="150"/>
    </row>
    <row r="23" s="122" customFormat="1" ht="70" customHeight="1" spans="1:13">
      <c r="A23" s="32">
        <v>17</v>
      </c>
      <c r="B23" s="103" t="s">
        <v>2984</v>
      </c>
      <c r="C23" s="99" t="s">
        <v>21</v>
      </c>
      <c r="D23" s="96" t="s">
        <v>30</v>
      </c>
      <c r="E23" s="100" t="s">
        <v>2985</v>
      </c>
      <c r="F23" s="134">
        <v>9000</v>
      </c>
      <c r="G23" s="134">
        <v>5000</v>
      </c>
      <c r="H23" s="135" t="s">
        <v>2986</v>
      </c>
      <c r="I23" s="99" t="s">
        <v>34</v>
      </c>
      <c r="J23" s="99" t="s">
        <v>49</v>
      </c>
      <c r="K23" s="109" t="s">
        <v>1533</v>
      </c>
      <c r="L23" s="109" t="s">
        <v>2987</v>
      </c>
      <c r="M23" s="150"/>
    </row>
    <row r="24" s="8" customFormat="1" ht="70" customHeight="1" spans="1:12">
      <c r="A24" s="32">
        <v>18</v>
      </c>
      <c r="B24" s="50" t="s">
        <v>2988</v>
      </c>
      <c r="C24" s="136" t="s">
        <v>76</v>
      </c>
      <c r="D24" s="47" t="s">
        <v>265</v>
      </c>
      <c r="E24" s="50" t="s">
        <v>490</v>
      </c>
      <c r="F24" s="32">
        <v>20000</v>
      </c>
      <c r="G24" s="47">
        <v>8000</v>
      </c>
      <c r="H24" s="51" t="s">
        <v>2989</v>
      </c>
      <c r="I24" s="47" t="s">
        <v>34</v>
      </c>
      <c r="J24" s="77" t="s">
        <v>25</v>
      </c>
      <c r="K24" s="56" t="s">
        <v>2945</v>
      </c>
      <c r="L24" s="32" t="s">
        <v>495</v>
      </c>
    </row>
    <row r="25" s="8" customFormat="1" ht="127" customHeight="1" spans="1:13">
      <c r="A25" s="32">
        <v>19</v>
      </c>
      <c r="B25" s="50" t="s">
        <v>2990</v>
      </c>
      <c r="C25" s="56" t="s">
        <v>76</v>
      </c>
      <c r="D25" s="56" t="s">
        <v>82</v>
      </c>
      <c r="E25" s="50" t="s">
        <v>1793</v>
      </c>
      <c r="F25" s="47">
        <v>67000</v>
      </c>
      <c r="G25" s="47">
        <v>10000</v>
      </c>
      <c r="H25" s="137" t="s">
        <v>2991</v>
      </c>
      <c r="I25" s="47" t="s">
        <v>25</v>
      </c>
      <c r="J25" s="77" t="s">
        <v>99</v>
      </c>
      <c r="K25" s="56" t="s">
        <v>67</v>
      </c>
      <c r="L25" s="47" t="s">
        <v>1796</v>
      </c>
      <c r="M25" s="8" t="s">
        <v>1281</v>
      </c>
    </row>
    <row r="26" s="8" customFormat="1" ht="120" customHeight="1" spans="1:12">
      <c r="A26" s="32">
        <v>20</v>
      </c>
      <c r="B26" s="50" t="s">
        <v>2992</v>
      </c>
      <c r="C26" s="136" t="s">
        <v>76</v>
      </c>
      <c r="D26" s="56" t="s">
        <v>22</v>
      </c>
      <c r="E26" s="50" t="s">
        <v>2993</v>
      </c>
      <c r="F26" s="47">
        <v>6002</v>
      </c>
      <c r="G26" s="47">
        <v>1750</v>
      </c>
      <c r="H26" s="50" t="s">
        <v>2994</v>
      </c>
      <c r="I26" s="47" t="s">
        <v>25</v>
      </c>
      <c r="J26" s="77" t="s">
        <v>49</v>
      </c>
      <c r="K26" s="47" t="s">
        <v>2995</v>
      </c>
      <c r="L26" s="47" t="s">
        <v>2996</v>
      </c>
    </row>
    <row r="27" s="8" customFormat="1" ht="113" customHeight="1" spans="1:12">
      <c r="A27" s="32">
        <v>21</v>
      </c>
      <c r="B27" s="50" t="s">
        <v>2997</v>
      </c>
      <c r="C27" s="136" t="s">
        <v>76</v>
      </c>
      <c r="D27" s="56" t="s">
        <v>22</v>
      </c>
      <c r="E27" s="138" t="s">
        <v>2998</v>
      </c>
      <c r="F27" s="139">
        <v>6000</v>
      </c>
      <c r="G27" s="47">
        <v>1500</v>
      </c>
      <c r="H27" s="50" t="s">
        <v>2999</v>
      </c>
      <c r="I27" s="47" t="s">
        <v>25</v>
      </c>
      <c r="J27" s="77" t="s">
        <v>34</v>
      </c>
      <c r="K27" s="47" t="s">
        <v>3000</v>
      </c>
      <c r="L27" s="47" t="s">
        <v>3001</v>
      </c>
    </row>
    <row r="28" s="8" customFormat="1" ht="70" customHeight="1" spans="1:12">
      <c r="A28" s="32">
        <v>22</v>
      </c>
      <c r="B28" s="50" t="s">
        <v>3002</v>
      </c>
      <c r="C28" s="47" t="s">
        <v>76</v>
      </c>
      <c r="D28" s="56" t="s">
        <v>22</v>
      </c>
      <c r="E28" s="140" t="s">
        <v>3003</v>
      </c>
      <c r="F28" s="141">
        <v>1835</v>
      </c>
      <c r="G28" s="47">
        <v>1000</v>
      </c>
      <c r="H28" s="50" t="s">
        <v>3004</v>
      </c>
      <c r="I28" s="47" t="s">
        <v>25</v>
      </c>
      <c r="J28" s="77" t="s">
        <v>34</v>
      </c>
      <c r="K28" s="47" t="s">
        <v>3005</v>
      </c>
      <c r="L28" s="47" t="s">
        <v>3006</v>
      </c>
    </row>
    <row r="29" s="8" customFormat="1" ht="141" customHeight="1" spans="1:13">
      <c r="A29" s="32">
        <v>23</v>
      </c>
      <c r="B29" s="142" t="s">
        <v>3007</v>
      </c>
      <c r="C29" s="136" t="s">
        <v>76</v>
      </c>
      <c r="D29" s="47" t="s">
        <v>30</v>
      </c>
      <c r="E29" s="132" t="s">
        <v>3008</v>
      </c>
      <c r="F29" s="32">
        <v>47000</v>
      </c>
      <c r="G29" s="47">
        <v>14000</v>
      </c>
      <c r="H29" s="51" t="s">
        <v>3009</v>
      </c>
      <c r="I29" s="47" t="s">
        <v>25</v>
      </c>
      <c r="J29" s="77" t="s">
        <v>25</v>
      </c>
      <c r="K29" s="32" t="s">
        <v>2086</v>
      </c>
      <c r="L29" s="32" t="s">
        <v>3010</v>
      </c>
      <c r="M29" s="8" t="s">
        <v>1281</v>
      </c>
    </row>
    <row r="30" s="123" customFormat="1" ht="70" customHeight="1" spans="1:12">
      <c r="A30" s="32">
        <v>24</v>
      </c>
      <c r="B30" s="50" t="s">
        <v>3011</v>
      </c>
      <c r="C30" s="56" t="s">
        <v>76</v>
      </c>
      <c r="D30" s="56" t="s">
        <v>264</v>
      </c>
      <c r="E30" s="50" t="s">
        <v>1747</v>
      </c>
      <c r="F30" s="47">
        <v>1000</v>
      </c>
      <c r="G30" s="56">
        <v>1000</v>
      </c>
      <c r="H30" s="50" t="s">
        <v>3012</v>
      </c>
      <c r="I30" s="56" t="s">
        <v>33</v>
      </c>
      <c r="J30" s="80" t="s">
        <v>157</v>
      </c>
      <c r="K30" s="56" t="s">
        <v>3013</v>
      </c>
      <c r="L30" s="56" t="s">
        <v>1750</v>
      </c>
    </row>
    <row r="31" s="8" customFormat="1" ht="70" customHeight="1" spans="1:12">
      <c r="A31" s="32">
        <v>25</v>
      </c>
      <c r="B31" s="50" t="s">
        <v>3014</v>
      </c>
      <c r="C31" s="47" t="s">
        <v>76</v>
      </c>
      <c r="D31" s="47" t="s">
        <v>265</v>
      </c>
      <c r="E31" s="50" t="s">
        <v>3015</v>
      </c>
      <c r="F31" s="47">
        <v>3125</v>
      </c>
      <c r="G31" s="47">
        <v>1500</v>
      </c>
      <c r="H31" s="51" t="s">
        <v>3016</v>
      </c>
      <c r="I31" s="47" t="s">
        <v>25</v>
      </c>
      <c r="J31" s="77" t="s">
        <v>56</v>
      </c>
      <c r="K31" s="56" t="s">
        <v>2945</v>
      </c>
      <c r="L31" s="56" t="s">
        <v>495</v>
      </c>
    </row>
    <row r="32" s="8" customFormat="1" ht="70" customHeight="1" spans="1:12">
      <c r="A32" s="32">
        <v>26</v>
      </c>
      <c r="B32" s="50" t="s">
        <v>1761</v>
      </c>
      <c r="C32" s="47" t="s">
        <v>76</v>
      </c>
      <c r="D32" s="47" t="s">
        <v>265</v>
      </c>
      <c r="E32" s="50" t="s">
        <v>1762</v>
      </c>
      <c r="F32" s="47">
        <v>10080</v>
      </c>
      <c r="G32" s="47">
        <v>3000</v>
      </c>
      <c r="H32" s="30" t="s">
        <v>1764</v>
      </c>
      <c r="I32" s="47" t="s">
        <v>25</v>
      </c>
      <c r="J32" s="77" t="s">
        <v>56</v>
      </c>
      <c r="K32" s="56" t="s">
        <v>2945</v>
      </c>
      <c r="L32" s="56" t="s">
        <v>495</v>
      </c>
    </row>
    <row r="33" s="8" customFormat="1" ht="70" customHeight="1" spans="1:12">
      <c r="A33" s="32">
        <v>27</v>
      </c>
      <c r="B33" s="39" t="s">
        <v>3017</v>
      </c>
      <c r="C33" s="47" t="s">
        <v>76</v>
      </c>
      <c r="D33" s="47" t="s">
        <v>265</v>
      </c>
      <c r="E33" s="50" t="s">
        <v>3018</v>
      </c>
      <c r="F33" s="32">
        <v>1000</v>
      </c>
      <c r="G33" s="47">
        <v>800</v>
      </c>
      <c r="H33" s="51" t="s">
        <v>3019</v>
      </c>
      <c r="I33" s="47" t="s">
        <v>25</v>
      </c>
      <c r="J33" s="77" t="s">
        <v>34</v>
      </c>
      <c r="K33" s="56" t="s">
        <v>67</v>
      </c>
      <c r="L33" s="47" t="s">
        <v>1796</v>
      </c>
    </row>
    <row r="34" s="8" customFormat="1" ht="70" customHeight="1" spans="1:12">
      <c r="A34" s="32">
        <v>28</v>
      </c>
      <c r="B34" s="50" t="s">
        <v>3020</v>
      </c>
      <c r="C34" s="47" t="s">
        <v>76</v>
      </c>
      <c r="D34" s="47" t="s">
        <v>265</v>
      </c>
      <c r="E34" s="50" t="s">
        <v>3021</v>
      </c>
      <c r="F34" s="47">
        <v>3000</v>
      </c>
      <c r="G34" s="47">
        <v>2500</v>
      </c>
      <c r="H34" s="51" t="s">
        <v>3022</v>
      </c>
      <c r="I34" s="47" t="s">
        <v>25</v>
      </c>
      <c r="J34" s="77" t="s">
        <v>56</v>
      </c>
      <c r="K34" s="56" t="s">
        <v>2945</v>
      </c>
      <c r="L34" s="32" t="s">
        <v>495</v>
      </c>
    </row>
    <row r="35" s="121" customFormat="1" ht="91" customHeight="1" spans="1:13">
      <c r="A35" s="32">
        <v>29</v>
      </c>
      <c r="B35" s="50" t="s">
        <v>1821</v>
      </c>
      <c r="C35" s="47" t="s">
        <v>76</v>
      </c>
      <c r="D35" s="47" t="s">
        <v>82</v>
      </c>
      <c r="E35" s="50" t="s">
        <v>1822</v>
      </c>
      <c r="F35" s="47">
        <v>40000</v>
      </c>
      <c r="G35" s="47">
        <v>5000</v>
      </c>
      <c r="H35" s="51" t="s">
        <v>3023</v>
      </c>
      <c r="I35" s="47" t="s">
        <v>25</v>
      </c>
      <c r="J35" s="77" t="s">
        <v>34</v>
      </c>
      <c r="K35" s="47" t="s">
        <v>1790</v>
      </c>
      <c r="L35" s="47" t="s">
        <v>1824</v>
      </c>
      <c r="M35" s="8"/>
    </row>
    <row r="36" s="8" customFormat="1" ht="78" customHeight="1" spans="1:12">
      <c r="A36" s="32">
        <v>30</v>
      </c>
      <c r="B36" s="50" t="s">
        <v>1798</v>
      </c>
      <c r="C36" s="56" t="s">
        <v>76</v>
      </c>
      <c r="D36" s="56" t="s">
        <v>82</v>
      </c>
      <c r="E36" s="50" t="s">
        <v>1799</v>
      </c>
      <c r="F36" s="56">
        <v>25000</v>
      </c>
      <c r="G36" s="47">
        <v>5000</v>
      </c>
      <c r="H36" s="137" t="s">
        <v>3024</v>
      </c>
      <c r="I36" s="47" t="s">
        <v>25</v>
      </c>
      <c r="J36" s="77" t="s">
        <v>72</v>
      </c>
      <c r="K36" s="56" t="s">
        <v>1802</v>
      </c>
      <c r="L36" s="47" t="s">
        <v>1803</v>
      </c>
    </row>
    <row r="37" s="8" customFormat="1" ht="111" customHeight="1" spans="1:12">
      <c r="A37" s="32">
        <v>31</v>
      </c>
      <c r="B37" s="39" t="s">
        <v>1825</v>
      </c>
      <c r="C37" s="47" t="s">
        <v>76</v>
      </c>
      <c r="D37" s="32" t="s">
        <v>82</v>
      </c>
      <c r="E37" s="50" t="s">
        <v>1826</v>
      </c>
      <c r="F37" s="32">
        <v>1500</v>
      </c>
      <c r="G37" s="47">
        <v>1000</v>
      </c>
      <c r="H37" s="51" t="s">
        <v>3025</v>
      </c>
      <c r="I37" s="32" t="s">
        <v>25</v>
      </c>
      <c r="J37" s="148" t="s">
        <v>49</v>
      </c>
      <c r="K37" s="47" t="s">
        <v>494</v>
      </c>
      <c r="L37" s="32" t="s">
        <v>495</v>
      </c>
    </row>
    <row r="38" s="8" customFormat="1" ht="70" customHeight="1" spans="1:12">
      <c r="A38" s="32">
        <v>32</v>
      </c>
      <c r="B38" s="50" t="s">
        <v>3026</v>
      </c>
      <c r="C38" s="56" t="s">
        <v>76</v>
      </c>
      <c r="D38" s="56" t="s">
        <v>82</v>
      </c>
      <c r="E38" s="50" t="s">
        <v>3027</v>
      </c>
      <c r="F38" s="29">
        <v>120000</v>
      </c>
      <c r="G38" s="47">
        <v>10000</v>
      </c>
      <c r="H38" s="51" t="s">
        <v>3028</v>
      </c>
      <c r="I38" s="32" t="s">
        <v>25</v>
      </c>
      <c r="J38" s="148" t="s">
        <v>99</v>
      </c>
      <c r="K38" s="47" t="s">
        <v>494</v>
      </c>
      <c r="L38" s="32" t="s">
        <v>495</v>
      </c>
    </row>
    <row r="39" s="8" customFormat="1" ht="92" customHeight="1" spans="1:12">
      <c r="A39" s="32">
        <v>33</v>
      </c>
      <c r="B39" s="39" t="s">
        <v>3029</v>
      </c>
      <c r="C39" s="47" t="s">
        <v>76</v>
      </c>
      <c r="D39" s="32" t="s">
        <v>82</v>
      </c>
      <c r="E39" s="50" t="s">
        <v>3030</v>
      </c>
      <c r="F39" s="32">
        <v>2000</v>
      </c>
      <c r="G39" s="47">
        <v>1000</v>
      </c>
      <c r="H39" s="51" t="s">
        <v>3031</v>
      </c>
      <c r="I39" s="32" t="s">
        <v>25</v>
      </c>
      <c r="J39" s="148" t="s">
        <v>25</v>
      </c>
      <c r="K39" s="47" t="s">
        <v>494</v>
      </c>
      <c r="L39" s="32" t="s">
        <v>495</v>
      </c>
    </row>
    <row r="40" s="8" customFormat="1" ht="70" customHeight="1" spans="1:12">
      <c r="A40" s="32">
        <v>34</v>
      </c>
      <c r="B40" s="50" t="s">
        <v>1979</v>
      </c>
      <c r="C40" s="47" t="s">
        <v>76</v>
      </c>
      <c r="D40" s="47" t="s">
        <v>53</v>
      </c>
      <c r="E40" s="50" t="s">
        <v>1980</v>
      </c>
      <c r="F40" s="47">
        <v>80000</v>
      </c>
      <c r="G40" s="47">
        <v>40000</v>
      </c>
      <c r="H40" s="51" t="s">
        <v>3032</v>
      </c>
      <c r="I40" s="47" t="s">
        <v>25</v>
      </c>
      <c r="J40" s="77" t="s">
        <v>25</v>
      </c>
      <c r="K40" s="47" t="s">
        <v>494</v>
      </c>
      <c r="L40" s="32" t="s">
        <v>495</v>
      </c>
    </row>
    <row r="41" s="8" customFormat="1" ht="70" customHeight="1" spans="1:13">
      <c r="A41" s="32">
        <v>35</v>
      </c>
      <c r="B41" s="50" t="s">
        <v>1842</v>
      </c>
      <c r="C41" s="47" t="s">
        <v>76</v>
      </c>
      <c r="D41" s="47" t="s">
        <v>53</v>
      </c>
      <c r="E41" s="50" t="s">
        <v>1843</v>
      </c>
      <c r="F41" s="47">
        <v>3000</v>
      </c>
      <c r="G41" s="47">
        <v>2000</v>
      </c>
      <c r="H41" s="51" t="s">
        <v>3033</v>
      </c>
      <c r="I41" s="47" t="s">
        <v>25</v>
      </c>
      <c r="J41" s="77" t="s">
        <v>34</v>
      </c>
      <c r="K41" s="47" t="s">
        <v>3034</v>
      </c>
      <c r="L41" s="47" t="s">
        <v>1848</v>
      </c>
      <c r="M41" s="8" t="s">
        <v>1281</v>
      </c>
    </row>
    <row r="42" s="8" customFormat="1" ht="70" customHeight="1" spans="1:12">
      <c r="A42" s="32">
        <v>36</v>
      </c>
      <c r="B42" s="50" t="s">
        <v>3035</v>
      </c>
      <c r="C42" s="47" t="s">
        <v>76</v>
      </c>
      <c r="D42" s="47" t="s">
        <v>53</v>
      </c>
      <c r="E42" s="50" t="s">
        <v>3036</v>
      </c>
      <c r="F42" s="32">
        <v>1000</v>
      </c>
      <c r="G42" s="47">
        <v>1000</v>
      </c>
      <c r="H42" s="51" t="s">
        <v>3037</v>
      </c>
      <c r="I42" s="47" t="s">
        <v>33</v>
      </c>
      <c r="J42" s="77" t="s">
        <v>49</v>
      </c>
      <c r="K42" s="47" t="s">
        <v>494</v>
      </c>
      <c r="L42" s="32" t="s">
        <v>495</v>
      </c>
    </row>
    <row r="43" s="8" customFormat="1" ht="70" customHeight="1" spans="1:13">
      <c r="A43" s="32">
        <v>37</v>
      </c>
      <c r="B43" s="50" t="s">
        <v>3038</v>
      </c>
      <c r="C43" s="136" t="s">
        <v>76</v>
      </c>
      <c r="D43" s="56" t="s">
        <v>22</v>
      </c>
      <c r="E43" s="50" t="s">
        <v>3039</v>
      </c>
      <c r="F43" s="47">
        <v>3200</v>
      </c>
      <c r="G43" s="47">
        <v>1700</v>
      </c>
      <c r="H43" s="30" t="s">
        <v>3040</v>
      </c>
      <c r="I43" s="56" t="s">
        <v>25</v>
      </c>
      <c r="J43" s="80" t="s">
        <v>34</v>
      </c>
      <c r="K43" s="47" t="s">
        <v>494</v>
      </c>
      <c r="L43" s="47" t="s">
        <v>495</v>
      </c>
      <c r="M43" s="8" t="s">
        <v>1281</v>
      </c>
    </row>
    <row r="44" s="8" customFormat="1" ht="98" customHeight="1" spans="1:13">
      <c r="A44" s="32">
        <v>38</v>
      </c>
      <c r="B44" s="39" t="s">
        <v>3041</v>
      </c>
      <c r="C44" s="136" t="s">
        <v>76</v>
      </c>
      <c r="D44" s="56" t="s">
        <v>22</v>
      </c>
      <c r="E44" s="140" t="s">
        <v>3042</v>
      </c>
      <c r="F44" s="143">
        <v>800</v>
      </c>
      <c r="G44" s="47">
        <v>800</v>
      </c>
      <c r="H44" s="51" t="s">
        <v>3043</v>
      </c>
      <c r="I44" s="47" t="s">
        <v>33</v>
      </c>
      <c r="J44" s="77" t="s">
        <v>49</v>
      </c>
      <c r="K44" s="47" t="s">
        <v>494</v>
      </c>
      <c r="L44" s="47" t="s">
        <v>3044</v>
      </c>
      <c r="M44" s="8" t="s">
        <v>1281</v>
      </c>
    </row>
    <row r="45" s="8" customFormat="1" ht="70" customHeight="1" spans="1:13">
      <c r="A45" s="32">
        <v>39</v>
      </c>
      <c r="B45" s="39" t="s">
        <v>3045</v>
      </c>
      <c r="C45" s="47" t="s">
        <v>76</v>
      </c>
      <c r="D45" s="56" t="s">
        <v>22</v>
      </c>
      <c r="E45" s="144" t="s">
        <v>3046</v>
      </c>
      <c r="F45" s="90">
        <v>800</v>
      </c>
      <c r="G45" s="90">
        <v>800</v>
      </c>
      <c r="H45" s="30" t="s">
        <v>3047</v>
      </c>
      <c r="I45" s="47" t="s">
        <v>33</v>
      </c>
      <c r="J45" s="77" t="s">
        <v>99</v>
      </c>
      <c r="K45" s="47" t="s">
        <v>494</v>
      </c>
      <c r="L45" s="47" t="s">
        <v>520</v>
      </c>
      <c r="M45" s="8" t="s">
        <v>1281</v>
      </c>
    </row>
    <row r="46" s="8" customFormat="1" ht="70" customHeight="1" spans="1:13">
      <c r="A46" s="32">
        <v>40</v>
      </c>
      <c r="B46" s="39" t="s">
        <v>3048</v>
      </c>
      <c r="C46" s="47" t="s">
        <v>76</v>
      </c>
      <c r="D46" s="47" t="s">
        <v>30</v>
      </c>
      <c r="E46" s="50" t="s">
        <v>3049</v>
      </c>
      <c r="F46" s="47">
        <v>32000</v>
      </c>
      <c r="G46" s="47">
        <v>20000</v>
      </c>
      <c r="H46" s="51" t="s">
        <v>3050</v>
      </c>
      <c r="I46" s="47" t="s">
        <v>33</v>
      </c>
      <c r="J46" s="77" t="s">
        <v>25</v>
      </c>
      <c r="K46" s="47" t="s">
        <v>3051</v>
      </c>
      <c r="L46" s="47" t="s">
        <v>3052</v>
      </c>
      <c r="M46" s="8" t="s">
        <v>1281</v>
      </c>
    </row>
    <row r="47" s="120" customFormat="1" ht="25" customHeight="1" spans="1:12">
      <c r="A47" s="130" t="s">
        <v>141</v>
      </c>
      <c r="B47" s="22" t="str">
        <f>"预备项目"&amp;SUBTOTAL(3,A47:A56)-2&amp;"个"</f>
        <v>预备项目8个</v>
      </c>
      <c r="C47" s="24"/>
      <c r="D47" s="53"/>
      <c r="E47" s="22"/>
      <c r="F47" s="130">
        <f>SUM(F48:F55)</f>
        <v>80890</v>
      </c>
      <c r="G47" s="130">
        <f>SUM(G48:G55)</f>
        <v>18500</v>
      </c>
      <c r="H47" s="130"/>
      <c r="I47" s="130"/>
      <c r="J47" s="130"/>
      <c r="K47" s="130"/>
      <c r="L47" s="130"/>
    </row>
    <row r="48" s="8" customFormat="1" ht="70" customHeight="1" spans="1:13">
      <c r="A48" s="32">
        <v>1</v>
      </c>
      <c r="B48" s="17" t="s">
        <v>3053</v>
      </c>
      <c r="C48" s="55" t="s">
        <v>21</v>
      </c>
      <c r="D48" s="56" t="s">
        <v>22</v>
      </c>
      <c r="E48" s="39" t="s">
        <v>1851</v>
      </c>
      <c r="F48" s="45">
        <v>13000</v>
      </c>
      <c r="G48" s="45">
        <v>5000</v>
      </c>
      <c r="H48" s="46" t="s">
        <v>3054</v>
      </c>
      <c r="I48" s="45" t="s">
        <v>157</v>
      </c>
      <c r="J48" s="149" t="s">
        <v>25</v>
      </c>
      <c r="K48" s="47" t="s">
        <v>494</v>
      </c>
      <c r="L48" s="56" t="s">
        <v>495</v>
      </c>
      <c r="M48" s="8" t="s">
        <v>1281</v>
      </c>
    </row>
    <row r="49" s="122" customFormat="1" ht="154" customHeight="1" spans="1:13">
      <c r="A49" s="32">
        <v>2</v>
      </c>
      <c r="B49" s="17" t="s">
        <v>3055</v>
      </c>
      <c r="C49" s="55" t="s">
        <v>21</v>
      </c>
      <c r="D49" s="32" t="s">
        <v>82</v>
      </c>
      <c r="E49" s="50" t="s">
        <v>3056</v>
      </c>
      <c r="F49" s="32">
        <v>1000</v>
      </c>
      <c r="G49" s="47">
        <v>1000</v>
      </c>
      <c r="H49" s="51" t="s">
        <v>3057</v>
      </c>
      <c r="I49" s="32" t="s">
        <v>157</v>
      </c>
      <c r="J49" s="148" t="s">
        <v>49</v>
      </c>
      <c r="K49" s="47" t="s">
        <v>494</v>
      </c>
      <c r="L49" s="56" t="s">
        <v>495</v>
      </c>
      <c r="M49" s="150"/>
    </row>
    <row r="50" s="8" customFormat="1" ht="70" customHeight="1" spans="1:13">
      <c r="A50" s="32">
        <v>3</v>
      </c>
      <c r="B50" s="17" t="s">
        <v>3058</v>
      </c>
      <c r="C50" s="55" t="s">
        <v>21</v>
      </c>
      <c r="D50" s="32" t="s">
        <v>30</v>
      </c>
      <c r="E50" s="39" t="s">
        <v>3059</v>
      </c>
      <c r="F50" s="29">
        <v>800</v>
      </c>
      <c r="G50" s="29">
        <v>500</v>
      </c>
      <c r="H50" s="50" t="s">
        <v>3060</v>
      </c>
      <c r="I50" s="56" t="s">
        <v>99</v>
      </c>
      <c r="J50" s="80" t="s">
        <v>25</v>
      </c>
      <c r="K50" s="47" t="s">
        <v>494</v>
      </c>
      <c r="L50" s="56" t="s">
        <v>495</v>
      </c>
      <c r="M50" s="8" t="s">
        <v>1281</v>
      </c>
    </row>
    <row r="51" s="8" customFormat="1" ht="70" customHeight="1" spans="1:12">
      <c r="A51" s="32">
        <v>4</v>
      </c>
      <c r="B51" s="142" t="s">
        <v>3061</v>
      </c>
      <c r="C51" s="47" t="s">
        <v>76</v>
      </c>
      <c r="D51" s="32" t="s">
        <v>82</v>
      </c>
      <c r="E51" s="132" t="s">
        <v>1812</v>
      </c>
      <c r="F51" s="32">
        <v>29000</v>
      </c>
      <c r="G51" s="47">
        <v>6000</v>
      </c>
      <c r="H51" s="50" t="s">
        <v>3062</v>
      </c>
      <c r="I51" s="56" t="s">
        <v>72</v>
      </c>
      <c r="J51" s="77" t="s">
        <v>25</v>
      </c>
      <c r="K51" s="47" t="s">
        <v>3063</v>
      </c>
      <c r="L51" s="47" t="s">
        <v>1968</v>
      </c>
    </row>
    <row r="52" s="8" customFormat="1" ht="177" customHeight="1" spans="1:12">
      <c r="A52" s="32">
        <v>5</v>
      </c>
      <c r="B52" s="50" t="s">
        <v>3064</v>
      </c>
      <c r="C52" s="47" t="s">
        <v>76</v>
      </c>
      <c r="D52" s="47" t="s">
        <v>82</v>
      </c>
      <c r="E52" s="50" t="s">
        <v>3065</v>
      </c>
      <c r="F52" s="32">
        <v>29490</v>
      </c>
      <c r="G52" s="47">
        <v>3000</v>
      </c>
      <c r="H52" s="50" t="s">
        <v>3066</v>
      </c>
      <c r="I52" s="56" t="s">
        <v>157</v>
      </c>
      <c r="J52" s="77" t="s">
        <v>25</v>
      </c>
      <c r="K52" s="47" t="s">
        <v>3067</v>
      </c>
      <c r="L52" s="47" t="s">
        <v>3068</v>
      </c>
    </row>
    <row r="53" s="8" customFormat="1" ht="70" customHeight="1" spans="1:12">
      <c r="A53" s="32">
        <v>6</v>
      </c>
      <c r="B53" s="39" t="s">
        <v>3069</v>
      </c>
      <c r="C53" s="47" t="s">
        <v>76</v>
      </c>
      <c r="D53" s="32" t="s">
        <v>82</v>
      </c>
      <c r="E53" s="50" t="s">
        <v>3070</v>
      </c>
      <c r="F53" s="32">
        <v>1000</v>
      </c>
      <c r="G53" s="47">
        <v>500</v>
      </c>
      <c r="H53" s="51" t="s">
        <v>3071</v>
      </c>
      <c r="I53" s="32" t="s">
        <v>157</v>
      </c>
      <c r="J53" s="148" t="s">
        <v>25</v>
      </c>
      <c r="K53" s="47" t="s">
        <v>494</v>
      </c>
      <c r="L53" s="32" t="s">
        <v>495</v>
      </c>
    </row>
    <row r="54" s="8" customFormat="1" ht="70" customHeight="1" spans="1:12">
      <c r="A54" s="32">
        <v>7</v>
      </c>
      <c r="B54" s="39" t="s">
        <v>1897</v>
      </c>
      <c r="C54" s="47" t="s">
        <v>76</v>
      </c>
      <c r="D54" s="29" t="s">
        <v>53</v>
      </c>
      <c r="E54" s="50" t="s">
        <v>1898</v>
      </c>
      <c r="F54" s="29">
        <v>4000</v>
      </c>
      <c r="G54" s="47">
        <v>1500</v>
      </c>
      <c r="H54" s="51" t="s">
        <v>3072</v>
      </c>
      <c r="I54" s="47" t="s">
        <v>157</v>
      </c>
      <c r="J54" s="77" t="s">
        <v>25</v>
      </c>
      <c r="K54" s="47" t="s">
        <v>494</v>
      </c>
      <c r="L54" s="32" t="s">
        <v>495</v>
      </c>
    </row>
    <row r="55" s="8" customFormat="1" ht="93" customHeight="1" spans="1:13">
      <c r="A55" s="32">
        <v>8</v>
      </c>
      <c r="B55" s="50" t="s">
        <v>1911</v>
      </c>
      <c r="C55" s="136" t="s">
        <v>76</v>
      </c>
      <c r="D55" s="56" t="s">
        <v>22</v>
      </c>
      <c r="E55" s="50" t="s">
        <v>1912</v>
      </c>
      <c r="F55" s="47">
        <v>2600</v>
      </c>
      <c r="G55" s="47">
        <v>1000</v>
      </c>
      <c r="H55" s="50" t="s">
        <v>870</v>
      </c>
      <c r="I55" s="56" t="s">
        <v>157</v>
      </c>
      <c r="J55" s="80" t="s">
        <v>25</v>
      </c>
      <c r="K55" s="47" t="s">
        <v>1913</v>
      </c>
      <c r="L55" s="47" t="s">
        <v>1914</v>
      </c>
      <c r="M55" s="8" t="s">
        <v>1281</v>
      </c>
    </row>
    <row r="56" s="120" customFormat="1" ht="25" customHeight="1" spans="1:12">
      <c r="A56" s="130" t="s">
        <v>183</v>
      </c>
      <c r="B56" s="22" t="str">
        <f>"前期项目"&amp;SUBTOTAL(3,A56:A123)-1&amp;"个"</f>
        <v>前期项目22个</v>
      </c>
      <c r="C56" s="24"/>
      <c r="D56" s="53"/>
      <c r="E56" s="22"/>
      <c r="F56" s="128">
        <f>SUM(F57:F78)</f>
        <v>715800</v>
      </c>
      <c r="G56" s="128"/>
      <c r="H56" s="130"/>
      <c r="I56" s="130"/>
      <c r="J56" s="130"/>
      <c r="K56" s="130"/>
      <c r="L56" s="130"/>
    </row>
    <row r="57" s="8" customFormat="1" ht="50" customHeight="1" spans="1:13">
      <c r="A57" s="47">
        <v>1</v>
      </c>
      <c r="B57" s="17" t="s">
        <v>3073</v>
      </c>
      <c r="C57" s="55" t="s">
        <v>21</v>
      </c>
      <c r="D57" s="32" t="s">
        <v>264</v>
      </c>
      <c r="E57" s="145" t="s">
        <v>3074</v>
      </c>
      <c r="F57" s="44">
        <v>2000</v>
      </c>
      <c r="G57" s="45"/>
      <c r="H57" s="46" t="s">
        <v>3075</v>
      </c>
      <c r="I57" s="45"/>
      <c r="J57" s="149"/>
      <c r="K57" s="45" t="s">
        <v>3076</v>
      </c>
      <c r="L57" s="45" t="s">
        <v>3077</v>
      </c>
      <c r="M57" s="8" t="s">
        <v>1281</v>
      </c>
    </row>
    <row r="58" s="8" customFormat="1" ht="50" customHeight="1" spans="1:13">
      <c r="A58" s="47">
        <v>2</v>
      </c>
      <c r="B58" s="17" t="s">
        <v>1940</v>
      </c>
      <c r="C58" s="75" t="s">
        <v>21</v>
      </c>
      <c r="D58" s="47" t="s">
        <v>265</v>
      </c>
      <c r="E58" s="39" t="s">
        <v>1941</v>
      </c>
      <c r="F58" s="45">
        <v>20000</v>
      </c>
      <c r="G58" s="45"/>
      <c r="H58" s="51" t="s">
        <v>1305</v>
      </c>
      <c r="I58" s="45"/>
      <c r="J58" s="149"/>
      <c r="K58" s="47" t="s">
        <v>494</v>
      </c>
      <c r="L58" s="56" t="s">
        <v>495</v>
      </c>
      <c r="M58" s="8" t="s">
        <v>1281</v>
      </c>
    </row>
    <row r="59" s="8" customFormat="1" ht="50" customHeight="1" spans="1:13">
      <c r="A59" s="47">
        <v>3</v>
      </c>
      <c r="B59" s="17" t="s">
        <v>1944</v>
      </c>
      <c r="C59" s="75" t="s">
        <v>21</v>
      </c>
      <c r="D59" s="47" t="s">
        <v>265</v>
      </c>
      <c r="E59" s="39" t="s">
        <v>3078</v>
      </c>
      <c r="F59" s="45">
        <v>500</v>
      </c>
      <c r="G59" s="45"/>
      <c r="H59" s="51" t="s">
        <v>1305</v>
      </c>
      <c r="I59" s="45"/>
      <c r="J59" s="149"/>
      <c r="K59" s="47" t="s">
        <v>494</v>
      </c>
      <c r="L59" s="56" t="s">
        <v>495</v>
      </c>
      <c r="M59" s="8" t="s">
        <v>1281</v>
      </c>
    </row>
    <row r="60" s="8" customFormat="1" ht="50" customHeight="1" spans="1:12">
      <c r="A60" s="47">
        <v>4</v>
      </c>
      <c r="B60" s="17" t="s">
        <v>3079</v>
      </c>
      <c r="C60" s="75" t="s">
        <v>21</v>
      </c>
      <c r="D60" s="47" t="s">
        <v>265</v>
      </c>
      <c r="E60" s="39" t="s">
        <v>1947</v>
      </c>
      <c r="F60" s="45">
        <v>800</v>
      </c>
      <c r="G60" s="45"/>
      <c r="H60" s="46" t="s">
        <v>3080</v>
      </c>
      <c r="I60" s="45"/>
      <c r="J60" s="149"/>
      <c r="K60" s="47" t="s">
        <v>494</v>
      </c>
      <c r="L60" s="56" t="s">
        <v>495</v>
      </c>
    </row>
    <row r="61" s="8" customFormat="1" ht="50" customHeight="1" spans="1:13">
      <c r="A61" s="47">
        <v>5</v>
      </c>
      <c r="B61" s="17" t="s">
        <v>1971</v>
      </c>
      <c r="C61" s="75" t="s">
        <v>21</v>
      </c>
      <c r="D61" s="29" t="s">
        <v>53</v>
      </c>
      <c r="E61" s="39" t="s">
        <v>1972</v>
      </c>
      <c r="F61" s="45">
        <v>100000</v>
      </c>
      <c r="G61" s="45"/>
      <c r="H61" s="39" t="s">
        <v>3081</v>
      </c>
      <c r="I61" s="45"/>
      <c r="J61" s="149"/>
      <c r="K61" s="47" t="s">
        <v>494</v>
      </c>
      <c r="L61" s="56" t="s">
        <v>495</v>
      </c>
      <c r="M61" s="8" t="s">
        <v>1281</v>
      </c>
    </row>
    <row r="62" s="8" customFormat="1" ht="50" customHeight="1" spans="1:13">
      <c r="A62" s="47">
        <v>6</v>
      </c>
      <c r="B62" s="17" t="s">
        <v>1992</v>
      </c>
      <c r="C62" s="49" t="s">
        <v>21</v>
      </c>
      <c r="D62" s="56" t="s">
        <v>22</v>
      </c>
      <c r="E62" s="39" t="s">
        <v>1993</v>
      </c>
      <c r="F62" s="45">
        <v>500</v>
      </c>
      <c r="G62" s="45"/>
      <c r="H62" s="46" t="s">
        <v>3082</v>
      </c>
      <c r="I62" s="47"/>
      <c r="J62" s="77"/>
      <c r="K62" s="47" t="s">
        <v>494</v>
      </c>
      <c r="L62" s="56" t="s">
        <v>495</v>
      </c>
      <c r="M62" s="8" t="s">
        <v>1281</v>
      </c>
    </row>
    <row r="63" s="8" customFormat="1" ht="70" customHeight="1" spans="1:13">
      <c r="A63" s="47">
        <v>7</v>
      </c>
      <c r="B63" s="17" t="s">
        <v>1996</v>
      </c>
      <c r="C63" s="49" t="s">
        <v>21</v>
      </c>
      <c r="D63" s="56" t="s">
        <v>22</v>
      </c>
      <c r="E63" s="39" t="s">
        <v>1997</v>
      </c>
      <c r="F63" s="45">
        <v>8000</v>
      </c>
      <c r="G63" s="45"/>
      <c r="H63" s="51" t="s">
        <v>1305</v>
      </c>
      <c r="I63" s="139"/>
      <c r="J63" s="151"/>
      <c r="K63" s="47" t="s">
        <v>494</v>
      </c>
      <c r="L63" s="56" t="s">
        <v>495</v>
      </c>
      <c r="M63" s="8" t="s">
        <v>1281</v>
      </c>
    </row>
    <row r="64" s="8" customFormat="1" ht="50" customHeight="1" spans="1:13">
      <c r="A64" s="47">
        <v>8</v>
      </c>
      <c r="B64" s="146" t="s">
        <v>2073</v>
      </c>
      <c r="C64" s="49" t="s">
        <v>21</v>
      </c>
      <c r="D64" s="47" t="s">
        <v>30</v>
      </c>
      <c r="E64" s="132" t="s">
        <v>2074</v>
      </c>
      <c r="F64" s="47">
        <v>2000</v>
      </c>
      <c r="G64" s="47"/>
      <c r="H64" s="147" t="s">
        <v>3083</v>
      </c>
      <c r="I64" s="152"/>
      <c r="J64" s="153"/>
      <c r="K64" s="47" t="s">
        <v>494</v>
      </c>
      <c r="L64" s="47" t="s">
        <v>495</v>
      </c>
      <c r="M64" s="8" t="s">
        <v>1281</v>
      </c>
    </row>
    <row r="65" s="8" customFormat="1" ht="70" customHeight="1" spans="1:13">
      <c r="A65" s="47">
        <v>9</v>
      </c>
      <c r="B65" s="133" t="s">
        <v>3084</v>
      </c>
      <c r="C65" s="49" t="s">
        <v>21</v>
      </c>
      <c r="D65" s="141" t="s">
        <v>30</v>
      </c>
      <c r="E65" s="132" t="s">
        <v>3085</v>
      </c>
      <c r="F65" s="32">
        <v>50000</v>
      </c>
      <c r="G65" s="47"/>
      <c r="H65" s="51" t="s">
        <v>1305</v>
      </c>
      <c r="I65" s="47"/>
      <c r="J65" s="77"/>
      <c r="K65" s="47" t="s">
        <v>494</v>
      </c>
      <c r="L65" s="47" t="s">
        <v>495</v>
      </c>
      <c r="M65" s="8" t="s">
        <v>1281</v>
      </c>
    </row>
    <row r="66" s="121" customFormat="1" ht="95" customHeight="1" spans="1:13">
      <c r="A66" s="47">
        <v>10</v>
      </c>
      <c r="B66" s="142" t="s">
        <v>1936</v>
      </c>
      <c r="C66" s="47" t="s">
        <v>76</v>
      </c>
      <c r="D66" s="47" t="s">
        <v>264</v>
      </c>
      <c r="E66" s="132" t="s">
        <v>1937</v>
      </c>
      <c r="F66" s="32">
        <v>30000</v>
      </c>
      <c r="G66" s="47"/>
      <c r="H66" s="51" t="s">
        <v>1305</v>
      </c>
      <c r="I66" s="47"/>
      <c r="J66" s="77"/>
      <c r="K66" s="47" t="s">
        <v>494</v>
      </c>
      <c r="L66" s="32" t="s">
        <v>495</v>
      </c>
      <c r="M66" s="8" t="s">
        <v>1281</v>
      </c>
    </row>
    <row r="67" s="8" customFormat="1" ht="88" customHeight="1" spans="1:13">
      <c r="A67" s="47">
        <v>11</v>
      </c>
      <c r="B67" s="142" t="s">
        <v>1938</v>
      </c>
      <c r="C67" s="136" t="s">
        <v>76</v>
      </c>
      <c r="D67" s="47" t="s">
        <v>264</v>
      </c>
      <c r="E67" s="132" t="s">
        <v>1939</v>
      </c>
      <c r="F67" s="32">
        <v>60000</v>
      </c>
      <c r="G67" s="47"/>
      <c r="H67" s="51" t="s">
        <v>1305</v>
      </c>
      <c r="I67" s="32"/>
      <c r="J67" s="148"/>
      <c r="K67" s="47" t="s">
        <v>494</v>
      </c>
      <c r="L67" s="32" t="s">
        <v>495</v>
      </c>
      <c r="M67" s="8" t="s">
        <v>1281</v>
      </c>
    </row>
    <row r="68" s="121" customFormat="1" ht="70" customHeight="1" spans="1:13">
      <c r="A68" s="47">
        <v>12</v>
      </c>
      <c r="B68" s="142" t="s">
        <v>1948</v>
      </c>
      <c r="C68" s="136" t="s">
        <v>76</v>
      </c>
      <c r="D68" s="47" t="s">
        <v>265</v>
      </c>
      <c r="E68" s="132" t="s">
        <v>1949</v>
      </c>
      <c r="F68" s="32">
        <v>8000</v>
      </c>
      <c r="G68" s="47"/>
      <c r="H68" s="51" t="s">
        <v>3086</v>
      </c>
      <c r="I68" s="32"/>
      <c r="J68" s="148"/>
      <c r="K68" s="32" t="s">
        <v>1950</v>
      </c>
      <c r="L68" s="32" t="s">
        <v>3087</v>
      </c>
      <c r="M68" s="8"/>
    </row>
    <row r="69" s="8" customFormat="1" ht="70" customHeight="1" spans="1:12">
      <c r="A69" s="47">
        <v>13</v>
      </c>
      <c r="B69" s="50" t="s">
        <v>1952</v>
      </c>
      <c r="C69" s="47" t="s">
        <v>76</v>
      </c>
      <c r="D69" s="47" t="s">
        <v>265</v>
      </c>
      <c r="E69" s="50" t="s">
        <v>1953</v>
      </c>
      <c r="F69" s="32">
        <v>2500</v>
      </c>
      <c r="G69" s="47"/>
      <c r="H69" s="51" t="s">
        <v>3088</v>
      </c>
      <c r="I69" s="47"/>
      <c r="J69" s="77"/>
      <c r="K69" s="47" t="s">
        <v>494</v>
      </c>
      <c r="L69" s="56" t="s">
        <v>495</v>
      </c>
    </row>
    <row r="70" s="8" customFormat="1" ht="70" customHeight="1" spans="1:13">
      <c r="A70" s="47">
        <v>14</v>
      </c>
      <c r="B70" s="50" t="s">
        <v>1954</v>
      </c>
      <c r="C70" s="47" t="s">
        <v>76</v>
      </c>
      <c r="D70" s="47" t="s">
        <v>265</v>
      </c>
      <c r="E70" s="50" t="s">
        <v>1955</v>
      </c>
      <c r="F70" s="47">
        <v>10000</v>
      </c>
      <c r="G70" s="47"/>
      <c r="H70" s="51" t="s">
        <v>1305</v>
      </c>
      <c r="I70" s="47"/>
      <c r="J70" s="77"/>
      <c r="K70" s="47" t="s">
        <v>494</v>
      </c>
      <c r="L70" s="56" t="s">
        <v>495</v>
      </c>
      <c r="M70" s="8" t="s">
        <v>1281</v>
      </c>
    </row>
    <row r="71" s="8" customFormat="1" ht="70" customHeight="1" spans="1:12">
      <c r="A71" s="47">
        <v>15</v>
      </c>
      <c r="B71" s="50" t="s">
        <v>1965</v>
      </c>
      <c r="C71" s="47" t="s">
        <v>76</v>
      </c>
      <c r="D71" s="47" t="s">
        <v>82</v>
      </c>
      <c r="E71" s="50" t="s">
        <v>1966</v>
      </c>
      <c r="F71" s="32">
        <v>360000</v>
      </c>
      <c r="G71" s="47"/>
      <c r="H71" s="51" t="s">
        <v>3081</v>
      </c>
      <c r="I71" s="47"/>
      <c r="J71" s="77"/>
      <c r="K71" s="47" t="s">
        <v>1967</v>
      </c>
      <c r="L71" s="47" t="s">
        <v>1968</v>
      </c>
    </row>
    <row r="72" s="8" customFormat="1" ht="70" customHeight="1" spans="1:13">
      <c r="A72" s="47">
        <v>16</v>
      </c>
      <c r="B72" s="50" t="s">
        <v>1998</v>
      </c>
      <c r="C72" s="47" t="s">
        <v>76</v>
      </c>
      <c r="D72" s="47" t="s">
        <v>22</v>
      </c>
      <c r="E72" s="50" t="s">
        <v>1999</v>
      </c>
      <c r="F72" s="47">
        <v>1000</v>
      </c>
      <c r="G72" s="47"/>
      <c r="H72" s="51" t="s">
        <v>1305</v>
      </c>
      <c r="I72" s="47"/>
      <c r="J72" s="77"/>
      <c r="K72" s="47" t="s">
        <v>494</v>
      </c>
      <c r="L72" s="56" t="s">
        <v>495</v>
      </c>
      <c r="M72" s="8" t="s">
        <v>1281</v>
      </c>
    </row>
    <row r="73" s="121" customFormat="1" ht="70" customHeight="1" spans="1:13">
      <c r="A73" s="47">
        <v>17</v>
      </c>
      <c r="B73" s="39" t="s">
        <v>2000</v>
      </c>
      <c r="C73" s="47" t="s">
        <v>76</v>
      </c>
      <c r="D73" s="47" t="s">
        <v>22</v>
      </c>
      <c r="E73" s="50" t="s">
        <v>2001</v>
      </c>
      <c r="F73" s="29">
        <v>3000</v>
      </c>
      <c r="G73" s="55"/>
      <c r="H73" s="51" t="s">
        <v>1305</v>
      </c>
      <c r="I73" s="47"/>
      <c r="J73" s="77"/>
      <c r="K73" s="47" t="s">
        <v>494</v>
      </c>
      <c r="L73" s="56" t="s">
        <v>495</v>
      </c>
      <c r="M73" s="8" t="s">
        <v>1281</v>
      </c>
    </row>
    <row r="74" s="8" customFormat="1" ht="70" customHeight="1" spans="1:13">
      <c r="A74" s="47">
        <v>18</v>
      </c>
      <c r="B74" s="39" t="s">
        <v>2002</v>
      </c>
      <c r="C74" s="47" t="s">
        <v>76</v>
      </c>
      <c r="D74" s="47" t="s">
        <v>22</v>
      </c>
      <c r="E74" s="50" t="s">
        <v>3089</v>
      </c>
      <c r="F74" s="29">
        <v>3500</v>
      </c>
      <c r="G74" s="55"/>
      <c r="H74" s="30" t="s">
        <v>1305</v>
      </c>
      <c r="I74" s="47"/>
      <c r="J74" s="77"/>
      <c r="K74" s="47" t="s">
        <v>494</v>
      </c>
      <c r="L74" s="56" t="s">
        <v>495</v>
      </c>
      <c r="M74" s="8" t="s">
        <v>1281</v>
      </c>
    </row>
    <row r="75" s="8" customFormat="1" ht="70" customHeight="1" spans="1:12">
      <c r="A75" s="47">
        <v>19</v>
      </c>
      <c r="B75" s="142" t="s">
        <v>2004</v>
      </c>
      <c r="C75" s="136" t="s">
        <v>76</v>
      </c>
      <c r="D75" s="47" t="s">
        <v>22</v>
      </c>
      <c r="E75" s="132" t="s">
        <v>2005</v>
      </c>
      <c r="F75" s="32">
        <v>20000</v>
      </c>
      <c r="G75" s="47"/>
      <c r="H75" s="51" t="s">
        <v>2006</v>
      </c>
      <c r="I75" s="32"/>
      <c r="J75" s="148"/>
      <c r="K75" s="32" t="s">
        <v>2007</v>
      </c>
      <c r="L75" s="32" t="s">
        <v>2008</v>
      </c>
    </row>
    <row r="76" s="121" customFormat="1" ht="122" customHeight="1" spans="1:13">
      <c r="A76" s="47">
        <v>20</v>
      </c>
      <c r="B76" s="50" t="s">
        <v>3090</v>
      </c>
      <c r="C76" s="136" t="s">
        <v>76</v>
      </c>
      <c r="D76" s="47" t="s">
        <v>30</v>
      </c>
      <c r="E76" s="142" t="s">
        <v>2077</v>
      </c>
      <c r="F76" s="47">
        <v>20000</v>
      </c>
      <c r="G76" s="47"/>
      <c r="H76" s="51" t="s">
        <v>3083</v>
      </c>
      <c r="I76" s="47"/>
      <c r="J76" s="77"/>
      <c r="K76" s="47" t="s">
        <v>494</v>
      </c>
      <c r="L76" s="56" t="s">
        <v>495</v>
      </c>
      <c r="M76" s="8"/>
    </row>
    <row r="77" s="121" customFormat="1" ht="70" customHeight="1" spans="1:13">
      <c r="A77" s="47">
        <v>21</v>
      </c>
      <c r="B77" s="142" t="s">
        <v>3091</v>
      </c>
      <c r="C77" s="136" t="s">
        <v>76</v>
      </c>
      <c r="D77" s="47" t="s">
        <v>30</v>
      </c>
      <c r="E77" s="132" t="s">
        <v>3092</v>
      </c>
      <c r="F77" s="32">
        <v>6000</v>
      </c>
      <c r="G77" s="47"/>
      <c r="H77" s="51" t="s">
        <v>1305</v>
      </c>
      <c r="I77" s="47"/>
      <c r="J77" s="77"/>
      <c r="K77" s="32" t="s">
        <v>3093</v>
      </c>
      <c r="L77" s="32" t="s">
        <v>2081</v>
      </c>
      <c r="M77" s="8" t="s">
        <v>1281</v>
      </c>
    </row>
    <row r="78" s="8" customFormat="1" ht="70" customHeight="1" spans="1:13">
      <c r="A78" s="47">
        <v>22</v>
      </c>
      <c r="B78" s="50" t="s">
        <v>2082</v>
      </c>
      <c r="C78" s="136" t="s">
        <v>76</v>
      </c>
      <c r="D78" s="47" t="s">
        <v>30</v>
      </c>
      <c r="E78" s="50" t="s">
        <v>2083</v>
      </c>
      <c r="F78" s="32">
        <v>8000</v>
      </c>
      <c r="G78" s="47"/>
      <c r="H78" s="51" t="s">
        <v>1305</v>
      </c>
      <c r="I78" s="47"/>
      <c r="J78" s="77"/>
      <c r="K78" s="47" t="s">
        <v>494</v>
      </c>
      <c r="L78" s="56" t="s">
        <v>495</v>
      </c>
      <c r="M78" s="8" t="s">
        <v>1281</v>
      </c>
    </row>
  </sheetData>
  <autoFilter xmlns:etc="http://www.wps.cn/officeDocument/2017/etCustomData" ref="A4:L78"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view="pageBreakPreview" zoomScaleNormal="70" workbookViewId="0">
      <selection activeCell="K45" sqref="K45"/>
    </sheetView>
  </sheetViews>
  <sheetFormatPr defaultColWidth="9" defaultRowHeight="13.5"/>
  <cols>
    <col min="1" max="1" width="7.75" customWidth="1"/>
    <col min="2" max="2" width="18.1333333333333" style="182" customWidth="1"/>
    <col min="3" max="3" width="10.025" customWidth="1"/>
    <col min="4" max="4" width="8.63333333333333" style="183" customWidth="1"/>
    <col min="5" max="5" width="48.8666666666667" customWidth="1"/>
    <col min="6" max="6" width="13.7416666666667" customWidth="1"/>
    <col min="7" max="7" width="13.575" customWidth="1"/>
    <col min="8" max="8" width="37.4916666666667" customWidth="1"/>
    <col min="11" max="12" width="15.5333333333333" customWidth="1"/>
  </cols>
  <sheetData>
    <row r="1" s="2" customFormat="1" ht="46" customHeight="1" spans="1:12">
      <c r="A1" s="12" t="s">
        <v>3</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75" t="s">
        <v>14</v>
      </c>
      <c r="L3" s="75"/>
    </row>
    <row r="4" s="3" customFormat="1" ht="38" customHeight="1" spans="1:12">
      <c r="A4" s="15"/>
      <c r="B4" s="15"/>
      <c r="C4" s="15"/>
      <c r="D4" s="15"/>
      <c r="E4" s="15"/>
      <c r="F4" s="15"/>
      <c r="G4" s="15" t="s">
        <v>15</v>
      </c>
      <c r="H4" s="15" t="s">
        <v>16</v>
      </c>
      <c r="I4" s="15"/>
      <c r="J4" s="15"/>
      <c r="K4" s="75" t="s">
        <v>17</v>
      </c>
      <c r="L4" s="75" t="s">
        <v>18</v>
      </c>
    </row>
    <row r="5" s="1" customFormat="1" ht="30" customHeight="1" spans="1:12">
      <c r="A5" s="164"/>
      <c r="B5" s="17" t="str">
        <f>"合计项目"&amp;SUBTOTAL(3,A6:A64)-3&amp;"个"</f>
        <v>合计项目56个</v>
      </c>
      <c r="C5" s="75"/>
      <c r="D5" s="75"/>
      <c r="E5" s="17"/>
      <c r="F5" s="165">
        <f>SUM(F6,F30,F41)</f>
        <v>2614824</v>
      </c>
      <c r="G5" s="165">
        <f>SUM(G6,G30,G41)</f>
        <v>338820</v>
      </c>
      <c r="H5" s="17"/>
      <c r="I5" s="164"/>
      <c r="J5" s="164"/>
      <c r="K5" s="164"/>
      <c r="L5" s="164"/>
    </row>
    <row r="6" s="1" customFormat="1" ht="25" customHeight="1" spans="1:12">
      <c r="A6" s="21" t="s">
        <v>19</v>
      </c>
      <c r="B6" s="22" t="str">
        <f>"在建项目"&amp;SUBTOTAL(3,A6:A30)-2&amp;"个"</f>
        <v>在建项目23个</v>
      </c>
      <c r="C6" s="23"/>
      <c r="D6" s="24"/>
      <c r="E6" s="22"/>
      <c r="F6" s="24">
        <f>SUM(F7:F29)</f>
        <v>689124</v>
      </c>
      <c r="G6" s="24">
        <f>SUM(G7:G29)</f>
        <v>187320</v>
      </c>
      <c r="H6" s="78"/>
      <c r="I6" s="52"/>
      <c r="J6" s="52"/>
      <c r="K6" s="52"/>
      <c r="L6" s="52"/>
    </row>
    <row r="7" s="1" customFormat="1" ht="122" customHeight="1" spans="1:12">
      <c r="A7" s="264">
        <v>1</v>
      </c>
      <c r="B7" s="619" t="s">
        <v>20</v>
      </c>
      <c r="C7" s="38" t="s">
        <v>21</v>
      </c>
      <c r="D7" s="32" t="s">
        <v>22</v>
      </c>
      <c r="E7" s="620" t="s">
        <v>23</v>
      </c>
      <c r="F7" s="255">
        <v>2000</v>
      </c>
      <c r="G7" s="417">
        <v>500</v>
      </c>
      <c r="H7" s="31" t="s">
        <v>24</v>
      </c>
      <c r="I7" s="263" t="s">
        <v>25</v>
      </c>
      <c r="J7" s="264" t="s">
        <v>26</v>
      </c>
      <c r="K7" s="45" t="s">
        <v>27</v>
      </c>
      <c r="L7" s="264" t="s">
        <v>28</v>
      </c>
    </row>
    <row r="8" s="1" customFormat="1" ht="85" customHeight="1" spans="1:12">
      <c r="A8" s="264">
        <v>2</v>
      </c>
      <c r="B8" s="28" t="s">
        <v>29</v>
      </c>
      <c r="C8" s="28" t="s">
        <v>21</v>
      </c>
      <c r="D8" s="238" t="s">
        <v>30</v>
      </c>
      <c r="E8" s="57" t="s">
        <v>31</v>
      </c>
      <c r="F8" s="225">
        <v>10000</v>
      </c>
      <c r="G8" s="225">
        <v>5000</v>
      </c>
      <c r="H8" s="31" t="s">
        <v>32</v>
      </c>
      <c r="I8" s="76" t="s">
        <v>33</v>
      </c>
      <c r="J8" s="76" t="s">
        <v>34</v>
      </c>
      <c r="K8" s="76" t="s">
        <v>35</v>
      </c>
      <c r="L8" s="76" t="s">
        <v>36</v>
      </c>
    </row>
    <row r="9" s="1" customFormat="1" ht="152" customHeight="1" spans="1:12">
      <c r="A9" s="264">
        <v>3</v>
      </c>
      <c r="B9" s="38" t="s">
        <v>37</v>
      </c>
      <c r="C9" s="28" t="s">
        <v>21</v>
      </c>
      <c r="D9" s="29" t="s">
        <v>30</v>
      </c>
      <c r="E9" s="30" t="s">
        <v>38</v>
      </c>
      <c r="F9" s="27">
        <v>15000</v>
      </c>
      <c r="G9" s="27">
        <v>10000</v>
      </c>
      <c r="H9" s="31" t="s">
        <v>39</v>
      </c>
      <c r="I9" s="45" t="s">
        <v>33</v>
      </c>
      <c r="J9" s="266" t="s">
        <v>25</v>
      </c>
      <c r="K9" s="76" t="s">
        <v>40</v>
      </c>
      <c r="L9" s="225">
        <v>15080165350</v>
      </c>
    </row>
    <row r="10" s="1" customFormat="1" ht="152" customHeight="1" spans="1:12">
      <c r="A10" s="264">
        <v>4</v>
      </c>
      <c r="B10" s="28" t="s">
        <v>41</v>
      </c>
      <c r="C10" s="28" t="s">
        <v>21</v>
      </c>
      <c r="D10" s="238" t="s">
        <v>30</v>
      </c>
      <c r="E10" s="57" t="s">
        <v>42</v>
      </c>
      <c r="F10" s="225">
        <v>1000</v>
      </c>
      <c r="G10" s="225">
        <v>1000</v>
      </c>
      <c r="H10" s="31" t="s">
        <v>43</v>
      </c>
      <c r="I10" s="76" t="s">
        <v>33</v>
      </c>
      <c r="J10" s="76" t="s">
        <v>26</v>
      </c>
      <c r="K10" s="76" t="s">
        <v>44</v>
      </c>
      <c r="L10" s="76" t="s">
        <v>45</v>
      </c>
    </row>
    <row r="11" s="1" customFormat="1" ht="124" customHeight="1" spans="1:12">
      <c r="A11" s="264">
        <v>5</v>
      </c>
      <c r="B11" s="619" t="s">
        <v>46</v>
      </c>
      <c r="C11" s="38" t="s">
        <v>21</v>
      </c>
      <c r="D11" s="32" t="s">
        <v>22</v>
      </c>
      <c r="E11" s="620" t="s">
        <v>47</v>
      </c>
      <c r="F11" s="255">
        <v>1800</v>
      </c>
      <c r="G11" s="417">
        <v>1800</v>
      </c>
      <c r="H11" s="31" t="s">
        <v>48</v>
      </c>
      <c r="I11" s="263" t="s">
        <v>33</v>
      </c>
      <c r="J11" s="264" t="s">
        <v>49</v>
      </c>
      <c r="K11" s="45" t="s">
        <v>50</v>
      </c>
      <c r="L11" s="264" t="s">
        <v>51</v>
      </c>
    </row>
    <row r="12" s="1" customFormat="1" ht="91" customHeight="1" spans="1:12">
      <c r="A12" s="264">
        <v>6</v>
      </c>
      <c r="B12" s="75" t="s">
        <v>52</v>
      </c>
      <c r="C12" s="28" t="s">
        <v>21</v>
      </c>
      <c r="D12" s="29" t="s">
        <v>53</v>
      </c>
      <c r="E12" s="30" t="s">
        <v>54</v>
      </c>
      <c r="F12" s="27">
        <v>3800</v>
      </c>
      <c r="G12" s="27">
        <v>500</v>
      </c>
      <c r="H12" s="31" t="s">
        <v>55</v>
      </c>
      <c r="I12" s="45" t="s">
        <v>56</v>
      </c>
      <c r="J12" s="45" t="s">
        <v>25</v>
      </c>
      <c r="K12" s="76" t="s">
        <v>57</v>
      </c>
      <c r="L12" s="76" t="s">
        <v>58</v>
      </c>
    </row>
    <row r="13" s="1" customFormat="1" ht="82" customHeight="1" spans="1:12">
      <c r="A13" s="264">
        <v>7</v>
      </c>
      <c r="B13" s="619" t="s">
        <v>59</v>
      </c>
      <c r="C13" s="28" t="s">
        <v>21</v>
      </c>
      <c r="D13" s="238" t="s">
        <v>53</v>
      </c>
      <c r="E13" s="620" t="s">
        <v>60</v>
      </c>
      <c r="F13" s="44">
        <v>500</v>
      </c>
      <c r="G13" s="43">
        <v>300</v>
      </c>
      <c r="H13" s="31" t="s">
        <v>61</v>
      </c>
      <c r="I13" s="263" t="s">
        <v>25</v>
      </c>
      <c r="J13" s="264" t="s">
        <v>26</v>
      </c>
      <c r="K13" s="76" t="s">
        <v>62</v>
      </c>
      <c r="L13" s="76" t="s">
        <v>63</v>
      </c>
    </row>
    <row r="14" s="1" customFormat="1" ht="158" customHeight="1" spans="1:12">
      <c r="A14" s="264">
        <v>8</v>
      </c>
      <c r="B14" s="75" t="s">
        <v>64</v>
      </c>
      <c r="C14" s="28" t="s">
        <v>21</v>
      </c>
      <c r="D14" s="29" t="s">
        <v>53</v>
      </c>
      <c r="E14" s="39" t="s">
        <v>65</v>
      </c>
      <c r="F14" s="45">
        <v>11800</v>
      </c>
      <c r="G14" s="45">
        <v>5000</v>
      </c>
      <c r="H14" s="31" t="s">
        <v>66</v>
      </c>
      <c r="I14" s="45" t="s">
        <v>56</v>
      </c>
      <c r="J14" s="45" t="s">
        <v>25</v>
      </c>
      <c r="K14" s="76" t="s">
        <v>67</v>
      </c>
      <c r="L14" s="76" t="s">
        <v>68</v>
      </c>
    </row>
    <row r="15" s="1" customFormat="1" ht="158" customHeight="1" spans="1:12">
      <c r="A15" s="264">
        <v>9</v>
      </c>
      <c r="B15" s="103" t="s">
        <v>69</v>
      </c>
      <c r="C15" s="99" t="s">
        <v>21</v>
      </c>
      <c r="D15" s="99" t="s">
        <v>30</v>
      </c>
      <c r="E15" s="99" t="s">
        <v>70</v>
      </c>
      <c r="F15" s="99">
        <v>300</v>
      </c>
      <c r="G15" s="99">
        <v>300</v>
      </c>
      <c r="H15" s="100" t="s">
        <v>71</v>
      </c>
      <c r="I15" s="99" t="s">
        <v>34</v>
      </c>
      <c r="J15" s="99" t="s">
        <v>72</v>
      </c>
      <c r="K15" s="99" t="s">
        <v>73</v>
      </c>
      <c r="L15" s="99" t="s">
        <v>74</v>
      </c>
    </row>
    <row r="16" s="1" customFormat="1" ht="150" customHeight="1" spans="1:12">
      <c r="A16" s="264">
        <v>10</v>
      </c>
      <c r="B16" s="29" t="s">
        <v>75</v>
      </c>
      <c r="C16" s="42" t="s">
        <v>76</v>
      </c>
      <c r="D16" s="238" t="s">
        <v>22</v>
      </c>
      <c r="E16" s="39" t="s">
        <v>77</v>
      </c>
      <c r="F16" s="114">
        <v>48158</v>
      </c>
      <c r="G16" s="43">
        <v>38000</v>
      </c>
      <c r="H16" s="39" t="s">
        <v>78</v>
      </c>
      <c r="I16" s="43" t="s">
        <v>25</v>
      </c>
      <c r="J16" s="43" t="s">
        <v>34</v>
      </c>
      <c r="K16" s="45" t="s">
        <v>79</v>
      </c>
      <c r="L16" s="45" t="s">
        <v>80</v>
      </c>
    </row>
    <row r="17" s="1" customFormat="1" ht="74" customHeight="1" spans="1:12">
      <c r="A17" s="264">
        <v>11</v>
      </c>
      <c r="B17" s="42" t="s">
        <v>81</v>
      </c>
      <c r="C17" s="42" t="s">
        <v>76</v>
      </c>
      <c r="D17" s="42" t="s">
        <v>82</v>
      </c>
      <c r="E17" s="57" t="s">
        <v>83</v>
      </c>
      <c r="F17" s="225">
        <v>2000</v>
      </c>
      <c r="G17" s="27">
        <v>500</v>
      </c>
      <c r="H17" s="57" t="s">
        <v>84</v>
      </c>
      <c r="I17" s="76" t="s">
        <v>25</v>
      </c>
      <c r="J17" s="76" t="s">
        <v>34</v>
      </c>
      <c r="K17" s="76" t="s">
        <v>85</v>
      </c>
      <c r="L17" s="76" t="s">
        <v>28</v>
      </c>
    </row>
    <row r="18" s="1" customFormat="1" ht="90" customHeight="1" spans="1:12">
      <c r="A18" s="264">
        <v>12</v>
      </c>
      <c r="B18" s="42" t="s">
        <v>86</v>
      </c>
      <c r="C18" s="29" t="s">
        <v>76</v>
      </c>
      <c r="D18" s="238" t="s">
        <v>22</v>
      </c>
      <c r="E18" s="57" t="s">
        <v>87</v>
      </c>
      <c r="F18" s="44">
        <v>76000</v>
      </c>
      <c r="G18" s="44">
        <v>32000</v>
      </c>
      <c r="H18" s="39" t="s">
        <v>88</v>
      </c>
      <c r="I18" s="263" t="s">
        <v>34</v>
      </c>
      <c r="J18" s="264" t="s">
        <v>25</v>
      </c>
      <c r="K18" s="264" t="s">
        <v>89</v>
      </c>
      <c r="L18" s="623" t="s">
        <v>90</v>
      </c>
    </row>
    <row r="19" s="1" customFormat="1" ht="103" customHeight="1" spans="1:12">
      <c r="A19" s="264">
        <v>13</v>
      </c>
      <c r="B19" s="42" t="s">
        <v>91</v>
      </c>
      <c r="C19" s="29" t="s">
        <v>76</v>
      </c>
      <c r="D19" s="238" t="s">
        <v>22</v>
      </c>
      <c r="E19" s="57" t="s">
        <v>92</v>
      </c>
      <c r="F19" s="44">
        <v>4000</v>
      </c>
      <c r="G19" s="44">
        <v>1000</v>
      </c>
      <c r="H19" s="39" t="s">
        <v>93</v>
      </c>
      <c r="I19" s="263" t="s">
        <v>25</v>
      </c>
      <c r="J19" s="264" t="s">
        <v>56</v>
      </c>
      <c r="K19" s="264" t="s">
        <v>94</v>
      </c>
      <c r="L19" s="623" t="s">
        <v>95</v>
      </c>
    </row>
    <row r="20" s="1" customFormat="1" ht="143" customHeight="1" spans="1:12">
      <c r="A20" s="264">
        <v>14</v>
      </c>
      <c r="B20" s="42" t="s">
        <v>96</v>
      </c>
      <c r="C20" s="42" t="s">
        <v>76</v>
      </c>
      <c r="D20" s="238" t="s">
        <v>53</v>
      </c>
      <c r="E20" s="57" t="s">
        <v>97</v>
      </c>
      <c r="F20" s="44">
        <v>93766</v>
      </c>
      <c r="G20" s="44">
        <v>42020</v>
      </c>
      <c r="H20" s="39" t="s">
        <v>98</v>
      </c>
      <c r="I20" s="263" t="s">
        <v>25</v>
      </c>
      <c r="J20" s="264" t="s">
        <v>99</v>
      </c>
      <c r="K20" s="264" t="s">
        <v>57</v>
      </c>
      <c r="L20" s="264" t="s">
        <v>100</v>
      </c>
    </row>
    <row r="21" s="1" customFormat="1" ht="184" customHeight="1" spans="1:12">
      <c r="A21" s="264">
        <v>15</v>
      </c>
      <c r="B21" s="42" t="s">
        <v>101</v>
      </c>
      <c r="C21" s="42" t="s">
        <v>76</v>
      </c>
      <c r="D21" s="238" t="s">
        <v>53</v>
      </c>
      <c r="E21" s="57" t="s">
        <v>102</v>
      </c>
      <c r="F21" s="225">
        <v>100000</v>
      </c>
      <c r="G21" s="225">
        <v>3000</v>
      </c>
      <c r="H21" s="57" t="s">
        <v>103</v>
      </c>
      <c r="I21" s="76" t="s">
        <v>25</v>
      </c>
      <c r="J21" s="76" t="s">
        <v>34</v>
      </c>
      <c r="K21" s="76" t="s">
        <v>104</v>
      </c>
      <c r="L21" s="76" t="s">
        <v>105</v>
      </c>
    </row>
    <row r="22" s="1" customFormat="1" ht="114" customHeight="1" spans="1:12">
      <c r="A22" s="264">
        <v>16</v>
      </c>
      <c r="B22" s="29" t="s">
        <v>106</v>
      </c>
      <c r="C22" s="42" t="s">
        <v>76</v>
      </c>
      <c r="D22" s="29" t="s">
        <v>30</v>
      </c>
      <c r="E22" s="30" t="s">
        <v>107</v>
      </c>
      <c r="F22" s="27">
        <v>15000</v>
      </c>
      <c r="G22" s="27">
        <v>13000</v>
      </c>
      <c r="H22" s="31" t="s">
        <v>108</v>
      </c>
      <c r="I22" s="45" t="s">
        <v>25</v>
      </c>
      <c r="J22" s="45" t="s">
        <v>49</v>
      </c>
      <c r="K22" s="76" t="s">
        <v>109</v>
      </c>
      <c r="L22" s="76" t="s">
        <v>110</v>
      </c>
    </row>
    <row r="23" s="1" customFormat="1" ht="114" customHeight="1" spans="1:12">
      <c r="A23" s="264">
        <v>17</v>
      </c>
      <c r="B23" s="42" t="s">
        <v>111</v>
      </c>
      <c r="C23" s="29" t="s">
        <v>76</v>
      </c>
      <c r="D23" s="29" t="s">
        <v>30</v>
      </c>
      <c r="E23" s="57" t="s">
        <v>112</v>
      </c>
      <c r="F23" s="44">
        <v>160000</v>
      </c>
      <c r="G23" s="44">
        <v>12000</v>
      </c>
      <c r="H23" s="39" t="s">
        <v>113</v>
      </c>
      <c r="I23" s="45" t="s">
        <v>25</v>
      </c>
      <c r="J23" s="45" t="s">
        <v>49</v>
      </c>
      <c r="K23" s="76" t="s">
        <v>114</v>
      </c>
      <c r="L23" s="76" t="s">
        <v>115</v>
      </c>
    </row>
    <row r="24" s="1" customFormat="1" ht="124" customHeight="1" spans="1:12">
      <c r="A24" s="264">
        <v>18</v>
      </c>
      <c r="B24" s="42" t="s">
        <v>116</v>
      </c>
      <c r="C24" s="42" t="s">
        <v>76</v>
      </c>
      <c r="D24" s="42" t="s">
        <v>82</v>
      </c>
      <c r="E24" s="57" t="s">
        <v>117</v>
      </c>
      <c r="F24" s="225">
        <v>3000</v>
      </c>
      <c r="G24" s="27">
        <v>1500</v>
      </c>
      <c r="H24" s="57" t="s">
        <v>66</v>
      </c>
      <c r="I24" s="76" t="s">
        <v>56</v>
      </c>
      <c r="J24" s="76" t="s">
        <v>25</v>
      </c>
      <c r="K24" s="76" t="s">
        <v>85</v>
      </c>
      <c r="L24" s="76" t="s">
        <v>28</v>
      </c>
    </row>
    <row r="25" s="1" customFormat="1" ht="192" customHeight="1" spans="1:12">
      <c r="A25" s="264">
        <v>19</v>
      </c>
      <c r="B25" s="42" t="s">
        <v>118</v>
      </c>
      <c r="C25" s="42" t="s">
        <v>76</v>
      </c>
      <c r="D25" s="29" t="s">
        <v>22</v>
      </c>
      <c r="E25" s="57" t="s">
        <v>119</v>
      </c>
      <c r="F25" s="44">
        <v>70000</v>
      </c>
      <c r="G25" s="44">
        <v>2900</v>
      </c>
      <c r="H25" s="39" t="s">
        <v>120</v>
      </c>
      <c r="I25" s="76" t="s">
        <v>25</v>
      </c>
      <c r="J25" s="76" t="s">
        <v>49</v>
      </c>
      <c r="K25" s="45" t="s">
        <v>121</v>
      </c>
      <c r="L25" s="45" t="s">
        <v>122</v>
      </c>
    </row>
    <row r="26" s="1" customFormat="1" ht="103" customHeight="1" spans="1:12">
      <c r="A26" s="264">
        <v>20</v>
      </c>
      <c r="B26" s="29" t="s">
        <v>123</v>
      </c>
      <c r="C26" s="42" t="s">
        <v>76</v>
      </c>
      <c r="D26" s="29" t="s">
        <v>22</v>
      </c>
      <c r="E26" s="57" t="s">
        <v>124</v>
      </c>
      <c r="F26" s="44">
        <v>6000</v>
      </c>
      <c r="G26" s="44">
        <v>3000</v>
      </c>
      <c r="H26" s="39" t="s">
        <v>125</v>
      </c>
      <c r="I26" s="45" t="s">
        <v>34</v>
      </c>
      <c r="J26" s="45" t="s">
        <v>25</v>
      </c>
      <c r="K26" s="45" t="s">
        <v>79</v>
      </c>
      <c r="L26" s="45" t="s">
        <v>126</v>
      </c>
    </row>
    <row r="27" s="1" customFormat="1" ht="78" customHeight="1" spans="1:12">
      <c r="A27" s="264">
        <v>21</v>
      </c>
      <c r="B27" s="264" t="s">
        <v>127</v>
      </c>
      <c r="C27" s="358" t="s">
        <v>76</v>
      </c>
      <c r="D27" s="238" t="s">
        <v>53</v>
      </c>
      <c r="E27" s="620" t="s">
        <v>128</v>
      </c>
      <c r="F27" s="44">
        <v>40000</v>
      </c>
      <c r="G27" s="43">
        <v>3000</v>
      </c>
      <c r="H27" s="31" t="s">
        <v>129</v>
      </c>
      <c r="I27" s="263" t="s">
        <v>25</v>
      </c>
      <c r="J27" s="264" t="s">
        <v>26</v>
      </c>
      <c r="K27" s="76" t="s">
        <v>130</v>
      </c>
      <c r="L27" s="76" t="s">
        <v>131</v>
      </c>
    </row>
    <row r="28" s="1" customFormat="1" ht="78" customHeight="1" spans="1:12">
      <c r="A28" s="264">
        <v>22</v>
      </c>
      <c r="B28" s="264" t="s">
        <v>132</v>
      </c>
      <c r="C28" s="42" t="s">
        <v>76</v>
      </c>
      <c r="D28" s="358" t="s">
        <v>53</v>
      </c>
      <c r="E28" s="620" t="s">
        <v>133</v>
      </c>
      <c r="F28" s="255">
        <v>15000</v>
      </c>
      <c r="G28" s="417">
        <v>5000</v>
      </c>
      <c r="H28" s="31" t="s">
        <v>134</v>
      </c>
      <c r="I28" s="263" t="s">
        <v>135</v>
      </c>
      <c r="J28" s="264" t="s">
        <v>25</v>
      </c>
      <c r="K28" s="45" t="s">
        <v>136</v>
      </c>
      <c r="L28" s="76" t="s">
        <v>137</v>
      </c>
    </row>
    <row r="29" s="1" customFormat="1" ht="153" customHeight="1" spans="1:12">
      <c r="A29" s="264">
        <v>23</v>
      </c>
      <c r="B29" s="42" t="s">
        <v>138</v>
      </c>
      <c r="C29" s="42" t="s">
        <v>76</v>
      </c>
      <c r="D29" s="29" t="s">
        <v>22</v>
      </c>
      <c r="E29" s="57" t="s">
        <v>139</v>
      </c>
      <c r="F29" s="44">
        <v>10000</v>
      </c>
      <c r="G29" s="44">
        <v>6000</v>
      </c>
      <c r="H29" s="39" t="s">
        <v>140</v>
      </c>
      <c r="I29" s="76" t="s">
        <v>25</v>
      </c>
      <c r="J29" s="76" t="s">
        <v>25</v>
      </c>
      <c r="K29" s="45" t="s">
        <v>79</v>
      </c>
      <c r="L29" s="45" t="s">
        <v>126</v>
      </c>
    </row>
    <row r="30" s="1" customFormat="1" ht="25" customHeight="1" spans="1:12">
      <c r="A30" s="52" t="s">
        <v>141</v>
      </c>
      <c r="B30" s="22" t="str">
        <f>"预备项目"&amp;SUBTOTAL(3,A30:A41)-2&amp;"个"</f>
        <v>预备项目10个</v>
      </c>
      <c r="C30" s="23"/>
      <c r="D30" s="53"/>
      <c r="E30" s="22"/>
      <c r="F30" s="83">
        <f>SUM(F31:F40)</f>
        <v>713000</v>
      </c>
      <c r="G30" s="83">
        <f>SUM(G31:G40)</f>
        <v>151500</v>
      </c>
      <c r="H30" s="78"/>
      <c r="I30" s="52"/>
      <c r="J30" s="52"/>
      <c r="K30" s="52"/>
      <c r="L30" s="52"/>
    </row>
    <row r="31" s="1" customFormat="1" ht="107" customHeight="1" spans="1:12">
      <c r="A31" s="264">
        <v>1</v>
      </c>
      <c r="B31" s="28" t="s">
        <v>142</v>
      </c>
      <c r="C31" s="621" t="s">
        <v>21</v>
      </c>
      <c r="D31" s="29" t="s">
        <v>22</v>
      </c>
      <c r="E31" s="57" t="s">
        <v>143</v>
      </c>
      <c r="F31" s="44">
        <v>31000</v>
      </c>
      <c r="G31" s="44">
        <v>10000</v>
      </c>
      <c r="H31" s="39" t="s">
        <v>144</v>
      </c>
      <c r="I31" s="76" t="s">
        <v>72</v>
      </c>
      <c r="J31" s="76" t="s">
        <v>25</v>
      </c>
      <c r="K31" s="45" t="s">
        <v>145</v>
      </c>
      <c r="L31" s="76" t="s">
        <v>146</v>
      </c>
    </row>
    <row r="32" s="1" customFormat="1" ht="92" customHeight="1" spans="1:12">
      <c r="A32" s="264">
        <v>2</v>
      </c>
      <c r="B32" s="619" t="s">
        <v>147</v>
      </c>
      <c r="C32" s="38" t="s">
        <v>21</v>
      </c>
      <c r="D32" s="32" t="s">
        <v>22</v>
      </c>
      <c r="E32" s="620" t="s">
        <v>148</v>
      </c>
      <c r="F32" s="255">
        <v>5000</v>
      </c>
      <c r="G32" s="417">
        <v>2000</v>
      </c>
      <c r="H32" s="31" t="s">
        <v>144</v>
      </c>
      <c r="I32" s="76" t="s">
        <v>72</v>
      </c>
      <c r="J32" s="76" t="s">
        <v>25</v>
      </c>
      <c r="K32" s="45" t="s">
        <v>145</v>
      </c>
      <c r="L32" s="76" t="s">
        <v>146</v>
      </c>
    </row>
    <row r="33" s="1" customFormat="1" ht="92" customHeight="1" spans="1:12">
      <c r="A33" s="264">
        <v>3</v>
      </c>
      <c r="B33" s="619" t="s">
        <v>149</v>
      </c>
      <c r="C33" s="38" t="s">
        <v>21</v>
      </c>
      <c r="D33" s="32" t="s">
        <v>22</v>
      </c>
      <c r="E33" s="620" t="s">
        <v>150</v>
      </c>
      <c r="F33" s="255">
        <v>7000</v>
      </c>
      <c r="G33" s="417">
        <v>500</v>
      </c>
      <c r="H33" s="31" t="s">
        <v>151</v>
      </c>
      <c r="I33" s="263" t="s">
        <v>49</v>
      </c>
      <c r="J33" s="264" t="s">
        <v>25</v>
      </c>
      <c r="K33" s="45" t="s">
        <v>152</v>
      </c>
      <c r="L33" s="264" t="s">
        <v>153</v>
      </c>
    </row>
    <row r="34" s="1" customFormat="1" ht="186" customHeight="1" spans="1:12">
      <c r="A34" s="264">
        <v>4</v>
      </c>
      <c r="B34" s="28" t="s">
        <v>154</v>
      </c>
      <c r="C34" s="28" t="s">
        <v>21</v>
      </c>
      <c r="D34" s="238" t="s">
        <v>30</v>
      </c>
      <c r="E34" s="57" t="s">
        <v>155</v>
      </c>
      <c r="F34" s="225">
        <v>1000</v>
      </c>
      <c r="G34" s="225">
        <v>1000</v>
      </c>
      <c r="H34" s="31" t="s">
        <v>156</v>
      </c>
      <c r="I34" s="76" t="s">
        <v>157</v>
      </c>
      <c r="J34" s="76" t="s">
        <v>25</v>
      </c>
      <c r="K34" s="76" t="s">
        <v>158</v>
      </c>
      <c r="L34" s="76" t="s">
        <v>159</v>
      </c>
    </row>
    <row r="35" s="1" customFormat="1" ht="81" customHeight="1" spans="1:12">
      <c r="A35" s="264">
        <v>5</v>
      </c>
      <c r="B35" s="167" t="s">
        <v>160</v>
      </c>
      <c r="C35" s="38" t="s">
        <v>21</v>
      </c>
      <c r="D35" s="29" t="s">
        <v>22</v>
      </c>
      <c r="E35" s="57" t="s">
        <v>161</v>
      </c>
      <c r="F35" s="44">
        <v>5000</v>
      </c>
      <c r="G35" s="44">
        <v>4000</v>
      </c>
      <c r="H35" s="57" t="s">
        <v>162</v>
      </c>
      <c r="I35" s="76" t="s">
        <v>56</v>
      </c>
      <c r="J35" s="264" t="s">
        <v>25</v>
      </c>
      <c r="K35" s="45" t="s">
        <v>163</v>
      </c>
      <c r="L35" s="264" t="s">
        <v>164</v>
      </c>
    </row>
    <row r="36" s="1" customFormat="1" ht="81" customHeight="1" spans="1:12">
      <c r="A36" s="264">
        <v>6</v>
      </c>
      <c r="B36" s="57" t="s">
        <v>165</v>
      </c>
      <c r="C36" s="42" t="s">
        <v>76</v>
      </c>
      <c r="D36" s="358" t="s">
        <v>53</v>
      </c>
      <c r="E36" s="57" t="s">
        <v>166</v>
      </c>
      <c r="F36" s="44">
        <v>589000</v>
      </c>
      <c r="G36" s="44">
        <v>100000</v>
      </c>
      <c r="H36" s="57" t="s">
        <v>167</v>
      </c>
      <c r="I36" s="35" t="s">
        <v>25</v>
      </c>
      <c r="J36" s="34" t="s">
        <v>25</v>
      </c>
      <c r="K36" s="29" t="s">
        <v>57</v>
      </c>
      <c r="L36" s="29" t="s">
        <v>168</v>
      </c>
    </row>
    <row r="37" s="1" customFormat="1" ht="75" customHeight="1" spans="1:12">
      <c r="A37" s="264">
        <v>7</v>
      </c>
      <c r="B37" s="29" t="s">
        <v>169</v>
      </c>
      <c r="C37" s="42" t="s">
        <v>76</v>
      </c>
      <c r="D37" s="358" t="s">
        <v>53</v>
      </c>
      <c r="E37" s="39" t="s">
        <v>170</v>
      </c>
      <c r="F37" s="114">
        <v>13000</v>
      </c>
      <c r="G37" s="43">
        <v>5000</v>
      </c>
      <c r="H37" s="39" t="s">
        <v>171</v>
      </c>
      <c r="I37" s="43" t="s">
        <v>172</v>
      </c>
      <c r="J37" s="264" t="s">
        <v>25</v>
      </c>
      <c r="K37" s="45" t="s">
        <v>57</v>
      </c>
      <c r="L37" s="264" t="s">
        <v>168</v>
      </c>
    </row>
    <row r="38" s="1" customFormat="1" ht="84" customHeight="1" spans="1:12">
      <c r="A38" s="264">
        <v>8</v>
      </c>
      <c r="B38" s="264" t="s">
        <v>173</v>
      </c>
      <c r="C38" s="42" t="s">
        <v>76</v>
      </c>
      <c r="D38" s="358" t="s">
        <v>53</v>
      </c>
      <c r="E38" s="620" t="s">
        <v>174</v>
      </c>
      <c r="F38" s="255">
        <v>35000</v>
      </c>
      <c r="G38" s="417">
        <v>10000</v>
      </c>
      <c r="H38" s="39" t="s">
        <v>175</v>
      </c>
      <c r="I38" s="76" t="s">
        <v>49</v>
      </c>
      <c r="J38" s="264" t="s">
        <v>25</v>
      </c>
      <c r="K38" s="45" t="s">
        <v>57</v>
      </c>
      <c r="L38" s="264" t="s">
        <v>168</v>
      </c>
    </row>
    <row r="39" s="1" customFormat="1" ht="67" customHeight="1" spans="1:12">
      <c r="A39" s="264">
        <v>9</v>
      </c>
      <c r="B39" s="29" t="s">
        <v>176</v>
      </c>
      <c r="C39" s="42" t="s">
        <v>76</v>
      </c>
      <c r="D39" s="29" t="s">
        <v>22</v>
      </c>
      <c r="E39" s="39" t="s">
        <v>177</v>
      </c>
      <c r="F39" s="114">
        <v>10000</v>
      </c>
      <c r="G39" s="43">
        <v>5000</v>
      </c>
      <c r="H39" s="39" t="s">
        <v>178</v>
      </c>
      <c r="I39" s="76" t="s">
        <v>157</v>
      </c>
      <c r="J39" s="264" t="s">
        <v>25</v>
      </c>
      <c r="K39" s="45" t="s">
        <v>57</v>
      </c>
      <c r="L39" s="264" t="s">
        <v>168</v>
      </c>
    </row>
    <row r="40" s="1" customFormat="1" ht="97" customHeight="1" spans="1:12">
      <c r="A40" s="264">
        <v>10</v>
      </c>
      <c r="B40" s="42" t="s">
        <v>179</v>
      </c>
      <c r="C40" s="42" t="s">
        <v>76</v>
      </c>
      <c r="D40" s="29" t="s">
        <v>22</v>
      </c>
      <c r="E40" s="57" t="s">
        <v>180</v>
      </c>
      <c r="F40" s="44">
        <v>17000</v>
      </c>
      <c r="G40" s="44">
        <v>14000</v>
      </c>
      <c r="H40" s="57" t="s">
        <v>181</v>
      </c>
      <c r="I40" s="44" t="s">
        <v>157</v>
      </c>
      <c r="J40" s="44" t="s">
        <v>25</v>
      </c>
      <c r="K40" s="45" t="s">
        <v>182</v>
      </c>
      <c r="L40" s="264" t="s">
        <v>58</v>
      </c>
    </row>
    <row r="41" s="1" customFormat="1" ht="25" customHeight="1" spans="1:12">
      <c r="A41" s="52" t="s">
        <v>183</v>
      </c>
      <c r="B41" s="22" t="str">
        <f>"前期项目"&amp;SUBTOTAL(3,A41:A64)-1&amp;"个"</f>
        <v>前期项目23个</v>
      </c>
      <c r="C41" s="23"/>
      <c r="D41" s="53"/>
      <c r="E41" s="22"/>
      <c r="F41" s="52">
        <f>SUM(F42:F64)</f>
        <v>1212700</v>
      </c>
      <c r="G41" s="21"/>
      <c r="H41" s="78"/>
      <c r="I41" s="52"/>
      <c r="J41" s="52"/>
      <c r="K41" s="52"/>
      <c r="L41" s="52"/>
    </row>
    <row r="42" s="1" customFormat="1" ht="70" customHeight="1" spans="1:12">
      <c r="A42" s="43">
        <v>1</v>
      </c>
      <c r="B42" s="28" t="s">
        <v>184</v>
      </c>
      <c r="C42" s="28" t="s">
        <v>21</v>
      </c>
      <c r="D42" s="358" t="s">
        <v>53</v>
      </c>
      <c r="E42" s="57" t="s">
        <v>185</v>
      </c>
      <c r="F42" s="76">
        <v>8000</v>
      </c>
      <c r="G42" s="76"/>
      <c r="H42" s="57" t="s">
        <v>186</v>
      </c>
      <c r="I42" s="76"/>
      <c r="J42" s="76"/>
      <c r="K42" s="76" t="s">
        <v>187</v>
      </c>
      <c r="L42" s="76" t="s">
        <v>188</v>
      </c>
    </row>
    <row r="43" s="1" customFormat="1" ht="147" customHeight="1" spans="1:12">
      <c r="A43" s="43">
        <v>2</v>
      </c>
      <c r="B43" s="75" t="s">
        <v>189</v>
      </c>
      <c r="C43" s="28" t="s">
        <v>21</v>
      </c>
      <c r="D43" s="358" t="s">
        <v>53</v>
      </c>
      <c r="E43" s="39" t="s">
        <v>190</v>
      </c>
      <c r="F43" s="45">
        <v>6000</v>
      </c>
      <c r="G43" s="45"/>
      <c r="H43" s="39" t="s">
        <v>191</v>
      </c>
      <c r="I43" s="45"/>
      <c r="J43" s="45"/>
      <c r="K43" s="45" t="s">
        <v>192</v>
      </c>
      <c r="L43" s="45" t="s">
        <v>193</v>
      </c>
    </row>
    <row r="44" s="1" customFormat="1" ht="69" customHeight="1" spans="1:12">
      <c r="A44" s="43">
        <v>3</v>
      </c>
      <c r="B44" s="28" t="s">
        <v>194</v>
      </c>
      <c r="C44" s="28" t="s">
        <v>21</v>
      </c>
      <c r="D44" s="42" t="s">
        <v>30</v>
      </c>
      <c r="E44" s="57" t="s">
        <v>195</v>
      </c>
      <c r="F44" s="44">
        <v>5000</v>
      </c>
      <c r="G44" s="44"/>
      <c r="H44" s="31" t="s">
        <v>196</v>
      </c>
      <c r="I44" s="76"/>
      <c r="J44" s="76"/>
      <c r="K44" s="76" t="s">
        <v>197</v>
      </c>
      <c r="L44" s="76" t="s">
        <v>198</v>
      </c>
    </row>
    <row r="45" s="1" customFormat="1" ht="113" customHeight="1" spans="1:12">
      <c r="A45" s="43">
        <v>4</v>
      </c>
      <c r="B45" s="28" t="s">
        <v>199</v>
      </c>
      <c r="C45" s="28" t="s">
        <v>21</v>
      </c>
      <c r="D45" s="42" t="s">
        <v>30</v>
      </c>
      <c r="E45" s="57" t="s">
        <v>200</v>
      </c>
      <c r="F45" s="225">
        <v>122000</v>
      </c>
      <c r="G45" s="481"/>
      <c r="H45" s="31" t="s">
        <v>201</v>
      </c>
      <c r="I45" s="481"/>
      <c r="J45" s="481"/>
      <c r="K45" s="45" t="s">
        <v>40</v>
      </c>
      <c r="L45" s="630" t="s">
        <v>202</v>
      </c>
    </row>
    <row r="46" s="1" customFormat="1" ht="128" customHeight="1" spans="1:12">
      <c r="A46" s="43">
        <v>5</v>
      </c>
      <c r="B46" s="38" t="s">
        <v>203</v>
      </c>
      <c r="C46" s="28" t="s">
        <v>21</v>
      </c>
      <c r="D46" s="42" t="s">
        <v>30</v>
      </c>
      <c r="E46" s="30" t="s">
        <v>204</v>
      </c>
      <c r="F46" s="27">
        <v>50000</v>
      </c>
      <c r="G46" s="449"/>
      <c r="H46" s="30" t="s">
        <v>196</v>
      </c>
      <c r="I46" s="449"/>
      <c r="J46" s="449"/>
      <c r="K46" s="45" t="s">
        <v>40</v>
      </c>
      <c r="L46" s="630" t="s">
        <v>202</v>
      </c>
    </row>
    <row r="47" s="1" customFormat="1" ht="113" customHeight="1" spans="1:12">
      <c r="A47" s="43">
        <v>6</v>
      </c>
      <c r="B47" s="75" t="s">
        <v>205</v>
      </c>
      <c r="C47" s="28" t="s">
        <v>21</v>
      </c>
      <c r="D47" s="42" t="s">
        <v>30</v>
      </c>
      <c r="E47" s="30" t="s">
        <v>206</v>
      </c>
      <c r="F47" s="27">
        <v>50000</v>
      </c>
      <c r="G47" s="449"/>
      <c r="H47" s="30" t="s">
        <v>196</v>
      </c>
      <c r="I47" s="449"/>
      <c r="J47" s="449"/>
      <c r="K47" s="45" t="s">
        <v>40</v>
      </c>
      <c r="L47" s="630" t="s">
        <v>202</v>
      </c>
    </row>
    <row r="48" s="1" customFormat="1" ht="70" customHeight="1" spans="1:12">
      <c r="A48" s="43">
        <v>7</v>
      </c>
      <c r="B48" s="75" t="s">
        <v>207</v>
      </c>
      <c r="C48" s="28" t="s">
        <v>21</v>
      </c>
      <c r="D48" s="42" t="s">
        <v>30</v>
      </c>
      <c r="E48" s="39" t="s">
        <v>208</v>
      </c>
      <c r="F48" s="45">
        <v>8000</v>
      </c>
      <c r="G48" s="45"/>
      <c r="H48" s="31" t="s">
        <v>209</v>
      </c>
      <c r="I48" s="45"/>
      <c r="J48" s="45"/>
      <c r="K48" s="76" t="s">
        <v>145</v>
      </c>
      <c r="L48" s="76" t="s">
        <v>146</v>
      </c>
    </row>
    <row r="49" s="1" customFormat="1" ht="59" customHeight="1" spans="1:12">
      <c r="A49" s="43">
        <v>8</v>
      </c>
      <c r="B49" s="75" t="s">
        <v>210</v>
      </c>
      <c r="C49" s="28" t="s">
        <v>21</v>
      </c>
      <c r="D49" s="29" t="s">
        <v>22</v>
      </c>
      <c r="E49" s="39" t="s">
        <v>211</v>
      </c>
      <c r="F49" s="45">
        <v>600</v>
      </c>
      <c r="G49" s="45"/>
      <c r="H49" s="31" t="s">
        <v>212</v>
      </c>
      <c r="I49" s="45"/>
      <c r="J49" s="45"/>
      <c r="K49" s="76" t="s">
        <v>145</v>
      </c>
      <c r="L49" s="76" t="s">
        <v>146</v>
      </c>
    </row>
    <row r="50" s="1" customFormat="1" ht="59" customHeight="1" spans="1:12">
      <c r="A50" s="43">
        <v>9</v>
      </c>
      <c r="B50" s="75" t="s">
        <v>213</v>
      </c>
      <c r="C50" s="28" t="s">
        <v>21</v>
      </c>
      <c r="D50" s="29" t="s">
        <v>53</v>
      </c>
      <c r="E50" s="39" t="s">
        <v>214</v>
      </c>
      <c r="F50" s="114">
        <v>800</v>
      </c>
      <c r="G50" s="43"/>
      <c r="H50" s="39" t="s">
        <v>212</v>
      </c>
      <c r="I50" s="76"/>
      <c r="J50" s="264"/>
      <c r="K50" s="45" t="s">
        <v>67</v>
      </c>
      <c r="L50" s="45" t="s">
        <v>68</v>
      </c>
    </row>
    <row r="51" s="1" customFormat="1" ht="123" customHeight="1" spans="1:12">
      <c r="A51" s="43">
        <v>10</v>
      </c>
      <c r="B51" s="619" t="s">
        <v>215</v>
      </c>
      <c r="C51" s="621" t="s">
        <v>21</v>
      </c>
      <c r="D51" s="622" t="s">
        <v>53</v>
      </c>
      <c r="E51" s="620" t="s">
        <v>216</v>
      </c>
      <c r="F51" s="44">
        <v>500</v>
      </c>
      <c r="G51" s="43"/>
      <c r="H51" s="31" t="s">
        <v>217</v>
      </c>
      <c r="I51" s="263"/>
      <c r="J51" s="264"/>
      <c r="K51" s="76" t="s">
        <v>67</v>
      </c>
      <c r="L51" s="76" t="s">
        <v>68</v>
      </c>
    </row>
    <row r="52" s="1" customFormat="1" ht="68" customHeight="1" spans="1:12">
      <c r="A52" s="43">
        <v>11</v>
      </c>
      <c r="B52" s="167" t="s">
        <v>218</v>
      </c>
      <c r="C52" s="28" t="s">
        <v>21</v>
      </c>
      <c r="D52" s="29" t="s">
        <v>22</v>
      </c>
      <c r="E52" s="57" t="s">
        <v>219</v>
      </c>
      <c r="F52" s="225">
        <v>800</v>
      </c>
      <c r="G52" s="481"/>
      <c r="H52" s="31" t="s">
        <v>201</v>
      </c>
      <c r="I52" s="481"/>
      <c r="J52" s="481"/>
      <c r="K52" s="45" t="s">
        <v>220</v>
      </c>
      <c r="L52" s="45" t="s">
        <v>221</v>
      </c>
    </row>
    <row r="53" s="1" customFormat="1" ht="54" customHeight="1" spans="1:12">
      <c r="A53" s="43">
        <v>12</v>
      </c>
      <c r="B53" s="42" t="s">
        <v>222</v>
      </c>
      <c r="C53" s="42" t="s">
        <v>76</v>
      </c>
      <c r="D53" s="42" t="s">
        <v>53</v>
      </c>
      <c r="E53" s="57" t="s">
        <v>223</v>
      </c>
      <c r="F53" s="44">
        <v>180000</v>
      </c>
      <c r="G53" s="44"/>
      <c r="H53" s="31" t="s">
        <v>224</v>
      </c>
      <c r="I53" s="76"/>
      <c r="J53" s="76"/>
      <c r="K53" s="45" t="s">
        <v>145</v>
      </c>
      <c r="L53" s="76" t="s">
        <v>63</v>
      </c>
    </row>
    <row r="54" s="1" customFormat="1" ht="47" customHeight="1" spans="1:12">
      <c r="A54" s="43">
        <v>13</v>
      </c>
      <c r="B54" s="42" t="s">
        <v>225</v>
      </c>
      <c r="C54" s="42" t="s">
        <v>76</v>
      </c>
      <c r="D54" s="42" t="s">
        <v>53</v>
      </c>
      <c r="E54" s="57" t="s">
        <v>226</v>
      </c>
      <c r="F54" s="44">
        <v>180000</v>
      </c>
      <c r="G54" s="44"/>
      <c r="H54" s="31" t="s">
        <v>224</v>
      </c>
      <c r="I54" s="76"/>
      <c r="J54" s="76"/>
      <c r="K54" s="45" t="s">
        <v>145</v>
      </c>
      <c r="L54" s="76" t="s">
        <v>63</v>
      </c>
    </row>
    <row r="55" s="1" customFormat="1" ht="109" customHeight="1" spans="1:12">
      <c r="A55" s="43">
        <v>14</v>
      </c>
      <c r="B55" s="42" t="s">
        <v>227</v>
      </c>
      <c r="C55" s="42" t="s">
        <v>76</v>
      </c>
      <c r="D55" s="42" t="s">
        <v>53</v>
      </c>
      <c r="E55" s="57" t="s">
        <v>228</v>
      </c>
      <c r="F55" s="44">
        <v>180000</v>
      </c>
      <c r="G55" s="44"/>
      <c r="H55" s="31" t="s">
        <v>224</v>
      </c>
      <c r="I55" s="76"/>
      <c r="J55" s="76"/>
      <c r="K55" s="45" t="s">
        <v>145</v>
      </c>
      <c r="L55" s="76" t="s">
        <v>63</v>
      </c>
    </row>
    <row r="56" s="1" customFormat="1" ht="109" customHeight="1" spans="1:12">
      <c r="A56" s="43">
        <v>15</v>
      </c>
      <c r="B56" s="42" t="s">
        <v>229</v>
      </c>
      <c r="C56" s="42" t="s">
        <v>76</v>
      </c>
      <c r="D56" s="42" t="s">
        <v>53</v>
      </c>
      <c r="E56" s="57" t="s">
        <v>230</v>
      </c>
      <c r="F56" s="44">
        <v>60000</v>
      </c>
      <c r="G56" s="44"/>
      <c r="H56" s="31" t="s">
        <v>224</v>
      </c>
      <c r="I56" s="76"/>
      <c r="J56" s="76"/>
      <c r="K56" s="76" t="s">
        <v>187</v>
      </c>
      <c r="L56" s="76" t="s">
        <v>188</v>
      </c>
    </row>
    <row r="57" s="1" customFormat="1" ht="56" customHeight="1" spans="1:12">
      <c r="A57" s="43">
        <v>16</v>
      </c>
      <c r="B57" s="42" t="s">
        <v>231</v>
      </c>
      <c r="C57" s="42" t="s">
        <v>76</v>
      </c>
      <c r="D57" s="358" t="s">
        <v>53</v>
      </c>
      <c r="E57" s="57" t="s">
        <v>232</v>
      </c>
      <c r="F57" s="225">
        <v>160000</v>
      </c>
      <c r="G57" s="481"/>
      <c r="H57" s="31" t="s">
        <v>224</v>
      </c>
      <c r="I57" s="481"/>
      <c r="J57" s="481"/>
      <c r="K57" s="45" t="s">
        <v>145</v>
      </c>
      <c r="L57" s="76" t="s">
        <v>63</v>
      </c>
    </row>
    <row r="58" s="1" customFormat="1" ht="57" customHeight="1" spans="1:12">
      <c r="A58" s="43">
        <v>17</v>
      </c>
      <c r="B58" s="42" t="s">
        <v>233</v>
      </c>
      <c r="C58" s="42" t="s">
        <v>76</v>
      </c>
      <c r="D58" s="358" t="s">
        <v>53</v>
      </c>
      <c r="E58" s="57" t="s">
        <v>234</v>
      </c>
      <c r="F58" s="225">
        <v>150000</v>
      </c>
      <c r="G58" s="481"/>
      <c r="H58" s="31" t="s">
        <v>224</v>
      </c>
      <c r="I58" s="481"/>
      <c r="J58" s="481"/>
      <c r="K58" s="45" t="s">
        <v>145</v>
      </c>
      <c r="L58" s="76" t="s">
        <v>63</v>
      </c>
    </row>
    <row r="59" s="1" customFormat="1" ht="56" customHeight="1" spans="1:12">
      <c r="A59" s="43">
        <v>19</v>
      </c>
      <c r="B59" s="42" t="s">
        <v>235</v>
      </c>
      <c r="C59" s="42" t="s">
        <v>76</v>
      </c>
      <c r="D59" s="32" t="s">
        <v>22</v>
      </c>
      <c r="E59" s="57" t="s">
        <v>236</v>
      </c>
      <c r="F59" s="44">
        <v>2000</v>
      </c>
      <c r="G59" s="44"/>
      <c r="H59" s="31" t="s">
        <v>237</v>
      </c>
      <c r="I59" s="76"/>
      <c r="J59" s="76"/>
      <c r="K59" s="45" t="s">
        <v>238</v>
      </c>
      <c r="L59" s="45" t="s">
        <v>239</v>
      </c>
    </row>
    <row r="60" s="1" customFormat="1" ht="76" customHeight="1" spans="1:12">
      <c r="A60" s="43">
        <v>20</v>
      </c>
      <c r="B60" s="29" t="s">
        <v>240</v>
      </c>
      <c r="C60" s="42" t="s">
        <v>76</v>
      </c>
      <c r="D60" s="32" t="s">
        <v>22</v>
      </c>
      <c r="E60" s="39" t="s">
        <v>241</v>
      </c>
      <c r="F60" s="45">
        <v>12000</v>
      </c>
      <c r="G60" s="45"/>
      <c r="H60" s="31" t="s">
        <v>237</v>
      </c>
      <c r="I60" s="45"/>
      <c r="J60" s="45"/>
      <c r="K60" s="45" t="s">
        <v>145</v>
      </c>
      <c r="L60" s="45" t="s">
        <v>63</v>
      </c>
    </row>
    <row r="61" s="1" customFormat="1" ht="57" customHeight="1" spans="1:12">
      <c r="A61" s="43">
        <v>21</v>
      </c>
      <c r="B61" s="42" t="s">
        <v>242</v>
      </c>
      <c r="C61" s="42" t="s">
        <v>76</v>
      </c>
      <c r="D61" s="32" t="s">
        <v>22</v>
      </c>
      <c r="E61" s="57" t="s">
        <v>243</v>
      </c>
      <c r="F61" s="44">
        <v>25000</v>
      </c>
      <c r="G61" s="44"/>
      <c r="H61" s="39" t="s">
        <v>212</v>
      </c>
      <c r="I61" s="76"/>
      <c r="J61" s="76"/>
      <c r="K61" s="43" t="s">
        <v>244</v>
      </c>
      <c r="L61" s="45" t="s">
        <v>245</v>
      </c>
    </row>
    <row r="62" s="1" customFormat="1" ht="71" customHeight="1" spans="1:12">
      <c r="A62" s="43">
        <v>22</v>
      </c>
      <c r="B62" s="29" t="s">
        <v>246</v>
      </c>
      <c r="C62" s="42" t="s">
        <v>76</v>
      </c>
      <c r="D62" s="29" t="s">
        <v>30</v>
      </c>
      <c r="E62" s="39" t="s">
        <v>247</v>
      </c>
      <c r="F62" s="45">
        <v>6000</v>
      </c>
      <c r="G62" s="45"/>
      <c r="H62" s="31" t="s">
        <v>248</v>
      </c>
      <c r="I62" s="45"/>
      <c r="J62" s="45"/>
      <c r="K62" s="76" t="s">
        <v>145</v>
      </c>
      <c r="L62" s="76" t="s">
        <v>146</v>
      </c>
    </row>
    <row r="63" s="1" customFormat="1" ht="198" customHeight="1" spans="1:12">
      <c r="A63" s="43">
        <v>23</v>
      </c>
      <c r="B63" s="264" t="s">
        <v>249</v>
      </c>
      <c r="C63" s="42" t="s">
        <v>76</v>
      </c>
      <c r="D63" s="32" t="s">
        <v>22</v>
      </c>
      <c r="E63" s="620" t="s">
        <v>250</v>
      </c>
      <c r="F63" s="255">
        <v>1000</v>
      </c>
      <c r="G63" s="417"/>
      <c r="H63" s="39" t="s">
        <v>212</v>
      </c>
      <c r="I63" s="263"/>
      <c r="J63" s="264"/>
      <c r="K63" s="76" t="s">
        <v>145</v>
      </c>
      <c r="L63" s="76" t="s">
        <v>146</v>
      </c>
    </row>
    <row r="64" s="1" customFormat="1" ht="45" customHeight="1" spans="1:12">
      <c r="A64" s="43">
        <v>24</v>
      </c>
      <c r="B64" s="42" t="s">
        <v>251</v>
      </c>
      <c r="C64" s="42" t="s">
        <v>76</v>
      </c>
      <c r="D64" s="42" t="s">
        <v>30</v>
      </c>
      <c r="E64" s="57" t="s">
        <v>252</v>
      </c>
      <c r="F64" s="225">
        <v>5000</v>
      </c>
      <c r="G64" s="481"/>
      <c r="H64" s="31" t="s">
        <v>201</v>
      </c>
      <c r="I64" s="481"/>
      <c r="J64" s="481"/>
      <c r="K64" s="45" t="s">
        <v>145</v>
      </c>
      <c r="L64" s="45" t="s">
        <v>146</v>
      </c>
    </row>
  </sheetData>
  <autoFilter xmlns:etc="http://www.wps.cn/officeDocument/2017/etCustomData" ref="A4:N64"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6"/>
  <sheetViews>
    <sheetView view="pageBreakPreview" zoomScale="70" zoomScaleNormal="70" workbookViewId="0">
      <selection activeCell="K45" sqref="K45"/>
    </sheetView>
  </sheetViews>
  <sheetFormatPr defaultColWidth="9" defaultRowHeight="14.25"/>
  <cols>
    <col min="1" max="1" width="7.75" style="4" customWidth="1"/>
    <col min="2" max="2" width="18.1333333333333" style="10" customWidth="1"/>
    <col min="3" max="3" width="10.025" style="4" customWidth="1"/>
    <col min="4" max="4" width="8.925" style="11" customWidth="1"/>
    <col min="5" max="5" width="48.8666666666667" style="10"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2">
      <c r="A1" s="12" t="s">
        <v>3094</v>
      </c>
      <c r="B1" s="13"/>
      <c r="C1" s="12"/>
      <c r="D1" s="14"/>
      <c r="E1" s="13"/>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91" customFormat="1" ht="38" customHeight="1" spans="1:12">
      <c r="A5" s="16"/>
      <c r="B5" s="17" t="str">
        <f>"合计项目"&amp;SUBTOTAL(3,A5:A66)-3&amp;"个"</f>
        <v>合计项目58个</v>
      </c>
      <c r="C5" s="15"/>
      <c r="D5" s="92"/>
      <c r="E5" s="19"/>
      <c r="F5" s="16">
        <f>SUM(F6,F36,F52)</f>
        <v>634100</v>
      </c>
      <c r="G5" s="16">
        <f>SUM(G6,G36,G52)</f>
        <v>158300</v>
      </c>
      <c r="H5" s="20"/>
      <c r="I5" s="15"/>
      <c r="J5" s="15"/>
      <c r="K5" s="75"/>
      <c r="L5" s="75"/>
    </row>
    <row r="6" s="5" customFormat="1" ht="25" customHeight="1" spans="1:12">
      <c r="A6" s="21" t="s">
        <v>19</v>
      </c>
      <c r="B6" s="22" t="str">
        <f>"在建项目"&amp;SUBTOTAL(3,A6:A36)-2&amp;"个"</f>
        <v>在建项目29个</v>
      </c>
      <c r="C6" s="23"/>
      <c r="D6" s="23"/>
      <c r="E6" s="22"/>
      <c r="F6" s="25">
        <f>SUM(F7:F35)</f>
        <v>466800</v>
      </c>
      <c r="G6" s="25">
        <f>SUM(G7:G35)</f>
        <v>125600</v>
      </c>
      <c r="H6" s="26"/>
      <c r="I6" s="52"/>
      <c r="J6" s="52"/>
      <c r="K6" s="52"/>
      <c r="L6" s="52"/>
    </row>
    <row r="7" s="5" customFormat="1" ht="99" customHeight="1" spans="1:12">
      <c r="A7" s="43">
        <v>1</v>
      </c>
      <c r="B7" s="17" t="s">
        <v>3095</v>
      </c>
      <c r="C7" s="38" t="s">
        <v>21</v>
      </c>
      <c r="D7" s="58" t="s">
        <v>264</v>
      </c>
      <c r="E7" s="39" t="s">
        <v>3096</v>
      </c>
      <c r="F7" s="114">
        <v>6000</v>
      </c>
      <c r="G7" s="43">
        <v>4000</v>
      </c>
      <c r="H7" s="46" t="s">
        <v>3097</v>
      </c>
      <c r="I7" s="119" t="s">
        <v>33</v>
      </c>
      <c r="J7" s="119" t="s">
        <v>49</v>
      </c>
      <c r="K7" s="45" t="s">
        <v>2103</v>
      </c>
      <c r="L7" s="45" t="s">
        <v>3098</v>
      </c>
    </row>
    <row r="8" s="5" customFormat="1" ht="69.95" customHeight="1" spans="1:12">
      <c r="A8" s="43">
        <v>2</v>
      </c>
      <c r="B8" s="17" t="s">
        <v>3099</v>
      </c>
      <c r="C8" s="38" t="s">
        <v>21</v>
      </c>
      <c r="D8" s="58" t="s">
        <v>264</v>
      </c>
      <c r="E8" s="39" t="s">
        <v>3100</v>
      </c>
      <c r="F8" s="114">
        <v>2000</v>
      </c>
      <c r="G8" s="43">
        <v>2000</v>
      </c>
      <c r="H8" s="46" t="s">
        <v>3101</v>
      </c>
      <c r="I8" s="119" t="s">
        <v>33</v>
      </c>
      <c r="J8" s="119" t="s">
        <v>49</v>
      </c>
      <c r="K8" s="45" t="s">
        <v>3102</v>
      </c>
      <c r="L8" s="45" t="s">
        <v>3103</v>
      </c>
    </row>
    <row r="9" s="113" customFormat="1" ht="60" customHeight="1" spans="1:12">
      <c r="A9" s="43">
        <v>3</v>
      </c>
      <c r="B9" s="17" t="s">
        <v>3104</v>
      </c>
      <c r="C9" s="38" t="s">
        <v>21</v>
      </c>
      <c r="D9" s="58" t="s">
        <v>22</v>
      </c>
      <c r="E9" s="39" t="s">
        <v>3105</v>
      </c>
      <c r="F9" s="114">
        <v>1500</v>
      </c>
      <c r="G9" s="43">
        <v>1500</v>
      </c>
      <c r="H9" s="46" t="s">
        <v>3106</v>
      </c>
      <c r="I9" s="117" t="s">
        <v>25</v>
      </c>
      <c r="J9" s="119" t="s">
        <v>49</v>
      </c>
      <c r="K9" s="45" t="s">
        <v>2103</v>
      </c>
      <c r="L9" s="29" t="s">
        <v>340</v>
      </c>
    </row>
    <row r="10" s="113" customFormat="1" ht="60" customHeight="1" spans="1:12">
      <c r="A10" s="43">
        <v>6</v>
      </c>
      <c r="B10" s="17" t="s">
        <v>3107</v>
      </c>
      <c r="C10" s="38" t="s">
        <v>21</v>
      </c>
      <c r="D10" s="58" t="s">
        <v>265</v>
      </c>
      <c r="E10" s="39" t="s">
        <v>3108</v>
      </c>
      <c r="F10" s="114">
        <v>2000</v>
      </c>
      <c r="G10" s="43">
        <v>2000</v>
      </c>
      <c r="H10" s="115" t="s">
        <v>3109</v>
      </c>
      <c r="I10" s="119" t="s">
        <v>1706</v>
      </c>
      <c r="J10" s="119" t="s">
        <v>25</v>
      </c>
      <c r="K10" s="45" t="s">
        <v>2103</v>
      </c>
      <c r="L10" s="45" t="s">
        <v>3110</v>
      </c>
    </row>
    <row r="11" s="113" customFormat="1" ht="101" customHeight="1" spans="1:12">
      <c r="A11" s="43">
        <v>7</v>
      </c>
      <c r="B11" s="17" t="s">
        <v>3111</v>
      </c>
      <c r="C11" s="38" t="s">
        <v>21</v>
      </c>
      <c r="D11" s="58" t="s">
        <v>265</v>
      </c>
      <c r="E11" s="39" t="s">
        <v>3112</v>
      </c>
      <c r="F11" s="114">
        <v>2000</v>
      </c>
      <c r="G11" s="43">
        <v>2000</v>
      </c>
      <c r="H11" s="46" t="s">
        <v>3113</v>
      </c>
      <c r="I11" s="119" t="s">
        <v>26</v>
      </c>
      <c r="J11" s="119" t="s">
        <v>49</v>
      </c>
      <c r="K11" s="45" t="s">
        <v>2103</v>
      </c>
      <c r="L11" s="45" t="s">
        <v>2098</v>
      </c>
    </row>
    <row r="12" s="113" customFormat="1" ht="60" customHeight="1" spans="1:12">
      <c r="A12" s="43">
        <v>8</v>
      </c>
      <c r="B12" s="17" t="s">
        <v>3114</v>
      </c>
      <c r="C12" s="38" t="s">
        <v>21</v>
      </c>
      <c r="D12" s="58" t="s">
        <v>265</v>
      </c>
      <c r="E12" s="39" t="s">
        <v>3115</v>
      </c>
      <c r="F12" s="114">
        <v>1500</v>
      </c>
      <c r="G12" s="43">
        <v>1500</v>
      </c>
      <c r="H12" s="46" t="s">
        <v>3116</v>
      </c>
      <c r="I12" s="119" t="s">
        <v>34</v>
      </c>
      <c r="J12" s="119" t="s">
        <v>49</v>
      </c>
      <c r="K12" s="45" t="s">
        <v>3117</v>
      </c>
      <c r="L12" s="45" t="s">
        <v>2111</v>
      </c>
    </row>
    <row r="13" s="113" customFormat="1" ht="60" customHeight="1" spans="1:12">
      <c r="A13" s="43">
        <v>9</v>
      </c>
      <c r="B13" s="17" t="s">
        <v>3118</v>
      </c>
      <c r="C13" s="38" t="s">
        <v>21</v>
      </c>
      <c r="D13" s="58" t="s">
        <v>265</v>
      </c>
      <c r="E13" s="39" t="s">
        <v>3119</v>
      </c>
      <c r="F13" s="114">
        <v>3000</v>
      </c>
      <c r="G13" s="43">
        <v>3000</v>
      </c>
      <c r="H13" s="46" t="s">
        <v>3120</v>
      </c>
      <c r="I13" s="119" t="s">
        <v>34</v>
      </c>
      <c r="J13" s="119" t="s">
        <v>49</v>
      </c>
      <c r="K13" s="45" t="s">
        <v>2103</v>
      </c>
      <c r="L13" s="45" t="s">
        <v>3121</v>
      </c>
    </row>
    <row r="14" s="113" customFormat="1" ht="114" customHeight="1" spans="1:12">
      <c r="A14" s="43">
        <v>10</v>
      </c>
      <c r="B14" s="17" t="s">
        <v>3122</v>
      </c>
      <c r="C14" s="38" t="s">
        <v>21</v>
      </c>
      <c r="D14" s="58" t="s">
        <v>265</v>
      </c>
      <c r="E14" s="39" t="s">
        <v>3123</v>
      </c>
      <c r="F14" s="114">
        <v>6000</v>
      </c>
      <c r="G14" s="43">
        <v>3000</v>
      </c>
      <c r="H14" s="46" t="s">
        <v>3124</v>
      </c>
      <c r="I14" s="119" t="s">
        <v>34</v>
      </c>
      <c r="J14" s="119" t="s">
        <v>25</v>
      </c>
      <c r="K14" s="45" t="s">
        <v>2103</v>
      </c>
      <c r="L14" s="45" t="s">
        <v>332</v>
      </c>
    </row>
    <row r="15" s="113" customFormat="1" ht="60" customHeight="1" spans="1:12">
      <c r="A15" s="43">
        <v>11</v>
      </c>
      <c r="B15" s="17" t="s">
        <v>3125</v>
      </c>
      <c r="C15" s="38" t="s">
        <v>21</v>
      </c>
      <c r="D15" s="58" t="s">
        <v>82</v>
      </c>
      <c r="E15" s="33" t="s">
        <v>3126</v>
      </c>
      <c r="F15" s="114">
        <v>1000</v>
      </c>
      <c r="G15" s="43">
        <v>800</v>
      </c>
      <c r="H15" s="46" t="s">
        <v>3127</v>
      </c>
      <c r="I15" s="119" t="s">
        <v>34</v>
      </c>
      <c r="J15" s="119" t="s">
        <v>49</v>
      </c>
      <c r="K15" s="45" t="s">
        <v>2103</v>
      </c>
      <c r="L15" s="45" t="s">
        <v>2111</v>
      </c>
    </row>
    <row r="16" s="113" customFormat="1" ht="60" customHeight="1" spans="1:12">
      <c r="A16" s="43">
        <v>12</v>
      </c>
      <c r="B16" s="17" t="s">
        <v>3128</v>
      </c>
      <c r="C16" s="38" t="s">
        <v>21</v>
      </c>
      <c r="D16" s="58" t="s">
        <v>82</v>
      </c>
      <c r="E16" s="33" t="s">
        <v>3129</v>
      </c>
      <c r="F16" s="114">
        <v>1000</v>
      </c>
      <c r="G16" s="43">
        <v>1000</v>
      </c>
      <c r="H16" s="46" t="s">
        <v>3130</v>
      </c>
      <c r="I16" s="119" t="s">
        <v>1706</v>
      </c>
      <c r="J16" s="119" t="s">
        <v>49</v>
      </c>
      <c r="K16" s="45" t="s">
        <v>2103</v>
      </c>
      <c r="L16" s="45" t="s">
        <v>2111</v>
      </c>
    </row>
    <row r="17" s="113" customFormat="1" ht="60" customHeight="1" spans="1:12">
      <c r="A17" s="43">
        <v>13</v>
      </c>
      <c r="B17" s="17" t="s">
        <v>3131</v>
      </c>
      <c r="C17" s="38" t="s">
        <v>21</v>
      </c>
      <c r="D17" s="58" t="s">
        <v>53</v>
      </c>
      <c r="E17" s="39" t="s">
        <v>3132</v>
      </c>
      <c r="F17" s="114">
        <v>8000</v>
      </c>
      <c r="G17" s="43">
        <v>6000</v>
      </c>
      <c r="H17" s="46" t="s">
        <v>3133</v>
      </c>
      <c r="I17" s="119" t="s">
        <v>1706</v>
      </c>
      <c r="J17" s="117" t="s">
        <v>25</v>
      </c>
      <c r="K17" s="45" t="s">
        <v>2103</v>
      </c>
      <c r="L17" s="45" t="s">
        <v>2111</v>
      </c>
    </row>
    <row r="18" s="113" customFormat="1" ht="60" customHeight="1" spans="1:12">
      <c r="A18" s="43">
        <v>14</v>
      </c>
      <c r="B18" s="17" t="s">
        <v>3134</v>
      </c>
      <c r="C18" s="38" t="s">
        <v>21</v>
      </c>
      <c r="D18" s="58" t="s">
        <v>22</v>
      </c>
      <c r="E18" s="39" t="s">
        <v>3135</v>
      </c>
      <c r="F18" s="114">
        <v>1000</v>
      </c>
      <c r="G18" s="43">
        <v>500</v>
      </c>
      <c r="H18" s="46" t="s">
        <v>3136</v>
      </c>
      <c r="I18" s="119" t="s">
        <v>34</v>
      </c>
      <c r="J18" s="117" t="s">
        <v>25</v>
      </c>
      <c r="K18" s="45" t="s">
        <v>2103</v>
      </c>
      <c r="L18" s="45" t="s">
        <v>3137</v>
      </c>
    </row>
    <row r="19" s="113" customFormat="1" ht="60" customHeight="1" spans="1:12">
      <c r="A19" s="43">
        <v>15</v>
      </c>
      <c r="B19" s="17" t="s">
        <v>3138</v>
      </c>
      <c r="C19" s="38" t="s">
        <v>21</v>
      </c>
      <c r="D19" s="58" t="s">
        <v>30</v>
      </c>
      <c r="E19" s="39" t="s">
        <v>3139</v>
      </c>
      <c r="F19" s="114">
        <v>8000</v>
      </c>
      <c r="G19" s="43">
        <v>4000</v>
      </c>
      <c r="H19" s="46" t="s">
        <v>3140</v>
      </c>
      <c r="I19" s="119" t="s">
        <v>1706</v>
      </c>
      <c r="J19" s="117" t="s">
        <v>25</v>
      </c>
      <c r="K19" s="45" t="s">
        <v>2103</v>
      </c>
      <c r="L19" s="29" t="s">
        <v>340</v>
      </c>
    </row>
    <row r="20" s="113" customFormat="1" ht="86.1" customHeight="1" spans="1:12">
      <c r="A20" s="43">
        <v>16</v>
      </c>
      <c r="B20" s="39" t="s">
        <v>3141</v>
      </c>
      <c r="C20" s="116" t="s">
        <v>76</v>
      </c>
      <c r="D20" s="58" t="s">
        <v>264</v>
      </c>
      <c r="E20" s="39" t="s">
        <v>3142</v>
      </c>
      <c r="F20" s="114">
        <v>300000</v>
      </c>
      <c r="G20" s="43">
        <v>45000</v>
      </c>
      <c r="H20" s="115" t="s">
        <v>3143</v>
      </c>
      <c r="I20" s="119" t="s">
        <v>34</v>
      </c>
      <c r="J20" s="117" t="s">
        <v>25</v>
      </c>
      <c r="K20" s="45" t="s">
        <v>330</v>
      </c>
      <c r="L20" s="45" t="s">
        <v>331</v>
      </c>
    </row>
    <row r="21" s="5" customFormat="1" ht="69.95" customHeight="1" spans="1:12">
      <c r="A21" s="43">
        <v>17</v>
      </c>
      <c r="B21" s="39" t="s">
        <v>3144</v>
      </c>
      <c r="C21" s="116" t="s">
        <v>76</v>
      </c>
      <c r="D21" s="58" t="s">
        <v>264</v>
      </c>
      <c r="E21" s="39" t="s">
        <v>3145</v>
      </c>
      <c r="F21" s="114">
        <v>6000</v>
      </c>
      <c r="G21" s="43">
        <v>6000</v>
      </c>
      <c r="H21" s="115" t="s">
        <v>3146</v>
      </c>
      <c r="I21" s="119" t="s">
        <v>33</v>
      </c>
      <c r="J21" s="119" t="s">
        <v>49</v>
      </c>
      <c r="K21" s="45" t="s">
        <v>3147</v>
      </c>
      <c r="L21" s="45" t="s">
        <v>339</v>
      </c>
    </row>
    <row r="22" s="113" customFormat="1" ht="60" customHeight="1" spans="1:12">
      <c r="A22" s="43">
        <v>18</v>
      </c>
      <c r="B22" s="39" t="s">
        <v>3148</v>
      </c>
      <c r="C22" s="27" t="s">
        <v>76</v>
      </c>
      <c r="D22" s="58" t="s">
        <v>53</v>
      </c>
      <c r="E22" s="39" t="s">
        <v>3149</v>
      </c>
      <c r="F22" s="114">
        <v>8000</v>
      </c>
      <c r="G22" s="43">
        <v>4000</v>
      </c>
      <c r="H22" s="46" t="s">
        <v>3150</v>
      </c>
      <c r="I22" s="117" t="s">
        <v>25</v>
      </c>
      <c r="J22" s="119" t="s">
        <v>34</v>
      </c>
      <c r="K22" s="45" t="s">
        <v>304</v>
      </c>
      <c r="L22" s="29" t="s">
        <v>3151</v>
      </c>
    </row>
    <row r="23" s="113" customFormat="1" ht="60" customHeight="1" spans="1:12">
      <c r="A23" s="43">
        <v>19</v>
      </c>
      <c r="B23" s="39" t="s">
        <v>2253</v>
      </c>
      <c r="C23" s="116" t="s">
        <v>76</v>
      </c>
      <c r="D23" s="58" t="s">
        <v>265</v>
      </c>
      <c r="E23" s="39" t="s">
        <v>3152</v>
      </c>
      <c r="F23" s="114">
        <v>5000</v>
      </c>
      <c r="G23" s="43">
        <v>3000</v>
      </c>
      <c r="H23" s="46" t="s">
        <v>3153</v>
      </c>
      <c r="I23" s="119" t="s">
        <v>33</v>
      </c>
      <c r="J23" s="119" t="s">
        <v>25</v>
      </c>
      <c r="K23" s="45" t="s">
        <v>3154</v>
      </c>
      <c r="L23" s="45" t="s">
        <v>3155</v>
      </c>
    </row>
    <row r="24" s="113" customFormat="1" ht="60" customHeight="1" spans="1:12">
      <c r="A24" s="43">
        <v>20</v>
      </c>
      <c r="B24" s="39" t="s">
        <v>2232</v>
      </c>
      <c r="C24" s="116" t="s">
        <v>76</v>
      </c>
      <c r="D24" s="58" t="s">
        <v>265</v>
      </c>
      <c r="E24" s="39" t="s">
        <v>2233</v>
      </c>
      <c r="F24" s="114">
        <v>5000</v>
      </c>
      <c r="G24" s="43">
        <v>3000</v>
      </c>
      <c r="H24" s="46" t="s">
        <v>3156</v>
      </c>
      <c r="I24" s="117" t="s">
        <v>25</v>
      </c>
      <c r="J24" s="119" t="s">
        <v>25</v>
      </c>
      <c r="K24" s="45" t="s">
        <v>2103</v>
      </c>
      <c r="L24" s="45" t="s">
        <v>340</v>
      </c>
    </row>
    <row r="25" s="113" customFormat="1" ht="60" customHeight="1" spans="1:12">
      <c r="A25" s="43">
        <v>21</v>
      </c>
      <c r="B25" s="39" t="s">
        <v>3157</v>
      </c>
      <c r="C25" s="27" t="s">
        <v>76</v>
      </c>
      <c r="D25" s="58" t="s">
        <v>82</v>
      </c>
      <c r="E25" s="39" t="s">
        <v>3158</v>
      </c>
      <c r="F25" s="114">
        <v>5000</v>
      </c>
      <c r="G25" s="43">
        <v>2000</v>
      </c>
      <c r="H25" s="46" t="s">
        <v>3159</v>
      </c>
      <c r="I25" s="119" t="s">
        <v>34</v>
      </c>
      <c r="J25" s="119" t="s">
        <v>25</v>
      </c>
      <c r="K25" s="45" t="s">
        <v>2103</v>
      </c>
      <c r="L25" s="45" t="s">
        <v>2111</v>
      </c>
    </row>
    <row r="26" s="113" customFormat="1" ht="60" customHeight="1" spans="1:12">
      <c r="A26" s="43">
        <v>22</v>
      </c>
      <c r="B26" s="39" t="s">
        <v>3160</v>
      </c>
      <c r="C26" s="27" t="s">
        <v>76</v>
      </c>
      <c r="D26" s="58" t="s">
        <v>53</v>
      </c>
      <c r="E26" s="39" t="s">
        <v>3161</v>
      </c>
      <c r="F26" s="114">
        <v>8000</v>
      </c>
      <c r="G26" s="43">
        <v>7000</v>
      </c>
      <c r="H26" s="115" t="s">
        <v>3162</v>
      </c>
      <c r="I26" s="117" t="s">
        <v>25</v>
      </c>
      <c r="J26" s="119" t="s">
        <v>49</v>
      </c>
      <c r="K26" s="45" t="s">
        <v>3163</v>
      </c>
      <c r="L26" s="29" t="s">
        <v>3164</v>
      </c>
    </row>
    <row r="27" s="113" customFormat="1" ht="60" customHeight="1" spans="1:12">
      <c r="A27" s="43">
        <v>23</v>
      </c>
      <c r="B27" s="39" t="s">
        <v>3165</v>
      </c>
      <c r="C27" s="27" t="s">
        <v>76</v>
      </c>
      <c r="D27" s="58" t="s">
        <v>53</v>
      </c>
      <c r="E27" s="39" t="s">
        <v>661</v>
      </c>
      <c r="F27" s="114">
        <v>10000</v>
      </c>
      <c r="G27" s="43">
        <v>4000</v>
      </c>
      <c r="H27" s="46" t="s">
        <v>3166</v>
      </c>
      <c r="I27" s="117" t="s">
        <v>25</v>
      </c>
      <c r="J27" s="119" t="s">
        <v>25</v>
      </c>
      <c r="K27" s="45" t="s">
        <v>3167</v>
      </c>
      <c r="L27" s="29" t="s">
        <v>666</v>
      </c>
    </row>
    <row r="28" s="113" customFormat="1" ht="60" customHeight="1" spans="1:12">
      <c r="A28" s="43">
        <v>24</v>
      </c>
      <c r="B28" s="39" t="s">
        <v>3168</v>
      </c>
      <c r="C28" s="27" t="s">
        <v>76</v>
      </c>
      <c r="D28" s="58" t="s">
        <v>53</v>
      </c>
      <c r="E28" s="39" t="s">
        <v>3169</v>
      </c>
      <c r="F28" s="114">
        <v>4500</v>
      </c>
      <c r="G28" s="43">
        <v>3000</v>
      </c>
      <c r="H28" s="46" t="s">
        <v>3170</v>
      </c>
      <c r="I28" s="117" t="s">
        <v>25</v>
      </c>
      <c r="J28" s="119" t="s">
        <v>49</v>
      </c>
      <c r="K28" s="45" t="s">
        <v>3171</v>
      </c>
      <c r="L28" s="29" t="s">
        <v>2137</v>
      </c>
    </row>
    <row r="29" s="113" customFormat="1" ht="60" customHeight="1" spans="1:12">
      <c r="A29" s="43">
        <v>25</v>
      </c>
      <c r="B29" s="39" t="s">
        <v>3172</v>
      </c>
      <c r="C29" s="116" t="s">
        <v>76</v>
      </c>
      <c r="D29" s="58" t="s">
        <v>22</v>
      </c>
      <c r="E29" s="39" t="s">
        <v>2158</v>
      </c>
      <c r="F29" s="114">
        <v>4000</v>
      </c>
      <c r="G29" s="43">
        <v>2500</v>
      </c>
      <c r="H29" s="46" t="s">
        <v>3173</v>
      </c>
      <c r="I29" s="119" t="s">
        <v>1706</v>
      </c>
      <c r="J29" s="119" t="s">
        <v>25</v>
      </c>
      <c r="K29" s="45" t="s">
        <v>3174</v>
      </c>
      <c r="L29" s="29" t="s">
        <v>3175</v>
      </c>
    </row>
    <row r="30" s="113" customFormat="1" ht="60" customHeight="1" spans="1:12">
      <c r="A30" s="43">
        <v>26</v>
      </c>
      <c r="B30" s="39" t="s">
        <v>3176</v>
      </c>
      <c r="C30" s="116" t="s">
        <v>76</v>
      </c>
      <c r="D30" s="58" t="s">
        <v>22</v>
      </c>
      <c r="E30" s="39" t="s">
        <v>3177</v>
      </c>
      <c r="F30" s="114">
        <v>3000</v>
      </c>
      <c r="G30" s="43">
        <v>1500</v>
      </c>
      <c r="H30" s="46" t="s">
        <v>3178</v>
      </c>
      <c r="I30" s="117" t="s">
        <v>25</v>
      </c>
      <c r="J30" s="119" t="s">
        <v>49</v>
      </c>
      <c r="K30" s="45" t="s">
        <v>2103</v>
      </c>
      <c r="L30" s="29" t="s">
        <v>340</v>
      </c>
    </row>
    <row r="31" s="113" customFormat="1" ht="60" customHeight="1" spans="1:12">
      <c r="A31" s="43">
        <v>27</v>
      </c>
      <c r="B31" s="39" t="s">
        <v>3179</v>
      </c>
      <c r="C31" s="116" t="s">
        <v>76</v>
      </c>
      <c r="D31" s="58" t="s">
        <v>22</v>
      </c>
      <c r="E31" s="39" t="s">
        <v>3180</v>
      </c>
      <c r="F31" s="114">
        <v>6000</v>
      </c>
      <c r="G31" s="43">
        <v>3500</v>
      </c>
      <c r="H31" s="46" t="s">
        <v>3181</v>
      </c>
      <c r="I31" s="117" t="s">
        <v>25</v>
      </c>
      <c r="J31" s="119" t="s">
        <v>25</v>
      </c>
      <c r="K31" s="45" t="s">
        <v>2103</v>
      </c>
      <c r="L31" s="45" t="s">
        <v>3137</v>
      </c>
    </row>
    <row r="32" s="113" customFormat="1" ht="60" customHeight="1" spans="1:12">
      <c r="A32" s="43">
        <v>28</v>
      </c>
      <c r="B32" s="39" t="s">
        <v>3182</v>
      </c>
      <c r="C32" s="116" t="s">
        <v>76</v>
      </c>
      <c r="D32" s="58" t="s">
        <v>22</v>
      </c>
      <c r="E32" s="39" t="s">
        <v>3183</v>
      </c>
      <c r="F32" s="114">
        <v>2500</v>
      </c>
      <c r="G32" s="43">
        <v>800</v>
      </c>
      <c r="H32" s="115" t="s">
        <v>3184</v>
      </c>
      <c r="I32" s="117" t="s">
        <v>25</v>
      </c>
      <c r="J32" s="119" t="s">
        <v>99</v>
      </c>
      <c r="K32" s="45" t="s">
        <v>2271</v>
      </c>
      <c r="L32" s="29" t="s">
        <v>3185</v>
      </c>
    </row>
    <row r="33" s="113" customFormat="1" ht="60" customHeight="1" spans="1:12">
      <c r="A33" s="43">
        <v>29</v>
      </c>
      <c r="B33" s="39" t="s">
        <v>3186</v>
      </c>
      <c r="C33" s="116" t="s">
        <v>76</v>
      </c>
      <c r="D33" s="58" t="s">
        <v>22</v>
      </c>
      <c r="E33" s="39" t="s">
        <v>3187</v>
      </c>
      <c r="F33" s="114">
        <v>1800</v>
      </c>
      <c r="G33" s="43">
        <v>1000</v>
      </c>
      <c r="H33" s="46" t="s">
        <v>3188</v>
      </c>
      <c r="I33" s="119" t="s">
        <v>33</v>
      </c>
      <c r="J33" s="119" t="s">
        <v>49</v>
      </c>
      <c r="K33" s="45" t="s">
        <v>3189</v>
      </c>
      <c r="L33" s="29" t="s">
        <v>3190</v>
      </c>
    </row>
    <row r="34" s="113" customFormat="1" ht="89.1" customHeight="1" spans="1:12">
      <c r="A34" s="43">
        <v>30</v>
      </c>
      <c r="B34" s="39" t="s">
        <v>668</v>
      </c>
      <c r="C34" s="116" t="s">
        <v>76</v>
      </c>
      <c r="D34" s="58" t="s">
        <v>30</v>
      </c>
      <c r="E34" s="39" t="s">
        <v>3191</v>
      </c>
      <c r="F34" s="114">
        <v>45000</v>
      </c>
      <c r="G34" s="43">
        <v>6000</v>
      </c>
      <c r="H34" s="46" t="s">
        <v>3192</v>
      </c>
      <c r="I34" s="117" t="s">
        <v>25</v>
      </c>
      <c r="J34" s="119" t="s">
        <v>25</v>
      </c>
      <c r="K34" s="45" t="s">
        <v>3193</v>
      </c>
      <c r="L34" s="29" t="s">
        <v>675</v>
      </c>
    </row>
    <row r="35" s="113" customFormat="1" ht="60" customHeight="1" spans="1:12">
      <c r="A35" s="43">
        <v>31</v>
      </c>
      <c r="B35" s="39" t="s">
        <v>3194</v>
      </c>
      <c r="C35" s="116" t="s">
        <v>76</v>
      </c>
      <c r="D35" s="58" t="s">
        <v>30</v>
      </c>
      <c r="E35" s="39" t="s">
        <v>3195</v>
      </c>
      <c r="F35" s="114">
        <v>10000</v>
      </c>
      <c r="G35" s="43">
        <v>2000</v>
      </c>
      <c r="H35" s="46" t="s">
        <v>3196</v>
      </c>
      <c r="I35" s="119" t="s">
        <v>1706</v>
      </c>
      <c r="J35" s="119" t="s">
        <v>25</v>
      </c>
      <c r="K35" s="45" t="s">
        <v>2103</v>
      </c>
      <c r="L35" s="29" t="s">
        <v>3121</v>
      </c>
    </row>
    <row r="36" s="5" customFormat="1" ht="25" customHeight="1" spans="1:12">
      <c r="A36" s="52" t="s">
        <v>141</v>
      </c>
      <c r="B36" s="22" t="str">
        <f>"预备项目"&amp;SUBTOTAL(3,A36:A52)-2&amp;"个"</f>
        <v>预备项目15个</v>
      </c>
      <c r="C36" s="23"/>
      <c r="D36" s="54"/>
      <c r="E36" s="22"/>
      <c r="F36" s="83">
        <f>SUM(F37:F51)</f>
        <v>107300</v>
      </c>
      <c r="G36" s="83">
        <f>SUM(G37:G51)</f>
        <v>32700</v>
      </c>
      <c r="H36" s="26"/>
      <c r="I36" s="52"/>
      <c r="J36" s="52"/>
      <c r="K36" s="52"/>
      <c r="L36" s="52"/>
    </row>
    <row r="37" s="113" customFormat="1" ht="60" customHeight="1" spans="1:12">
      <c r="A37" s="43">
        <v>1</v>
      </c>
      <c r="B37" s="17" t="s">
        <v>3197</v>
      </c>
      <c r="C37" s="38" t="s">
        <v>21</v>
      </c>
      <c r="D37" s="58" t="s">
        <v>264</v>
      </c>
      <c r="E37" s="39" t="s">
        <v>3198</v>
      </c>
      <c r="F37" s="114">
        <v>16000</v>
      </c>
      <c r="G37" s="43">
        <v>6000</v>
      </c>
      <c r="H37" s="46" t="s">
        <v>3199</v>
      </c>
      <c r="I37" s="119" t="s">
        <v>412</v>
      </c>
      <c r="J37" s="119" t="s">
        <v>25</v>
      </c>
      <c r="K37" s="45" t="s">
        <v>3200</v>
      </c>
      <c r="L37" s="45" t="s">
        <v>3201</v>
      </c>
    </row>
    <row r="38" s="113" customFormat="1" ht="60" customHeight="1" spans="1:12">
      <c r="A38" s="43">
        <v>2</v>
      </c>
      <c r="B38" s="17" t="s">
        <v>3202</v>
      </c>
      <c r="C38" s="38" t="s">
        <v>21</v>
      </c>
      <c r="D38" s="58" t="s">
        <v>265</v>
      </c>
      <c r="E38" s="39" t="s">
        <v>3203</v>
      </c>
      <c r="F38" s="114">
        <v>3000</v>
      </c>
      <c r="G38" s="43">
        <v>1000</v>
      </c>
      <c r="H38" s="115" t="s">
        <v>3204</v>
      </c>
      <c r="I38" s="119" t="s">
        <v>412</v>
      </c>
      <c r="J38" s="119" t="s">
        <v>25</v>
      </c>
      <c r="K38" s="45" t="s">
        <v>2103</v>
      </c>
      <c r="L38" s="29" t="s">
        <v>2098</v>
      </c>
    </row>
    <row r="39" s="113" customFormat="1" ht="60" customHeight="1" spans="1:12">
      <c r="A39" s="43">
        <v>3</v>
      </c>
      <c r="B39" s="17" t="s">
        <v>3205</v>
      </c>
      <c r="C39" s="38" t="s">
        <v>21</v>
      </c>
      <c r="D39" s="58" t="s">
        <v>265</v>
      </c>
      <c r="E39" s="39" t="s">
        <v>3206</v>
      </c>
      <c r="F39" s="114">
        <v>10000</v>
      </c>
      <c r="G39" s="43">
        <v>4000</v>
      </c>
      <c r="H39" s="115" t="s">
        <v>3207</v>
      </c>
      <c r="I39" s="119" t="s">
        <v>157</v>
      </c>
      <c r="J39" s="119" t="s">
        <v>25</v>
      </c>
      <c r="K39" s="45" t="s">
        <v>2103</v>
      </c>
      <c r="L39" s="45" t="s">
        <v>2111</v>
      </c>
    </row>
    <row r="40" s="113" customFormat="1" ht="60" customHeight="1" spans="1:12">
      <c r="A40" s="43">
        <v>4</v>
      </c>
      <c r="B40" s="17" t="s">
        <v>3208</v>
      </c>
      <c r="C40" s="38" t="s">
        <v>21</v>
      </c>
      <c r="D40" s="58" t="s">
        <v>265</v>
      </c>
      <c r="E40" s="39" t="s">
        <v>3209</v>
      </c>
      <c r="F40" s="114">
        <v>5000</v>
      </c>
      <c r="G40" s="43">
        <v>2000</v>
      </c>
      <c r="H40" s="115" t="s">
        <v>3210</v>
      </c>
      <c r="I40" s="119" t="s">
        <v>412</v>
      </c>
      <c r="J40" s="119" t="s">
        <v>25</v>
      </c>
      <c r="K40" s="45" t="s">
        <v>2103</v>
      </c>
      <c r="L40" s="29" t="s">
        <v>332</v>
      </c>
    </row>
    <row r="41" s="113" customFormat="1" ht="60" customHeight="1" spans="1:12">
      <c r="A41" s="43">
        <v>5</v>
      </c>
      <c r="B41" s="17" t="s">
        <v>3211</v>
      </c>
      <c r="C41" s="38" t="s">
        <v>21</v>
      </c>
      <c r="D41" s="58" t="s">
        <v>82</v>
      </c>
      <c r="E41" s="39" t="s">
        <v>3212</v>
      </c>
      <c r="F41" s="114">
        <v>1500</v>
      </c>
      <c r="G41" s="43">
        <v>800</v>
      </c>
      <c r="H41" s="46" t="s">
        <v>3213</v>
      </c>
      <c r="I41" s="119" t="s">
        <v>99</v>
      </c>
      <c r="J41" s="119" t="s">
        <v>25</v>
      </c>
      <c r="K41" s="45" t="s">
        <v>3214</v>
      </c>
      <c r="L41" s="29" t="s">
        <v>2124</v>
      </c>
    </row>
    <row r="42" s="113" customFormat="1" ht="60" customHeight="1" spans="1:12">
      <c r="A42" s="43">
        <v>6</v>
      </c>
      <c r="B42" s="17" t="s">
        <v>3215</v>
      </c>
      <c r="C42" s="38" t="s">
        <v>21</v>
      </c>
      <c r="D42" s="58" t="s">
        <v>53</v>
      </c>
      <c r="E42" s="39" t="s">
        <v>3216</v>
      </c>
      <c r="F42" s="114">
        <v>800</v>
      </c>
      <c r="G42" s="43">
        <v>400</v>
      </c>
      <c r="H42" s="46" t="s">
        <v>3217</v>
      </c>
      <c r="I42" s="119" t="s">
        <v>99</v>
      </c>
      <c r="J42" s="119" t="s">
        <v>25</v>
      </c>
      <c r="K42" s="45" t="s">
        <v>2103</v>
      </c>
      <c r="L42" s="29" t="s">
        <v>3218</v>
      </c>
    </row>
    <row r="43" s="113" customFormat="1" ht="60" customHeight="1" spans="1:12">
      <c r="A43" s="43">
        <v>7</v>
      </c>
      <c r="B43" s="17" t="s">
        <v>3219</v>
      </c>
      <c r="C43" s="38" t="s">
        <v>21</v>
      </c>
      <c r="D43" s="58" t="s">
        <v>53</v>
      </c>
      <c r="E43" s="39" t="s">
        <v>3220</v>
      </c>
      <c r="F43" s="114">
        <v>8000</v>
      </c>
      <c r="G43" s="43">
        <v>1000</v>
      </c>
      <c r="H43" s="46" t="s">
        <v>3221</v>
      </c>
      <c r="I43" s="119" t="s">
        <v>99</v>
      </c>
      <c r="J43" s="119" t="s">
        <v>25</v>
      </c>
      <c r="K43" s="45" t="s">
        <v>2103</v>
      </c>
      <c r="L43" s="29" t="s">
        <v>332</v>
      </c>
    </row>
    <row r="44" s="113" customFormat="1" ht="60" customHeight="1" spans="1:12">
      <c r="A44" s="43">
        <v>8</v>
      </c>
      <c r="B44" s="17" t="s">
        <v>3222</v>
      </c>
      <c r="C44" s="38" t="s">
        <v>21</v>
      </c>
      <c r="D44" s="58" t="s">
        <v>53</v>
      </c>
      <c r="E44" s="39" t="s">
        <v>3223</v>
      </c>
      <c r="F44" s="114">
        <v>30000</v>
      </c>
      <c r="G44" s="43">
        <v>2000</v>
      </c>
      <c r="H44" s="46" t="s">
        <v>3224</v>
      </c>
      <c r="I44" s="119" t="s">
        <v>99</v>
      </c>
      <c r="J44" s="119" t="s">
        <v>25</v>
      </c>
      <c r="K44" s="45" t="s">
        <v>2103</v>
      </c>
      <c r="L44" s="29" t="s">
        <v>332</v>
      </c>
    </row>
    <row r="45" s="113" customFormat="1" ht="60" customHeight="1" spans="1:12">
      <c r="A45" s="43">
        <v>9</v>
      </c>
      <c r="B45" s="17" t="s">
        <v>3225</v>
      </c>
      <c r="C45" s="38" t="s">
        <v>21</v>
      </c>
      <c r="D45" s="58" t="s">
        <v>22</v>
      </c>
      <c r="E45" s="39" t="s">
        <v>3226</v>
      </c>
      <c r="F45" s="114">
        <v>3000</v>
      </c>
      <c r="G45" s="43">
        <v>2000</v>
      </c>
      <c r="H45" s="46" t="s">
        <v>3227</v>
      </c>
      <c r="I45" s="119" t="s">
        <v>99</v>
      </c>
      <c r="J45" s="119" t="s">
        <v>25</v>
      </c>
      <c r="K45" s="45" t="s">
        <v>2103</v>
      </c>
      <c r="L45" s="29" t="s">
        <v>3121</v>
      </c>
    </row>
    <row r="46" s="113" customFormat="1" ht="60" customHeight="1" spans="1:12">
      <c r="A46" s="43">
        <v>10</v>
      </c>
      <c r="B46" s="17" t="s">
        <v>3228</v>
      </c>
      <c r="C46" s="38" t="s">
        <v>21</v>
      </c>
      <c r="D46" s="58" t="s">
        <v>30</v>
      </c>
      <c r="E46" s="39" t="s">
        <v>3229</v>
      </c>
      <c r="F46" s="114">
        <v>3000</v>
      </c>
      <c r="G46" s="43">
        <v>1500</v>
      </c>
      <c r="H46" s="46" t="s">
        <v>3230</v>
      </c>
      <c r="I46" s="119" t="s">
        <v>157</v>
      </c>
      <c r="J46" s="119" t="s">
        <v>25</v>
      </c>
      <c r="K46" s="45" t="s">
        <v>2103</v>
      </c>
      <c r="L46" s="29" t="s">
        <v>3121</v>
      </c>
    </row>
    <row r="47" s="113" customFormat="1" ht="60" customHeight="1" spans="1:12">
      <c r="A47" s="43">
        <v>11</v>
      </c>
      <c r="B47" s="17" t="s">
        <v>3231</v>
      </c>
      <c r="C47" s="38" t="s">
        <v>21</v>
      </c>
      <c r="D47" s="58" t="s">
        <v>30</v>
      </c>
      <c r="E47" s="39" t="s">
        <v>3232</v>
      </c>
      <c r="F47" s="114">
        <v>3000</v>
      </c>
      <c r="G47" s="43">
        <v>1000</v>
      </c>
      <c r="H47" s="46" t="s">
        <v>3233</v>
      </c>
      <c r="I47" s="119" t="s">
        <v>157</v>
      </c>
      <c r="J47" s="119" t="s">
        <v>25</v>
      </c>
      <c r="K47" s="45" t="s">
        <v>2103</v>
      </c>
      <c r="L47" s="29" t="s">
        <v>3121</v>
      </c>
    </row>
    <row r="48" s="113" customFormat="1" ht="60" customHeight="1" spans="1:12">
      <c r="A48" s="43">
        <v>12</v>
      </c>
      <c r="B48" s="39" t="s">
        <v>3234</v>
      </c>
      <c r="C48" s="116" t="s">
        <v>76</v>
      </c>
      <c r="D48" s="58" t="s">
        <v>264</v>
      </c>
      <c r="E48" s="39" t="s">
        <v>3235</v>
      </c>
      <c r="F48" s="114">
        <v>6000</v>
      </c>
      <c r="G48" s="43">
        <v>3000</v>
      </c>
      <c r="H48" s="115" t="s">
        <v>3236</v>
      </c>
      <c r="I48" s="119" t="s">
        <v>99</v>
      </c>
      <c r="J48" s="119" t="s">
        <v>25</v>
      </c>
      <c r="K48" s="45" t="s">
        <v>2103</v>
      </c>
      <c r="L48" s="45" t="s">
        <v>332</v>
      </c>
    </row>
    <row r="49" s="113" customFormat="1" ht="60" customHeight="1" spans="1:12">
      <c r="A49" s="43">
        <v>13</v>
      </c>
      <c r="B49" s="39" t="s">
        <v>3237</v>
      </c>
      <c r="C49" s="116" t="s">
        <v>76</v>
      </c>
      <c r="D49" s="58" t="s">
        <v>264</v>
      </c>
      <c r="E49" s="39" t="s">
        <v>3238</v>
      </c>
      <c r="F49" s="114">
        <v>7000</v>
      </c>
      <c r="G49" s="43">
        <v>4000</v>
      </c>
      <c r="H49" s="46" t="s">
        <v>3239</v>
      </c>
      <c r="I49" s="119" t="s">
        <v>157</v>
      </c>
      <c r="J49" s="119" t="s">
        <v>25</v>
      </c>
      <c r="K49" s="45" t="s">
        <v>2169</v>
      </c>
      <c r="L49" s="45" t="s">
        <v>2170</v>
      </c>
    </row>
    <row r="50" s="113" customFormat="1" ht="60" customHeight="1" spans="1:12">
      <c r="A50" s="43">
        <v>14</v>
      </c>
      <c r="B50" s="39" t="s">
        <v>3240</v>
      </c>
      <c r="C50" s="116" t="s">
        <v>76</v>
      </c>
      <c r="D50" s="58" t="s">
        <v>265</v>
      </c>
      <c r="E50" s="39" t="s">
        <v>3241</v>
      </c>
      <c r="F50" s="114">
        <v>5000</v>
      </c>
      <c r="G50" s="43">
        <v>2000</v>
      </c>
      <c r="H50" s="46" t="s">
        <v>3242</v>
      </c>
      <c r="I50" s="119" t="s">
        <v>412</v>
      </c>
      <c r="J50" s="119" t="s">
        <v>25</v>
      </c>
      <c r="K50" s="45" t="s">
        <v>3243</v>
      </c>
      <c r="L50" s="29" t="s">
        <v>2184</v>
      </c>
    </row>
    <row r="51" s="113" customFormat="1" ht="60" customHeight="1" spans="1:12">
      <c r="A51" s="43">
        <v>15</v>
      </c>
      <c r="B51" s="39" t="s">
        <v>2278</v>
      </c>
      <c r="C51" s="116" t="s">
        <v>76</v>
      </c>
      <c r="D51" s="58" t="s">
        <v>53</v>
      </c>
      <c r="E51" s="39" t="s">
        <v>3244</v>
      </c>
      <c r="F51" s="114">
        <v>6000</v>
      </c>
      <c r="G51" s="43">
        <v>2000</v>
      </c>
      <c r="H51" s="115" t="s">
        <v>3245</v>
      </c>
      <c r="I51" s="119" t="s">
        <v>99</v>
      </c>
      <c r="J51" s="119" t="s">
        <v>25</v>
      </c>
      <c r="K51" s="45" t="s">
        <v>3246</v>
      </c>
      <c r="L51" s="29" t="s">
        <v>3247</v>
      </c>
    </row>
    <row r="52" s="5" customFormat="1" ht="25" customHeight="1" spans="1:12">
      <c r="A52" s="52" t="s">
        <v>183</v>
      </c>
      <c r="B52" s="22" t="str">
        <f>"前期项目"&amp;SUBTOTAL(3,A52:A66)-1&amp;"个"</f>
        <v>前期项目14个</v>
      </c>
      <c r="C52" s="23"/>
      <c r="D52" s="54"/>
      <c r="E52" s="22"/>
      <c r="F52" s="52">
        <f>SUM(F53:F66)</f>
        <v>60000</v>
      </c>
      <c r="G52" s="52"/>
      <c r="H52" s="26"/>
      <c r="I52" s="52"/>
      <c r="J52" s="52"/>
      <c r="K52" s="52"/>
      <c r="L52" s="52"/>
    </row>
    <row r="53" s="5" customFormat="1" ht="54" customHeight="1" spans="1:12">
      <c r="A53" s="43">
        <v>1</v>
      </c>
      <c r="B53" s="17" t="s">
        <v>3248</v>
      </c>
      <c r="C53" s="38" t="s">
        <v>21</v>
      </c>
      <c r="D53" s="58" t="s">
        <v>265</v>
      </c>
      <c r="E53" s="39" t="s">
        <v>3249</v>
      </c>
      <c r="F53" s="43">
        <v>2500</v>
      </c>
      <c r="G53" s="117"/>
      <c r="H53" s="118" t="s">
        <v>558</v>
      </c>
      <c r="I53" s="117"/>
      <c r="J53" s="43"/>
      <c r="K53" s="45" t="s">
        <v>2103</v>
      </c>
      <c r="L53" s="45" t="s">
        <v>2098</v>
      </c>
    </row>
    <row r="54" s="5" customFormat="1" ht="54" customHeight="1" spans="1:12">
      <c r="A54" s="43">
        <v>2</v>
      </c>
      <c r="B54" s="17" t="s">
        <v>3250</v>
      </c>
      <c r="C54" s="38" t="s">
        <v>21</v>
      </c>
      <c r="D54" s="58" t="s">
        <v>265</v>
      </c>
      <c r="E54" s="39" t="s">
        <v>3251</v>
      </c>
      <c r="F54" s="43">
        <v>3500</v>
      </c>
      <c r="G54" s="117"/>
      <c r="H54" s="118" t="s">
        <v>558</v>
      </c>
      <c r="I54" s="117"/>
      <c r="J54" s="43"/>
      <c r="K54" s="45" t="s">
        <v>2103</v>
      </c>
      <c r="L54" s="45" t="s">
        <v>2098</v>
      </c>
    </row>
    <row r="55" s="5" customFormat="1" ht="54" customHeight="1" spans="1:12">
      <c r="A55" s="43">
        <v>3</v>
      </c>
      <c r="B55" s="17" t="s">
        <v>3252</v>
      </c>
      <c r="C55" s="38" t="s">
        <v>21</v>
      </c>
      <c r="D55" s="58" t="s">
        <v>265</v>
      </c>
      <c r="E55" s="39" t="s">
        <v>3253</v>
      </c>
      <c r="F55" s="43">
        <v>1000</v>
      </c>
      <c r="G55" s="117"/>
      <c r="H55" s="118" t="s">
        <v>558</v>
      </c>
      <c r="I55" s="117"/>
      <c r="J55" s="43"/>
      <c r="K55" s="45" t="s">
        <v>2103</v>
      </c>
      <c r="L55" s="45" t="s">
        <v>3121</v>
      </c>
    </row>
    <row r="56" s="5" customFormat="1" ht="54" customHeight="1" spans="1:12">
      <c r="A56" s="43">
        <v>4</v>
      </c>
      <c r="B56" s="17" t="s">
        <v>3254</v>
      </c>
      <c r="C56" s="38" t="s">
        <v>21</v>
      </c>
      <c r="D56" s="58" t="s">
        <v>82</v>
      </c>
      <c r="E56" s="39" t="s">
        <v>3255</v>
      </c>
      <c r="F56" s="43">
        <v>1500</v>
      </c>
      <c r="G56" s="117"/>
      <c r="H56" s="118" t="s">
        <v>558</v>
      </c>
      <c r="I56" s="117"/>
      <c r="J56" s="43"/>
      <c r="K56" s="45" t="s">
        <v>2103</v>
      </c>
      <c r="L56" s="45" t="s">
        <v>2111</v>
      </c>
    </row>
    <row r="57" s="5" customFormat="1" ht="54" customHeight="1" spans="1:12">
      <c r="A57" s="43">
        <v>5</v>
      </c>
      <c r="B57" s="17" t="s">
        <v>3256</v>
      </c>
      <c r="C57" s="38" t="s">
        <v>21</v>
      </c>
      <c r="D57" s="58" t="s">
        <v>53</v>
      </c>
      <c r="E57" s="39" t="s">
        <v>3257</v>
      </c>
      <c r="F57" s="43">
        <v>4000</v>
      </c>
      <c r="G57" s="117"/>
      <c r="H57" s="118" t="s">
        <v>558</v>
      </c>
      <c r="I57" s="117"/>
      <c r="J57" s="43"/>
      <c r="K57" s="45" t="s">
        <v>2103</v>
      </c>
      <c r="L57" s="45" t="s">
        <v>3121</v>
      </c>
    </row>
    <row r="58" s="5" customFormat="1" ht="54" customHeight="1" spans="1:12">
      <c r="A58" s="43">
        <v>6</v>
      </c>
      <c r="B58" s="17" t="s">
        <v>3258</v>
      </c>
      <c r="C58" s="38" t="s">
        <v>21</v>
      </c>
      <c r="D58" s="58" t="s">
        <v>53</v>
      </c>
      <c r="E58" s="39" t="s">
        <v>3259</v>
      </c>
      <c r="F58" s="43">
        <v>1500</v>
      </c>
      <c r="G58" s="117"/>
      <c r="H58" s="118" t="s">
        <v>558</v>
      </c>
      <c r="I58" s="117"/>
      <c r="J58" s="43"/>
      <c r="K58" s="45" t="s">
        <v>2103</v>
      </c>
      <c r="L58" s="45" t="s">
        <v>2111</v>
      </c>
    </row>
    <row r="59" s="5" customFormat="1" ht="54" customHeight="1" spans="1:12">
      <c r="A59" s="43">
        <v>7</v>
      </c>
      <c r="B59" s="17" t="s">
        <v>2289</v>
      </c>
      <c r="C59" s="38" t="s">
        <v>21</v>
      </c>
      <c r="D59" s="58" t="s">
        <v>22</v>
      </c>
      <c r="E59" s="39" t="s">
        <v>3260</v>
      </c>
      <c r="F59" s="43">
        <v>3000</v>
      </c>
      <c r="G59" s="117"/>
      <c r="H59" s="118" t="s">
        <v>558</v>
      </c>
      <c r="I59" s="117"/>
      <c r="J59" s="43"/>
      <c r="K59" s="45" t="s">
        <v>2103</v>
      </c>
      <c r="L59" s="45" t="s">
        <v>3185</v>
      </c>
    </row>
    <row r="60" s="5" customFormat="1" ht="54" customHeight="1" spans="1:12">
      <c r="A60" s="43">
        <v>8</v>
      </c>
      <c r="B60" s="17" t="s">
        <v>3261</v>
      </c>
      <c r="C60" s="38" t="s">
        <v>21</v>
      </c>
      <c r="D60" s="58" t="s">
        <v>30</v>
      </c>
      <c r="E60" s="39" t="s">
        <v>3262</v>
      </c>
      <c r="F60" s="43">
        <v>8000</v>
      </c>
      <c r="G60" s="117"/>
      <c r="H60" s="118" t="s">
        <v>558</v>
      </c>
      <c r="I60" s="117"/>
      <c r="J60" s="43"/>
      <c r="K60" s="45" t="s">
        <v>2103</v>
      </c>
      <c r="L60" s="45" t="s">
        <v>3121</v>
      </c>
    </row>
    <row r="61" s="5" customFormat="1" ht="54" customHeight="1" spans="1:12">
      <c r="A61" s="43">
        <v>9</v>
      </c>
      <c r="B61" s="17" t="s">
        <v>3263</v>
      </c>
      <c r="C61" s="38" t="s">
        <v>21</v>
      </c>
      <c r="D61" s="58" t="s">
        <v>30</v>
      </c>
      <c r="E61" s="39" t="s">
        <v>3264</v>
      </c>
      <c r="F61" s="43">
        <v>6000</v>
      </c>
      <c r="G61" s="117"/>
      <c r="H61" s="118" t="s">
        <v>558</v>
      </c>
      <c r="I61" s="117"/>
      <c r="J61" s="43"/>
      <c r="K61" s="45" t="s">
        <v>2103</v>
      </c>
      <c r="L61" s="45" t="s">
        <v>332</v>
      </c>
    </row>
    <row r="62" s="5" customFormat="1" ht="54" customHeight="1" spans="1:12">
      <c r="A62" s="43">
        <v>10</v>
      </c>
      <c r="B62" s="39" t="s">
        <v>3265</v>
      </c>
      <c r="C62" s="116" t="s">
        <v>76</v>
      </c>
      <c r="D62" s="58" t="s">
        <v>264</v>
      </c>
      <c r="E62" s="39" t="s">
        <v>3266</v>
      </c>
      <c r="F62" s="43">
        <v>4000</v>
      </c>
      <c r="G62" s="117"/>
      <c r="H62" s="118" t="s">
        <v>558</v>
      </c>
      <c r="I62" s="117"/>
      <c r="J62" s="43"/>
      <c r="K62" s="45" t="s">
        <v>2103</v>
      </c>
      <c r="L62" s="45" t="s">
        <v>3121</v>
      </c>
    </row>
    <row r="63" s="5" customFormat="1" ht="54" customHeight="1" spans="1:12">
      <c r="A63" s="43">
        <v>11</v>
      </c>
      <c r="B63" s="39" t="s">
        <v>3267</v>
      </c>
      <c r="C63" s="116" t="s">
        <v>76</v>
      </c>
      <c r="D63" s="58" t="s">
        <v>82</v>
      </c>
      <c r="E63" s="39" t="s">
        <v>3268</v>
      </c>
      <c r="F63" s="43">
        <v>2000</v>
      </c>
      <c r="G63" s="117"/>
      <c r="H63" s="118" t="s">
        <v>558</v>
      </c>
      <c r="I63" s="117"/>
      <c r="J63" s="43"/>
      <c r="K63" s="45" t="s">
        <v>2103</v>
      </c>
      <c r="L63" s="45" t="s">
        <v>2111</v>
      </c>
    </row>
    <row r="64" s="5" customFormat="1" ht="54" customHeight="1" spans="1:12">
      <c r="A64" s="43">
        <v>12</v>
      </c>
      <c r="B64" s="39" t="s">
        <v>3269</v>
      </c>
      <c r="C64" s="116" t="s">
        <v>76</v>
      </c>
      <c r="D64" s="58" t="s">
        <v>82</v>
      </c>
      <c r="E64" s="39" t="s">
        <v>3270</v>
      </c>
      <c r="F64" s="43">
        <v>3500</v>
      </c>
      <c r="G64" s="117"/>
      <c r="H64" s="118" t="s">
        <v>558</v>
      </c>
      <c r="I64" s="117"/>
      <c r="J64" s="43"/>
      <c r="K64" s="45" t="s">
        <v>2103</v>
      </c>
      <c r="L64" s="45" t="s">
        <v>2111</v>
      </c>
    </row>
    <row r="65" s="5" customFormat="1" ht="54" customHeight="1" spans="1:12">
      <c r="A65" s="43">
        <v>13</v>
      </c>
      <c r="B65" s="39" t="s">
        <v>2262</v>
      </c>
      <c r="C65" s="116" t="s">
        <v>76</v>
      </c>
      <c r="D65" s="58" t="s">
        <v>82</v>
      </c>
      <c r="E65" s="39" t="s">
        <v>2263</v>
      </c>
      <c r="F65" s="43">
        <v>15000</v>
      </c>
      <c r="G65" s="117"/>
      <c r="H65" s="118" t="s">
        <v>558</v>
      </c>
      <c r="I65" s="117"/>
      <c r="J65" s="43"/>
      <c r="K65" s="45" t="s">
        <v>2103</v>
      </c>
      <c r="L65" s="45" t="s">
        <v>2111</v>
      </c>
    </row>
    <row r="66" s="5" customFormat="1" ht="54" customHeight="1" spans="1:12">
      <c r="A66" s="43">
        <v>14</v>
      </c>
      <c r="B66" s="33" t="s">
        <v>3271</v>
      </c>
      <c r="C66" s="116" t="s">
        <v>76</v>
      </c>
      <c r="D66" s="58" t="s">
        <v>53</v>
      </c>
      <c r="E66" s="39" t="s">
        <v>3272</v>
      </c>
      <c r="F66" s="43">
        <v>4500</v>
      </c>
      <c r="G66" s="117"/>
      <c r="H66" s="118" t="s">
        <v>558</v>
      </c>
      <c r="I66" s="117"/>
      <c r="J66" s="43"/>
      <c r="K66" s="45" t="s">
        <v>3273</v>
      </c>
      <c r="L66" s="45" t="s">
        <v>3274</v>
      </c>
    </row>
  </sheetData>
  <autoFilter xmlns:etc="http://www.wps.cn/officeDocument/2017/etCustomData" ref="A4:L66"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
  <sheetViews>
    <sheetView view="pageBreakPreview" zoomScale="85" zoomScaleNormal="70" workbookViewId="0">
      <selection activeCell="K45" sqref="K45"/>
    </sheetView>
  </sheetViews>
  <sheetFormatPr defaultColWidth="9" defaultRowHeight="14.25"/>
  <cols>
    <col min="1" max="1" width="7.75" style="4" customWidth="1"/>
    <col min="2" max="2" width="18.1333333333333"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2">
      <c r="A1" s="12" t="s">
        <v>3275</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"合计项目"&amp;SUBTOTAL(3,A5:A32)-3&amp;"个"</f>
        <v>合计项目24个</v>
      </c>
      <c r="C5" s="15"/>
      <c r="D5" s="92"/>
      <c r="E5" s="19"/>
      <c r="F5" s="16">
        <f>SUM(F6,F26,F31)</f>
        <v>776600</v>
      </c>
      <c r="G5" s="16">
        <f>SUM(G6,G26,G31)</f>
        <v>297400</v>
      </c>
      <c r="H5" s="20"/>
      <c r="I5" s="15"/>
      <c r="J5" s="15"/>
      <c r="K5" s="75"/>
      <c r="L5" s="75"/>
    </row>
    <row r="6" s="5" customFormat="1" ht="25" customHeight="1" spans="1:12">
      <c r="A6" s="21" t="s">
        <v>19</v>
      </c>
      <c r="B6" s="22" t="str">
        <f>"在建项目"&amp;SUBTOTAL(3,A6:A26)-2&amp;"个"</f>
        <v>在建项目19个</v>
      </c>
      <c r="C6" s="23"/>
      <c r="D6" s="23"/>
      <c r="E6" s="22"/>
      <c r="F6" s="25">
        <f>SUM(F7:F25)</f>
        <v>734800</v>
      </c>
      <c r="G6" s="25">
        <f>SUM(G7:G25)</f>
        <v>275900</v>
      </c>
      <c r="H6" s="26"/>
      <c r="I6" s="52"/>
      <c r="J6" s="52"/>
      <c r="K6" s="52"/>
      <c r="L6" s="52"/>
    </row>
    <row r="7" s="91" customFormat="1" ht="47" customHeight="1" spans="1:12">
      <c r="A7" s="93">
        <v>1</v>
      </c>
      <c r="B7" s="94" t="s">
        <v>382</v>
      </c>
      <c r="C7" s="95" t="s">
        <v>21</v>
      </c>
      <c r="D7" s="96" t="s">
        <v>2296</v>
      </c>
      <c r="E7" s="97" t="s">
        <v>3276</v>
      </c>
      <c r="F7" s="98">
        <v>7300</v>
      </c>
      <c r="G7" s="99">
        <v>5000</v>
      </c>
      <c r="H7" s="100" t="s">
        <v>3277</v>
      </c>
      <c r="I7" s="99" t="s">
        <v>25</v>
      </c>
      <c r="J7" s="99" t="s">
        <v>49</v>
      </c>
      <c r="K7" s="107" t="s">
        <v>386</v>
      </c>
      <c r="L7" s="107" t="s">
        <v>387</v>
      </c>
    </row>
    <row r="8" s="91" customFormat="1" ht="46" customHeight="1" spans="1:12">
      <c r="A8" s="93">
        <v>2</v>
      </c>
      <c r="B8" s="94" t="s">
        <v>3278</v>
      </c>
      <c r="C8" s="95" t="s">
        <v>21</v>
      </c>
      <c r="D8" s="96" t="s">
        <v>2296</v>
      </c>
      <c r="E8" s="97" t="s">
        <v>3279</v>
      </c>
      <c r="F8" s="98">
        <v>12000</v>
      </c>
      <c r="G8" s="98">
        <v>7000</v>
      </c>
      <c r="H8" s="100" t="s">
        <v>3277</v>
      </c>
      <c r="I8" s="99" t="s">
        <v>25</v>
      </c>
      <c r="J8" s="99" t="s">
        <v>49</v>
      </c>
      <c r="K8" s="107" t="s">
        <v>3280</v>
      </c>
      <c r="L8" s="107" t="s">
        <v>3281</v>
      </c>
    </row>
    <row r="9" s="91" customFormat="1" ht="57" customHeight="1" spans="1:12">
      <c r="A9" s="93">
        <v>3</v>
      </c>
      <c r="B9" s="101" t="s">
        <v>3282</v>
      </c>
      <c r="C9" s="95" t="s">
        <v>21</v>
      </c>
      <c r="D9" s="96" t="s">
        <v>2296</v>
      </c>
      <c r="E9" s="100" t="s">
        <v>3283</v>
      </c>
      <c r="F9" s="102">
        <v>20000</v>
      </c>
      <c r="G9" s="98">
        <v>15000</v>
      </c>
      <c r="H9" s="100" t="s">
        <v>3284</v>
      </c>
      <c r="I9" s="99" t="s">
        <v>135</v>
      </c>
      <c r="J9" s="106" t="s">
        <v>49</v>
      </c>
      <c r="K9" s="107" t="s">
        <v>3285</v>
      </c>
      <c r="L9" s="107" t="s">
        <v>3286</v>
      </c>
    </row>
    <row r="10" s="91" customFormat="1" ht="42" customHeight="1" spans="1:12">
      <c r="A10" s="93">
        <v>4</v>
      </c>
      <c r="B10" s="94" t="s">
        <v>2309</v>
      </c>
      <c r="C10" s="95" t="s">
        <v>76</v>
      </c>
      <c r="D10" s="96" t="s">
        <v>2296</v>
      </c>
      <c r="E10" s="97" t="s">
        <v>2310</v>
      </c>
      <c r="F10" s="98">
        <v>1500</v>
      </c>
      <c r="G10" s="99">
        <v>1500</v>
      </c>
      <c r="H10" s="100" t="s">
        <v>3287</v>
      </c>
      <c r="I10" s="99" t="s">
        <v>26</v>
      </c>
      <c r="J10" s="99" t="s">
        <v>49</v>
      </c>
      <c r="K10" s="107" t="s">
        <v>2313</v>
      </c>
      <c r="L10" s="107" t="s">
        <v>2314</v>
      </c>
    </row>
    <row r="11" s="91" customFormat="1" ht="39" customHeight="1" spans="1:12">
      <c r="A11" s="93">
        <v>5</v>
      </c>
      <c r="B11" s="94" t="s">
        <v>2295</v>
      </c>
      <c r="C11" s="95" t="s">
        <v>21</v>
      </c>
      <c r="D11" s="96" t="s">
        <v>2296</v>
      </c>
      <c r="E11" s="97" t="s">
        <v>2297</v>
      </c>
      <c r="F11" s="98">
        <v>2000</v>
      </c>
      <c r="G11" s="98">
        <v>2000</v>
      </c>
      <c r="H11" s="100" t="s">
        <v>3288</v>
      </c>
      <c r="I11" s="99" t="s">
        <v>26</v>
      </c>
      <c r="J11" s="99" t="s">
        <v>49</v>
      </c>
      <c r="K11" s="107" t="s">
        <v>2300</v>
      </c>
      <c r="L11" s="107" t="s">
        <v>2301</v>
      </c>
    </row>
    <row r="12" s="91" customFormat="1" ht="54" customHeight="1" spans="1:12">
      <c r="A12" s="93">
        <v>6</v>
      </c>
      <c r="B12" s="94" t="s">
        <v>389</v>
      </c>
      <c r="C12" s="95" t="s">
        <v>21</v>
      </c>
      <c r="D12" s="99" t="s">
        <v>2296</v>
      </c>
      <c r="E12" s="97" t="s">
        <v>390</v>
      </c>
      <c r="F12" s="93">
        <v>15000</v>
      </c>
      <c r="G12" s="93">
        <v>10000</v>
      </c>
      <c r="H12" s="100" t="s">
        <v>3289</v>
      </c>
      <c r="I12" s="93" t="s">
        <v>34</v>
      </c>
      <c r="J12" s="93" t="s">
        <v>25</v>
      </c>
      <c r="K12" s="107" t="s">
        <v>393</v>
      </c>
      <c r="L12" s="107" t="s">
        <v>394</v>
      </c>
    </row>
    <row r="13" s="91" customFormat="1" ht="47" customHeight="1" spans="1:12">
      <c r="A13" s="93">
        <v>7</v>
      </c>
      <c r="B13" s="94" t="s">
        <v>401</v>
      </c>
      <c r="C13" s="95" t="s">
        <v>21</v>
      </c>
      <c r="D13" s="99" t="s">
        <v>2296</v>
      </c>
      <c r="E13" s="97" t="s">
        <v>402</v>
      </c>
      <c r="F13" s="93">
        <v>14000</v>
      </c>
      <c r="G13" s="93">
        <v>7000</v>
      </c>
      <c r="H13" s="100" t="s">
        <v>3290</v>
      </c>
      <c r="I13" s="93" t="s">
        <v>34</v>
      </c>
      <c r="J13" s="93" t="s">
        <v>25</v>
      </c>
      <c r="K13" s="107" t="s">
        <v>405</v>
      </c>
      <c r="L13" s="107" t="s">
        <v>406</v>
      </c>
    </row>
    <row r="14" s="91" customFormat="1" ht="45" customHeight="1" spans="1:12">
      <c r="A14" s="93">
        <v>8</v>
      </c>
      <c r="B14" s="94" t="s">
        <v>2322</v>
      </c>
      <c r="C14" s="95" t="s">
        <v>21</v>
      </c>
      <c r="D14" s="99" t="s">
        <v>2296</v>
      </c>
      <c r="E14" s="97" t="s">
        <v>2323</v>
      </c>
      <c r="F14" s="93">
        <v>8000</v>
      </c>
      <c r="G14" s="93">
        <v>5000</v>
      </c>
      <c r="H14" s="100" t="s">
        <v>3291</v>
      </c>
      <c r="I14" s="93" t="s">
        <v>34</v>
      </c>
      <c r="J14" s="93" t="s">
        <v>25</v>
      </c>
      <c r="K14" s="107" t="s">
        <v>2326</v>
      </c>
      <c r="L14" s="107" t="s">
        <v>3292</v>
      </c>
    </row>
    <row r="15" s="91" customFormat="1" ht="43" customHeight="1" spans="1:12">
      <c r="A15" s="93">
        <v>9</v>
      </c>
      <c r="B15" s="94" t="s">
        <v>3293</v>
      </c>
      <c r="C15" s="95" t="s">
        <v>21</v>
      </c>
      <c r="D15" s="99" t="s">
        <v>2296</v>
      </c>
      <c r="E15" s="97" t="s">
        <v>3294</v>
      </c>
      <c r="F15" s="93">
        <v>1300</v>
      </c>
      <c r="G15" s="93">
        <v>1300</v>
      </c>
      <c r="H15" s="100" t="s">
        <v>3295</v>
      </c>
      <c r="I15" s="93" t="s">
        <v>34</v>
      </c>
      <c r="J15" s="93" t="s">
        <v>25</v>
      </c>
      <c r="K15" s="107" t="s">
        <v>3296</v>
      </c>
      <c r="L15" s="107" t="s">
        <v>3297</v>
      </c>
    </row>
    <row r="16" s="91" customFormat="1" ht="38" customHeight="1" spans="1:12">
      <c r="A16" s="93">
        <v>10</v>
      </c>
      <c r="B16" s="94" t="s">
        <v>3298</v>
      </c>
      <c r="C16" s="95" t="s">
        <v>21</v>
      </c>
      <c r="D16" s="99" t="s">
        <v>2296</v>
      </c>
      <c r="E16" s="97" t="s">
        <v>3299</v>
      </c>
      <c r="F16" s="93">
        <v>1000</v>
      </c>
      <c r="G16" s="93">
        <v>1000</v>
      </c>
      <c r="H16" s="100" t="s">
        <v>3300</v>
      </c>
      <c r="I16" s="93" t="s">
        <v>34</v>
      </c>
      <c r="J16" s="93" t="s">
        <v>25</v>
      </c>
      <c r="K16" s="107" t="s">
        <v>3301</v>
      </c>
      <c r="L16" s="107" t="s">
        <v>3302</v>
      </c>
    </row>
    <row r="17" s="91" customFormat="1" ht="45" customHeight="1" spans="1:12">
      <c r="A17" s="93">
        <v>11</v>
      </c>
      <c r="B17" s="94" t="s">
        <v>3303</v>
      </c>
      <c r="C17" s="95" t="s">
        <v>21</v>
      </c>
      <c r="D17" s="99" t="s">
        <v>2296</v>
      </c>
      <c r="E17" s="97" t="s">
        <v>3304</v>
      </c>
      <c r="F17" s="93">
        <v>4000</v>
      </c>
      <c r="G17" s="93">
        <v>4000</v>
      </c>
      <c r="H17" s="100" t="s">
        <v>3300</v>
      </c>
      <c r="I17" s="93" t="s">
        <v>34</v>
      </c>
      <c r="J17" s="93" t="s">
        <v>25</v>
      </c>
      <c r="K17" s="107" t="s">
        <v>3305</v>
      </c>
      <c r="L17" s="107" t="s">
        <v>3306</v>
      </c>
    </row>
    <row r="18" s="91" customFormat="1" ht="53" customHeight="1" spans="1:12">
      <c r="A18" s="93">
        <v>12</v>
      </c>
      <c r="B18" s="94" t="s">
        <v>3307</v>
      </c>
      <c r="C18" s="95" t="s">
        <v>21</v>
      </c>
      <c r="D18" s="99" t="s">
        <v>2296</v>
      </c>
      <c r="E18" s="97" t="s">
        <v>3308</v>
      </c>
      <c r="F18" s="93">
        <v>4600</v>
      </c>
      <c r="G18" s="93">
        <v>4600</v>
      </c>
      <c r="H18" s="100" t="s">
        <v>3309</v>
      </c>
      <c r="I18" s="93" t="s">
        <v>34</v>
      </c>
      <c r="J18" s="93" t="s">
        <v>25</v>
      </c>
      <c r="K18" s="107" t="s">
        <v>2362</v>
      </c>
      <c r="L18" s="107" t="s">
        <v>3310</v>
      </c>
    </row>
    <row r="19" s="91" customFormat="1" ht="53" customHeight="1" spans="1:12">
      <c r="A19" s="93">
        <v>13</v>
      </c>
      <c r="B19" s="103" t="s">
        <v>3311</v>
      </c>
      <c r="C19" s="103" t="s">
        <v>21</v>
      </c>
      <c r="D19" s="99" t="s">
        <v>30</v>
      </c>
      <c r="E19" s="99" t="s">
        <v>3312</v>
      </c>
      <c r="F19" s="99">
        <v>3000</v>
      </c>
      <c r="G19" s="99">
        <v>2000</v>
      </c>
      <c r="H19" s="100" t="s">
        <v>3313</v>
      </c>
      <c r="I19" s="99" t="s">
        <v>25</v>
      </c>
      <c r="J19" s="108" t="s">
        <v>72</v>
      </c>
      <c r="K19" s="109" t="s">
        <v>1533</v>
      </c>
      <c r="L19" s="109" t="s">
        <v>2987</v>
      </c>
    </row>
    <row r="20" s="91" customFormat="1" ht="74" customHeight="1" spans="1:12">
      <c r="A20" s="93">
        <v>14</v>
      </c>
      <c r="B20" s="97" t="s">
        <v>3314</v>
      </c>
      <c r="C20" s="104" t="s">
        <v>76</v>
      </c>
      <c r="D20" s="96" t="s">
        <v>2296</v>
      </c>
      <c r="E20" s="97" t="s">
        <v>3315</v>
      </c>
      <c r="F20" s="102">
        <v>474600</v>
      </c>
      <c r="G20" s="102">
        <v>120000</v>
      </c>
      <c r="H20" s="97" t="s">
        <v>3316</v>
      </c>
      <c r="I20" s="106" t="s">
        <v>25</v>
      </c>
      <c r="J20" s="106" t="s">
        <v>26</v>
      </c>
      <c r="K20" s="107" t="s">
        <v>3317</v>
      </c>
      <c r="L20" s="107" t="s">
        <v>3318</v>
      </c>
    </row>
    <row r="21" s="91" customFormat="1" ht="67" customHeight="1" spans="1:12">
      <c r="A21" s="93">
        <v>15</v>
      </c>
      <c r="B21" s="97" t="s">
        <v>3319</v>
      </c>
      <c r="C21" s="104" t="s">
        <v>76</v>
      </c>
      <c r="D21" s="96" t="s">
        <v>2296</v>
      </c>
      <c r="E21" s="97" t="s">
        <v>3320</v>
      </c>
      <c r="F21" s="102">
        <v>100000</v>
      </c>
      <c r="G21" s="102">
        <v>50000</v>
      </c>
      <c r="H21" s="97" t="s">
        <v>3321</v>
      </c>
      <c r="I21" s="106" t="s">
        <v>25</v>
      </c>
      <c r="J21" s="106" t="s">
        <v>34</v>
      </c>
      <c r="K21" s="99" t="s">
        <v>3322</v>
      </c>
      <c r="L21" s="107" t="s">
        <v>3323</v>
      </c>
    </row>
    <row r="22" s="91" customFormat="1" ht="56" customHeight="1" spans="1:12">
      <c r="A22" s="93">
        <v>16</v>
      </c>
      <c r="B22" s="97" t="s">
        <v>3324</v>
      </c>
      <c r="C22" s="104" t="s">
        <v>76</v>
      </c>
      <c r="D22" s="96" t="s">
        <v>2296</v>
      </c>
      <c r="E22" s="97" t="s">
        <v>3325</v>
      </c>
      <c r="F22" s="102">
        <v>2500</v>
      </c>
      <c r="G22" s="102">
        <v>2500</v>
      </c>
      <c r="H22" s="97" t="s">
        <v>3326</v>
      </c>
      <c r="I22" s="106" t="s">
        <v>25</v>
      </c>
      <c r="J22" s="106" t="s">
        <v>72</v>
      </c>
      <c r="K22" s="99" t="s">
        <v>3327</v>
      </c>
      <c r="L22" s="107" t="s">
        <v>3328</v>
      </c>
    </row>
    <row r="23" s="91" customFormat="1" ht="57" customHeight="1" spans="1:12">
      <c r="A23" s="93">
        <v>17</v>
      </c>
      <c r="B23" s="97" t="s">
        <v>362</v>
      </c>
      <c r="C23" s="104" t="s">
        <v>76</v>
      </c>
      <c r="D23" s="96" t="s">
        <v>2296</v>
      </c>
      <c r="E23" s="97" t="s">
        <v>363</v>
      </c>
      <c r="F23" s="98">
        <v>50000</v>
      </c>
      <c r="G23" s="99">
        <v>30000</v>
      </c>
      <c r="H23" s="100" t="s">
        <v>3329</v>
      </c>
      <c r="I23" s="106" t="s">
        <v>25</v>
      </c>
      <c r="J23" s="106" t="s">
        <v>49</v>
      </c>
      <c r="K23" s="107" t="s">
        <v>366</v>
      </c>
      <c r="L23" s="107" t="s">
        <v>367</v>
      </c>
    </row>
    <row r="24" s="91" customFormat="1" ht="36" spans="1:12">
      <c r="A24" s="93">
        <v>18</v>
      </c>
      <c r="B24" s="100" t="s">
        <v>369</v>
      </c>
      <c r="C24" s="104" t="s">
        <v>76</v>
      </c>
      <c r="D24" s="96" t="s">
        <v>2296</v>
      </c>
      <c r="E24" s="100" t="s">
        <v>370</v>
      </c>
      <c r="F24" s="102">
        <v>10000</v>
      </c>
      <c r="G24" s="98">
        <v>6000</v>
      </c>
      <c r="H24" s="100" t="s">
        <v>3330</v>
      </c>
      <c r="I24" s="106" t="s">
        <v>25</v>
      </c>
      <c r="J24" s="106" t="s">
        <v>49</v>
      </c>
      <c r="K24" s="99" t="s">
        <v>373</v>
      </c>
      <c r="L24" s="99" t="s">
        <v>374</v>
      </c>
    </row>
    <row r="25" s="91" customFormat="1" ht="44" customHeight="1" spans="1:12">
      <c r="A25" s="93">
        <v>19</v>
      </c>
      <c r="B25" s="97" t="s">
        <v>3331</v>
      </c>
      <c r="C25" s="104" t="s">
        <v>76</v>
      </c>
      <c r="D25" s="96" t="s">
        <v>2296</v>
      </c>
      <c r="E25" s="97" t="s">
        <v>3332</v>
      </c>
      <c r="F25" s="102">
        <v>4000</v>
      </c>
      <c r="G25" s="102">
        <v>2000</v>
      </c>
      <c r="H25" s="97" t="s">
        <v>3333</v>
      </c>
      <c r="I25" s="110" t="s">
        <v>25</v>
      </c>
      <c r="J25" s="106" t="s">
        <v>1706</v>
      </c>
      <c r="K25" s="111" t="s">
        <v>3334</v>
      </c>
      <c r="L25" s="107" t="s">
        <v>3335</v>
      </c>
    </row>
    <row r="26" s="5" customFormat="1" ht="25" customHeight="1" spans="1:12">
      <c r="A26" s="52" t="s">
        <v>141</v>
      </c>
      <c r="B26" s="22" t="str">
        <f>"预备项目"&amp;SUBTOTAL(3,A26:A31)-2&amp;"个"</f>
        <v>预备项目4个</v>
      </c>
      <c r="C26" s="23"/>
      <c r="D26" s="54"/>
      <c r="E26" s="22"/>
      <c r="F26" s="83">
        <f>SUM(F27:F30)</f>
        <v>32800</v>
      </c>
      <c r="G26" s="83">
        <f>SUM(G27:G30)</f>
        <v>21500</v>
      </c>
      <c r="H26" s="26"/>
      <c r="I26" s="52"/>
      <c r="J26" s="52"/>
      <c r="K26" s="52"/>
      <c r="L26" s="52"/>
    </row>
    <row r="27" s="91" customFormat="1" ht="59" customHeight="1" spans="1:12">
      <c r="A27" s="105">
        <v>1</v>
      </c>
      <c r="B27" s="94" t="s">
        <v>376</v>
      </c>
      <c r="C27" s="95" t="s">
        <v>21</v>
      </c>
      <c r="D27" s="104" t="s">
        <v>2296</v>
      </c>
      <c r="E27" s="97" t="s">
        <v>377</v>
      </c>
      <c r="F27" s="98">
        <v>11000</v>
      </c>
      <c r="G27" s="99">
        <v>8000</v>
      </c>
      <c r="H27" s="100" t="s">
        <v>3336</v>
      </c>
      <c r="I27" s="99" t="s">
        <v>157</v>
      </c>
      <c r="J27" s="106" t="s">
        <v>25</v>
      </c>
      <c r="K27" s="107" t="s">
        <v>3337</v>
      </c>
      <c r="L27" s="107" t="s">
        <v>381</v>
      </c>
    </row>
    <row r="28" s="91" customFormat="1" ht="57" customHeight="1" spans="1:12">
      <c r="A28" s="105">
        <v>2</v>
      </c>
      <c r="B28" s="103" t="s">
        <v>2329</v>
      </c>
      <c r="C28" s="95" t="s">
        <v>21</v>
      </c>
      <c r="D28" s="106" t="s">
        <v>82</v>
      </c>
      <c r="E28" s="100" t="s">
        <v>2331</v>
      </c>
      <c r="F28" s="93">
        <v>1000</v>
      </c>
      <c r="G28" s="93">
        <v>1000</v>
      </c>
      <c r="H28" s="100" t="s">
        <v>3338</v>
      </c>
      <c r="I28" s="99" t="s">
        <v>157</v>
      </c>
      <c r="J28" s="99" t="s">
        <v>49</v>
      </c>
      <c r="K28" s="107" t="s">
        <v>681</v>
      </c>
      <c r="L28" s="112" t="s">
        <v>361</v>
      </c>
    </row>
    <row r="29" s="91" customFormat="1" ht="75" customHeight="1" spans="1:12">
      <c r="A29" s="105">
        <v>3</v>
      </c>
      <c r="B29" s="103" t="s">
        <v>3339</v>
      </c>
      <c r="C29" s="99" t="s">
        <v>21</v>
      </c>
      <c r="D29" s="99" t="s">
        <v>30</v>
      </c>
      <c r="E29" s="100" t="s">
        <v>3340</v>
      </c>
      <c r="F29" s="99">
        <v>800</v>
      </c>
      <c r="G29" s="99">
        <v>500</v>
      </c>
      <c r="H29" s="100" t="s">
        <v>3341</v>
      </c>
      <c r="I29" s="99">
        <v>2022.1</v>
      </c>
      <c r="J29" s="99">
        <v>2024.6</v>
      </c>
      <c r="K29" s="99" t="s">
        <v>3342</v>
      </c>
      <c r="L29" s="99" t="s">
        <v>3343</v>
      </c>
    </row>
    <row r="30" s="91" customFormat="1" ht="90" customHeight="1" spans="1:12">
      <c r="A30" s="105">
        <v>4</v>
      </c>
      <c r="B30" s="100" t="s">
        <v>2317</v>
      </c>
      <c r="C30" s="104" t="s">
        <v>76</v>
      </c>
      <c r="D30" s="106" t="s">
        <v>2296</v>
      </c>
      <c r="E30" s="100" t="s">
        <v>2318</v>
      </c>
      <c r="F30" s="102">
        <v>20000</v>
      </c>
      <c r="G30" s="98">
        <v>12000</v>
      </c>
      <c r="H30" s="100" t="s">
        <v>3344</v>
      </c>
      <c r="I30" s="99" t="s">
        <v>157</v>
      </c>
      <c r="J30" s="106" t="s">
        <v>25</v>
      </c>
      <c r="K30" s="99" t="s">
        <v>399</v>
      </c>
      <c r="L30" s="99" t="s">
        <v>400</v>
      </c>
    </row>
    <row r="31" s="5" customFormat="1" ht="25" customHeight="1" spans="1:12">
      <c r="A31" s="52" t="s">
        <v>183</v>
      </c>
      <c r="B31" s="22" t="str">
        <f>"前期项目"&amp;SUBTOTAL(3,A31:A32)-1&amp;"个"</f>
        <v>前期项目1个</v>
      </c>
      <c r="C31" s="23"/>
      <c r="D31" s="54"/>
      <c r="E31" s="22"/>
      <c r="F31" s="52">
        <f>SUM(F32:F32)</f>
        <v>9000</v>
      </c>
      <c r="G31" s="52"/>
      <c r="H31" s="26"/>
      <c r="I31" s="52"/>
      <c r="J31" s="52"/>
      <c r="K31" s="52"/>
      <c r="L31" s="52"/>
    </row>
    <row r="32" s="91" customFormat="1" ht="81" customHeight="1" spans="1:12">
      <c r="A32" s="105">
        <v>1</v>
      </c>
      <c r="B32" s="103" t="s">
        <v>3345</v>
      </c>
      <c r="C32" s="103" t="s">
        <v>21</v>
      </c>
      <c r="D32" s="106" t="s">
        <v>2296</v>
      </c>
      <c r="E32" s="99" t="s">
        <v>3346</v>
      </c>
      <c r="F32" s="99">
        <v>9000</v>
      </c>
      <c r="G32" s="99"/>
      <c r="H32" s="100" t="s">
        <v>3347</v>
      </c>
      <c r="I32" s="99"/>
      <c r="J32" s="99"/>
      <c r="K32" s="99" t="s">
        <v>3348</v>
      </c>
      <c r="L32" s="99" t="s">
        <v>3349</v>
      </c>
    </row>
  </sheetData>
  <autoFilter xmlns:etc="http://www.wps.cn/officeDocument/2017/etCustomData" ref="A4:L32"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view="pageBreakPreview" zoomScaleNormal="70" topLeftCell="A2" workbookViewId="0">
      <selection activeCell="K45" sqref="K45"/>
    </sheetView>
  </sheetViews>
  <sheetFormatPr defaultColWidth="9" defaultRowHeight="14.25"/>
  <cols>
    <col min="1" max="1" width="7.75" style="4" customWidth="1"/>
    <col min="2" max="2" width="18.1333333333333"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9" width="11.5" style="4"/>
    <col min="10" max="10" width="9" style="4"/>
    <col min="11" max="12" width="15.5333333333333" style="4" customWidth="1"/>
    <col min="13" max="16384" width="9" style="4"/>
  </cols>
  <sheetData>
    <row r="1" s="1" customFormat="1" ht="46" customHeight="1" spans="1:12">
      <c r="A1" s="12" t="s">
        <v>3350</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"合计项目"&amp;SUBTOTAL(3,A5:A97)-3&amp;"个"</f>
        <v>合计项目32个</v>
      </c>
      <c r="C5" s="15"/>
      <c r="D5" s="18"/>
      <c r="E5" s="19"/>
      <c r="F5" s="16">
        <f>SUM(F6,F28,F30)</f>
        <v>1137000</v>
      </c>
      <c r="G5" s="16">
        <f>SUM(G6,G28,G30)</f>
        <v>139000</v>
      </c>
      <c r="H5" s="20"/>
      <c r="I5" s="15"/>
      <c r="J5" s="15"/>
      <c r="K5" s="75"/>
      <c r="L5" s="75"/>
    </row>
    <row r="6" s="5" customFormat="1" ht="25" customHeight="1" spans="1:12">
      <c r="A6" s="21" t="s">
        <v>19</v>
      </c>
      <c r="B6" s="22" t="str">
        <f>"在建项目"&amp;SUBTOTAL(3,A6:A28)-2&amp;"个"</f>
        <v>在建项目21个</v>
      </c>
      <c r="C6" s="23"/>
      <c r="D6" s="24"/>
      <c r="E6" s="22"/>
      <c r="F6" s="25">
        <f>SUM(F7:F27)</f>
        <v>311000</v>
      </c>
      <c r="G6" s="25">
        <f>SUM(G7:G27)</f>
        <v>134000</v>
      </c>
      <c r="H6" s="26"/>
      <c r="I6" s="52"/>
      <c r="J6" s="52"/>
      <c r="K6" s="52"/>
      <c r="L6" s="52"/>
    </row>
    <row r="7" s="6" customFormat="1" ht="50" customHeight="1" spans="1:12">
      <c r="A7" s="27">
        <v>1</v>
      </c>
      <c r="B7" s="75" t="s">
        <v>415</v>
      </c>
      <c r="C7" s="38" t="s">
        <v>21</v>
      </c>
      <c r="D7" s="32" t="s">
        <v>264</v>
      </c>
      <c r="E7" s="39" t="s">
        <v>2334</v>
      </c>
      <c r="F7" s="27">
        <v>30000</v>
      </c>
      <c r="G7" s="27">
        <v>10000</v>
      </c>
      <c r="H7" s="39" t="s">
        <v>3351</v>
      </c>
      <c r="I7" s="87" t="s">
        <v>1706</v>
      </c>
      <c r="J7" s="27" t="s">
        <v>49</v>
      </c>
      <c r="K7" s="29" t="s">
        <v>3352</v>
      </c>
      <c r="L7" s="29" t="s">
        <v>2338</v>
      </c>
    </row>
    <row r="8" s="6" customFormat="1" ht="82" customHeight="1" spans="1:12">
      <c r="A8" s="27">
        <v>2</v>
      </c>
      <c r="B8" s="75" t="s">
        <v>2344</v>
      </c>
      <c r="C8" s="38" t="s">
        <v>21</v>
      </c>
      <c r="D8" s="32" t="s">
        <v>264</v>
      </c>
      <c r="E8" s="39" t="s">
        <v>2334</v>
      </c>
      <c r="F8" s="27">
        <v>30000</v>
      </c>
      <c r="G8" s="27">
        <v>13000</v>
      </c>
      <c r="H8" s="39" t="s">
        <v>3353</v>
      </c>
      <c r="I8" s="87" t="s">
        <v>1706</v>
      </c>
      <c r="J8" s="27" t="s">
        <v>49</v>
      </c>
      <c r="K8" s="39" t="s">
        <v>2347</v>
      </c>
      <c r="L8" s="27"/>
    </row>
    <row r="9" s="6" customFormat="1" ht="82" customHeight="1" spans="1:12">
      <c r="A9" s="27">
        <v>3</v>
      </c>
      <c r="B9" s="75" t="s">
        <v>3354</v>
      </c>
      <c r="C9" s="38" t="s">
        <v>21</v>
      </c>
      <c r="D9" s="32" t="s">
        <v>264</v>
      </c>
      <c r="E9" s="39" t="s">
        <v>3355</v>
      </c>
      <c r="F9" s="27">
        <v>5000</v>
      </c>
      <c r="G9" s="27">
        <v>5000</v>
      </c>
      <c r="H9" s="39" t="s">
        <v>3356</v>
      </c>
      <c r="I9" s="88" t="s">
        <v>33</v>
      </c>
      <c r="J9" s="27" t="s">
        <v>1706</v>
      </c>
      <c r="K9" s="30" t="s">
        <v>459</v>
      </c>
      <c r="L9" s="29" t="s">
        <v>460</v>
      </c>
    </row>
    <row r="10" s="6" customFormat="1" ht="50" customHeight="1" spans="1:12">
      <c r="A10" s="27">
        <v>4</v>
      </c>
      <c r="B10" s="75" t="s">
        <v>3357</v>
      </c>
      <c r="C10" s="38" t="s">
        <v>21</v>
      </c>
      <c r="D10" s="32" t="s">
        <v>264</v>
      </c>
      <c r="E10" s="39" t="s">
        <v>3358</v>
      </c>
      <c r="F10" s="27">
        <v>2000</v>
      </c>
      <c r="G10" s="27">
        <v>2000</v>
      </c>
      <c r="H10" s="39" t="s">
        <v>3359</v>
      </c>
      <c r="I10" s="88" t="s">
        <v>26</v>
      </c>
      <c r="J10" s="27" t="s">
        <v>1706</v>
      </c>
      <c r="K10" s="39" t="s">
        <v>3360</v>
      </c>
      <c r="L10" s="29" t="s">
        <v>3361</v>
      </c>
    </row>
    <row r="11" s="6" customFormat="1" ht="50" customHeight="1" spans="1:12">
      <c r="A11" s="27">
        <v>5</v>
      </c>
      <c r="B11" s="75" t="s">
        <v>2434</v>
      </c>
      <c r="C11" s="38" t="s">
        <v>21</v>
      </c>
      <c r="D11" s="32" t="s">
        <v>264</v>
      </c>
      <c r="E11" s="39" t="s">
        <v>2435</v>
      </c>
      <c r="F11" s="27">
        <v>5000</v>
      </c>
      <c r="G11" s="27">
        <v>5000</v>
      </c>
      <c r="H11" s="39" t="s">
        <v>3356</v>
      </c>
      <c r="I11" s="88" t="s">
        <v>33</v>
      </c>
      <c r="J11" s="27" t="s">
        <v>1706</v>
      </c>
      <c r="K11" s="39" t="s">
        <v>2438</v>
      </c>
      <c r="L11" s="29" t="s">
        <v>2439</v>
      </c>
    </row>
    <row r="12" s="6" customFormat="1" ht="50" customHeight="1" spans="1:12">
      <c r="A12" s="27">
        <v>6</v>
      </c>
      <c r="B12" s="75" t="s">
        <v>3362</v>
      </c>
      <c r="C12" s="38" t="s">
        <v>21</v>
      </c>
      <c r="D12" s="32" t="s">
        <v>264</v>
      </c>
      <c r="E12" s="39" t="s">
        <v>3363</v>
      </c>
      <c r="F12" s="27">
        <v>2000</v>
      </c>
      <c r="G12" s="27">
        <v>2000</v>
      </c>
      <c r="H12" s="39" t="s">
        <v>2453</v>
      </c>
      <c r="I12" s="88" t="s">
        <v>26</v>
      </c>
      <c r="J12" s="27" t="s">
        <v>1706</v>
      </c>
      <c r="K12" s="39" t="s">
        <v>2412</v>
      </c>
      <c r="L12" s="29" t="s">
        <v>3364</v>
      </c>
    </row>
    <row r="13" s="6" customFormat="1" ht="61.2" customHeight="1" spans="1:12">
      <c r="A13" s="27">
        <v>7</v>
      </c>
      <c r="B13" s="75" t="s">
        <v>2451</v>
      </c>
      <c r="C13" s="38" t="s">
        <v>21</v>
      </c>
      <c r="D13" s="32" t="s">
        <v>264</v>
      </c>
      <c r="E13" s="39" t="s">
        <v>2452</v>
      </c>
      <c r="F13" s="27">
        <v>2000</v>
      </c>
      <c r="G13" s="27">
        <v>2000</v>
      </c>
      <c r="H13" s="39" t="s">
        <v>2453</v>
      </c>
      <c r="I13" s="88" t="s">
        <v>26</v>
      </c>
      <c r="J13" s="27" t="s">
        <v>1706</v>
      </c>
      <c r="K13" s="39" t="s">
        <v>2454</v>
      </c>
      <c r="L13" s="29" t="s">
        <v>2455</v>
      </c>
    </row>
    <row r="14" s="6" customFormat="1" ht="50" customHeight="1" spans="1:12">
      <c r="A14" s="27">
        <v>8</v>
      </c>
      <c r="B14" s="75" t="s">
        <v>3365</v>
      </c>
      <c r="C14" s="38" t="s">
        <v>21</v>
      </c>
      <c r="D14" s="32" t="s">
        <v>264</v>
      </c>
      <c r="E14" s="39" t="s">
        <v>3366</v>
      </c>
      <c r="F14" s="27">
        <v>2000</v>
      </c>
      <c r="G14" s="27">
        <v>2000</v>
      </c>
      <c r="H14" s="39" t="s">
        <v>3367</v>
      </c>
      <c r="I14" s="88" t="s">
        <v>33</v>
      </c>
      <c r="J14" s="27" t="s">
        <v>157</v>
      </c>
      <c r="K14" s="39" t="s">
        <v>3368</v>
      </c>
      <c r="L14" s="29" t="s">
        <v>3369</v>
      </c>
    </row>
    <row r="15" s="6" customFormat="1" ht="102" customHeight="1" spans="1:12">
      <c r="A15" s="27">
        <v>9</v>
      </c>
      <c r="B15" s="75" t="s">
        <v>3370</v>
      </c>
      <c r="C15" s="38" t="s">
        <v>21</v>
      </c>
      <c r="D15" s="32" t="s">
        <v>264</v>
      </c>
      <c r="E15" s="39" t="s">
        <v>3371</v>
      </c>
      <c r="F15" s="27">
        <v>3000</v>
      </c>
      <c r="G15" s="27">
        <v>3000</v>
      </c>
      <c r="H15" s="39" t="s">
        <v>3372</v>
      </c>
      <c r="I15" s="88" t="s">
        <v>33</v>
      </c>
      <c r="J15" s="27" t="s">
        <v>412</v>
      </c>
      <c r="K15" s="39" t="s">
        <v>3373</v>
      </c>
      <c r="L15" s="29" t="s">
        <v>3374</v>
      </c>
    </row>
    <row r="16" s="6" customFormat="1" ht="73.8" customHeight="1" spans="1:12">
      <c r="A16" s="27">
        <v>10</v>
      </c>
      <c r="B16" s="75" t="s">
        <v>3375</v>
      </c>
      <c r="C16" s="38" t="s">
        <v>21</v>
      </c>
      <c r="D16" s="32" t="s">
        <v>264</v>
      </c>
      <c r="E16" s="39" t="s">
        <v>3376</v>
      </c>
      <c r="F16" s="27">
        <v>3000</v>
      </c>
      <c r="G16" s="27">
        <v>3000</v>
      </c>
      <c r="H16" s="39" t="s">
        <v>3377</v>
      </c>
      <c r="I16" s="88" t="s">
        <v>33</v>
      </c>
      <c r="J16" s="27" t="s">
        <v>56</v>
      </c>
      <c r="K16" s="39" t="s">
        <v>3373</v>
      </c>
      <c r="L16" s="29" t="s">
        <v>3374</v>
      </c>
    </row>
    <row r="17" s="6" customFormat="1" ht="67" customHeight="1" spans="1:12">
      <c r="A17" s="27">
        <v>11</v>
      </c>
      <c r="B17" s="75" t="s">
        <v>466</v>
      </c>
      <c r="C17" s="38" t="s">
        <v>21</v>
      </c>
      <c r="D17" s="32" t="s">
        <v>264</v>
      </c>
      <c r="E17" s="39" t="s">
        <v>3378</v>
      </c>
      <c r="F17" s="27">
        <v>12000</v>
      </c>
      <c r="G17" s="27">
        <v>12000</v>
      </c>
      <c r="H17" s="39" t="s">
        <v>469</v>
      </c>
      <c r="I17" s="88" t="s">
        <v>135</v>
      </c>
      <c r="J17" s="27" t="s">
        <v>99</v>
      </c>
      <c r="K17" s="89" t="s">
        <v>471</v>
      </c>
      <c r="L17" s="90" t="s">
        <v>472</v>
      </c>
    </row>
    <row r="18" s="6" customFormat="1" ht="61.2" customHeight="1" spans="1:12">
      <c r="A18" s="27">
        <v>12</v>
      </c>
      <c r="B18" s="75" t="s">
        <v>3379</v>
      </c>
      <c r="C18" s="38" t="s">
        <v>21</v>
      </c>
      <c r="D18" s="32" t="s">
        <v>264</v>
      </c>
      <c r="E18" s="39" t="s">
        <v>3380</v>
      </c>
      <c r="F18" s="27">
        <v>2000</v>
      </c>
      <c r="G18" s="27">
        <v>2000</v>
      </c>
      <c r="H18" s="39" t="s">
        <v>3381</v>
      </c>
      <c r="I18" s="88" t="s">
        <v>33</v>
      </c>
      <c r="J18" s="27" t="s">
        <v>26</v>
      </c>
      <c r="K18" s="42" t="s">
        <v>2366</v>
      </c>
      <c r="L18" s="42" t="s">
        <v>2367</v>
      </c>
    </row>
    <row r="19" s="5" customFormat="1" ht="52" customHeight="1" spans="1:12">
      <c r="A19" s="27">
        <v>13</v>
      </c>
      <c r="B19" s="75" t="s">
        <v>2415</v>
      </c>
      <c r="C19" s="38" t="s">
        <v>21</v>
      </c>
      <c r="D19" s="32" t="s">
        <v>264</v>
      </c>
      <c r="E19" s="39" t="s">
        <v>2416</v>
      </c>
      <c r="F19" s="27">
        <v>2000</v>
      </c>
      <c r="G19" s="27">
        <v>2000</v>
      </c>
      <c r="H19" s="39" t="s">
        <v>3382</v>
      </c>
      <c r="I19" s="88" t="s">
        <v>135</v>
      </c>
      <c r="J19" s="27" t="s">
        <v>1706</v>
      </c>
      <c r="K19" s="42" t="s">
        <v>3383</v>
      </c>
      <c r="L19" s="42" t="s">
        <v>3384</v>
      </c>
    </row>
    <row r="20" s="5" customFormat="1" ht="52" customHeight="1" spans="1:12">
      <c r="A20" s="27">
        <v>14</v>
      </c>
      <c r="B20" s="75" t="s">
        <v>2463</v>
      </c>
      <c r="C20" s="38" t="s">
        <v>21</v>
      </c>
      <c r="D20" s="32" t="s">
        <v>82</v>
      </c>
      <c r="E20" s="39" t="s">
        <v>3385</v>
      </c>
      <c r="F20" s="27">
        <v>3000</v>
      </c>
      <c r="G20" s="27">
        <v>2000</v>
      </c>
      <c r="H20" s="39" t="s">
        <v>3386</v>
      </c>
      <c r="I20" s="88" t="s">
        <v>1706</v>
      </c>
      <c r="J20" s="27" t="s">
        <v>25</v>
      </c>
      <c r="K20" s="42" t="s">
        <v>2468</v>
      </c>
      <c r="L20" s="42" t="s">
        <v>2469</v>
      </c>
    </row>
    <row r="21" s="6" customFormat="1" ht="61" customHeight="1" spans="1:12">
      <c r="A21" s="27">
        <v>15</v>
      </c>
      <c r="B21" s="42" t="s">
        <v>3387</v>
      </c>
      <c r="C21" s="27" t="s">
        <v>76</v>
      </c>
      <c r="D21" s="32" t="s">
        <v>264</v>
      </c>
      <c r="E21" s="57" t="s">
        <v>3388</v>
      </c>
      <c r="F21" s="82">
        <v>20000</v>
      </c>
      <c r="G21" s="27">
        <v>10000</v>
      </c>
      <c r="H21" s="39" t="s">
        <v>3389</v>
      </c>
      <c r="I21" s="88" t="s">
        <v>172</v>
      </c>
      <c r="J21" s="27" t="s">
        <v>25</v>
      </c>
      <c r="K21" s="42" t="s">
        <v>2370</v>
      </c>
      <c r="L21" s="42" t="s">
        <v>2371</v>
      </c>
    </row>
    <row r="22" s="6" customFormat="1" ht="61" customHeight="1" spans="1:12">
      <c r="A22" s="27">
        <v>16</v>
      </c>
      <c r="B22" s="42" t="s">
        <v>3390</v>
      </c>
      <c r="C22" s="27" t="s">
        <v>76</v>
      </c>
      <c r="D22" s="32" t="s">
        <v>264</v>
      </c>
      <c r="E22" s="57" t="s">
        <v>3391</v>
      </c>
      <c r="F22" s="82">
        <v>8000</v>
      </c>
      <c r="G22" s="27">
        <v>4000</v>
      </c>
      <c r="H22" s="39"/>
      <c r="I22" s="88" t="s">
        <v>172</v>
      </c>
      <c r="J22" s="27" t="s">
        <v>25</v>
      </c>
      <c r="K22" s="42" t="s">
        <v>2366</v>
      </c>
      <c r="L22" s="42" t="s">
        <v>2367</v>
      </c>
    </row>
    <row r="23" s="6" customFormat="1" ht="71.25" spans="1:12">
      <c r="A23" s="27">
        <v>17</v>
      </c>
      <c r="B23" s="42" t="s">
        <v>3392</v>
      </c>
      <c r="C23" s="27" t="s">
        <v>76</v>
      </c>
      <c r="D23" s="32" t="s">
        <v>264</v>
      </c>
      <c r="E23" s="57" t="s">
        <v>3393</v>
      </c>
      <c r="F23" s="82">
        <v>20000</v>
      </c>
      <c r="G23" s="27">
        <v>10000</v>
      </c>
      <c r="H23" s="39"/>
      <c r="I23" s="88" t="s">
        <v>49</v>
      </c>
      <c r="J23" s="27" t="s">
        <v>25</v>
      </c>
      <c r="K23" s="42" t="s">
        <v>2362</v>
      </c>
      <c r="L23" s="29" t="s">
        <v>2363</v>
      </c>
    </row>
    <row r="24" s="6" customFormat="1" ht="50" customHeight="1" spans="1:12">
      <c r="A24" s="27">
        <v>18</v>
      </c>
      <c r="B24" s="42" t="s">
        <v>450</v>
      </c>
      <c r="C24" s="27" t="s">
        <v>76</v>
      </c>
      <c r="D24" s="32" t="s">
        <v>264</v>
      </c>
      <c r="E24" s="57" t="s">
        <v>451</v>
      </c>
      <c r="F24" s="82">
        <v>50000</v>
      </c>
      <c r="G24" s="27">
        <v>20000</v>
      </c>
      <c r="H24" s="39" t="s">
        <v>3394</v>
      </c>
      <c r="I24" s="88" t="s">
        <v>56</v>
      </c>
      <c r="J24" s="27" t="s">
        <v>25</v>
      </c>
      <c r="K24" s="30" t="s">
        <v>454</v>
      </c>
      <c r="L24" s="29" t="s">
        <v>455</v>
      </c>
    </row>
    <row r="25" s="6" customFormat="1" ht="50" customHeight="1" spans="1:12">
      <c r="A25" s="27">
        <v>19</v>
      </c>
      <c r="B25" s="42" t="s">
        <v>2421</v>
      </c>
      <c r="C25" s="27" t="s">
        <v>76</v>
      </c>
      <c r="D25" s="32" t="s">
        <v>264</v>
      </c>
      <c r="E25" s="57" t="s">
        <v>3395</v>
      </c>
      <c r="F25" s="82">
        <v>5000</v>
      </c>
      <c r="G25" s="27">
        <v>2000</v>
      </c>
      <c r="H25" s="39" t="s">
        <v>3396</v>
      </c>
      <c r="I25" s="88" t="s">
        <v>56</v>
      </c>
      <c r="J25" s="27" t="s">
        <v>25</v>
      </c>
      <c r="K25" s="42" t="s">
        <v>3383</v>
      </c>
      <c r="L25" s="42" t="s">
        <v>3384</v>
      </c>
    </row>
    <row r="26" s="6" customFormat="1" ht="50" customHeight="1" spans="1:12">
      <c r="A26" s="27">
        <v>20</v>
      </c>
      <c r="B26" s="42" t="s">
        <v>3397</v>
      </c>
      <c r="C26" s="27" t="s">
        <v>76</v>
      </c>
      <c r="D26" s="32" t="s">
        <v>264</v>
      </c>
      <c r="E26" s="57" t="s">
        <v>2340</v>
      </c>
      <c r="F26" s="82">
        <v>5000</v>
      </c>
      <c r="G26" s="27">
        <v>3000</v>
      </c>
      <c r="H26" s="39" t="s">
        <v>3398</v>
      </c>
      <c r="I26" s="27" t="s">
        <v>25</v>
      </c>
      <c r="J26" s="27" t="s">
        <v>99</v>
      </c>
      <c r="K26" s="42" t="s">
        <v>2342</v>
      </c>
      <c r="L26" s="42" t="s">
        <v>2343</v>
      </c>
    </row>
    <row r="27" s="6" customFormat="1" ht="50" customHeight="1" spans="1:12">
      <c r="A27" s="27">
        <v>21</v>
      </c>
      <c r="B27" s="42" t="s">
        <v>3399</v>
      </c>
      <c r="C27" s="27" t="s">
        <v>76</v>
      </c>
      <c r="D27" s="32" t="s">
        <v>264</v>
      </c>
      <c r="E27" s="57" t="s">
        <v>2355</v>
      </c>
      <c r="F27" s="82">
        <v>100000</v>
      </c>
      <c r="G27" s="27">
        <v>20000</v>
      </c>
      <c r="H27" s="39" t="s">
        <v>3400</v>
      </c>
      <c r="I27" s="88" t="s">
        <v>1706</v>
      </c>
      <c r="J27" s="27" t="s">
        <v>25</v>
      </c>
      <c r="K27" s="42" t="s">
        <v>448</v>
      </c>
      <c r="L27" s="42" t="s">
        <v>449</v>
      </c>
    </row>
    <row r="28" s="5" customFormat="1" ht="25" customHeight="1" spans="1:12">
      <c r="A28" s="52" t="s">
        <v>141</v>
      </c>
      <c r="B28" s="22" t="str">
        <f>"预备项目"&amp;SUBTOTAL(3,A28:A30)-2&amp;"个"</f>
        <v>预备项目1个</v>
      </c>
      <c r="C28" s="23"/>
      <c r="D28" s="53"/>
      <c r="E28" s="22"/>
      <c r="F28" s="83">
        <f>SUM(F29)</f>
        <v>10000</v>
      </c>
      <c r="G28" s="83">
        <f>SUM(G29)</f>
        <v>5000</v>
      </c>
      <c r="H28" s="26"/>
      <c r="I28" s="52"/>
      <c r="J28" s="52"/>
      <c r="K28" s="52"/>
      <c r="L28" s="52"/>
    </row>
    <row r="29" s="81" customFormat="1" ht="69" customHeight="1" spans="1:12">
      <c r="A29" s="27">
        <v>18</v>
      </c>
      <c r="B29" s="28" t="s">
        <v>3401</v>
      </c>
      <c r="C29" s="38" t="s">
        <v>21</v>
      </c>
      <c r="D29" s="32" t="s">
        <v>264</v>
      </c>
      <c r="E29" s="39" t="s">
        <v>3402</v>
      </c>
      <c r="F29" s="59">
        <v>10000</v>
      </c>
      <c r="G29" s="59">
        <v>5000</v>
      </c>
      <c r="H29" s="57" t="s">
        <v>3403</v>
      </c>
      <c r="I29" s="88" t="s">
        <v>72</v>
      </c>
      <c r="J29" s="27" t="s">
        <v>25</v>
      </c>
      <c r="K29" s="42" t="s">
        <v>2468</v>
      </c>
      <c r="L29" s="42" t="s">
        <v>2469</v>
      </c>
    </row>
    <row r="30" s="5" customFormat="1" ht="25" customHeight="1" spans="1:12">
      <c r="A30" s="52" t="s">
        <v>183</v>
      </c>
      <c r="B30" s="22" t="str">
        <f>"前期项目"&amp;SUBTOTAL(3,A30:A97)-1&amp;"个"</f>
        <v>前期项目10个</v>
      </c>
      <c r="C30" s="23"/>
      <c r="D30" s="53"/>
      <c r="E30" s="22"/>
      <c r="F30" s="52">
        <f>SUM(F31:F40)</f>
        <v>816000</v>
      </c>
      <c r="G30" s="52"/>
      <c r="H30" s="26"/>
      <c r="I30" s="52"/>
      <c r="J30" s="52"/>
      <c r="K30" s="52"/>
      <c r="L30" s="52"/>
    </row>
    <row r="31" s="9" customFormat="1" ht="81" customHeight="1" spans="1:12">
      <c r="A31" s="60">
        <v>1</v>
      </c>
      <c r="B31" s="84" t="s">
        <v>2490</v>
      </c>
      <c r="C31" s="60" t="s">
        <v>21</v>
      </c>
      <c r="D31" s="62" t="s">
        <v>264</v>
      </c>
      <c r="E31" s="61" t="s">
        <v>2491</v>
      </c>
      <c r="F31" s="63">
        <v>90000</v>
      </c>
      <c r="G31" s="60"/>
      <c r="H31" s="61" t="s">
        <v>3404</v>
      </c>
      <c r="I31" s="60"/>
      <c r="J31" s="60"/>
      <c r="K31" s="60"/>
      <c r="L31" s="60"/>
    </row>
    <row r="32" s="9" customFormat="1" ht="87" customHeight="1" spans="1:12">
      <c r="A32" s="60">
        <v>2</v>
      </c>
      <c r="B32" s="84" t="s">
        <v>2494</v>
      </c>
      <c r="C32" s="60" t="s">
        <v>21</v>
      </c>
      <c r="D32" s="62" t="s">
        <v>264</v>
      </c>
      <c r="E32" s="61" t="s">
        <v>2495</v>
      </c>
      <c r="F32" s="63">
        <v>30000</v>
      </c>
      <c r="G32" s="60"/>
      <c r="H32" s="61" t="s">
        <v>3404</v>
      </c>
      <c r="I32" s="60"/>
      <c r="J32" s="60"/>
      <c r="K32" s="60"/>
      <c r="L32" s="60"/>
    </row>
    <row r="33" s="9" customFormat="1" ht="72" customHeight="1" spans="1:12">
      <c r="A33" s="60">
        <v>3</v>
      </c>
      <c r="B33" s="84" t="s">
        <v>2497</v>
      </c>
      <c r="C33" s="60" t="s">
        <v>21</v>
      </c>
      <c r="D33" s="62" t="s">
        <v>264</v>
      </c>
      <c r="E33" s="61" t="s">
        <v>2498</v>
      </c>
      <c r="F33" s="63">
        <v>150000</v>
      </c>
      <c r="G33" s="60"/>
      <c r="H33" s="61" t="s">
        <v>3404</v>
      </c>
      <c r="I33" s="60"/>
      <c r="J33" s="60"/>
      <c r="K33" s="60"/>
      <c r="L33" s="60"/>
    </row>
    <row r="34" s="9" customFormat="1" ht="64" customHeight="1" spans="1:12">
      <c r="A34" s="60">
        <v>4</v>
      </c>
      <c r="B34" s="84" t="s">
        <v>2500</v>
      </c>
      <c r="C34" s="60" t="s">
        <v>21</v>
      </c>
      <c r="D34" s="62" t="s">
        <v>264</v>
      </c>
      <c r="E34" s="61" t="s">
        <v>2501</v>
      </c>
      <c r="F34" s="63">
        <v>45000</v>
      </c>
      <c r="G34" s="60"/>
      <c r="H34" s="61" t="s">
        <v>3404</v>
      </c>
      <c r="I34" s="60"/>
      <c r="J34" s="60"/>
      <c r="K34" s="60"/>
      <c r="L34" s="60"/>
    </row>
    <row r="35" s="9" customFormat="1" ht="149" customHeight="1" spans="1:12">
      <c r="A35" s="60">
        <v>5</v>
      </c>
      <c r="B35" s="84" t="s">
        <v>2503</v>
      </c>
      <c r="C35" s="60" t="s">
        <v>21</v>
      </c>
      <c r="D35" s="62" t="s">
        <v>264</v>
      </c>
      <c r="E35" s="61" t="s">
        <v>2504</v>
      </c>
      <c r="F35" s="63">
        <v>50000</v>
      </c>
      <c r="G35" s="60"/>
      <c r="H35" s="61" t="s">
        <v>3404</v>
      </c>
      <c r="I35" s="60"/>
      <c r="J35" s="60"/>
      <c r="K35" s="60"/>
      <c r="L35" s="60"/>
    </row>
    <row r="36" s="9" customFormat="1" ht="98" customHeight="1" spans="1:12">
      <c r="A36" s="60">
        <v>6</v>
      </c>
      <c r="B36" s="84" t="s">
        <v>2506</v>
      </c>
      <c r="C36" s="60" t="s">
        <v>21</v>
      </c>
      <c r="D36" s="62" t="s">
        <v>264</v>
      </c>
      <c r="E36" s="61" t="s">
        <v>2507</v>
      </c>
      <c r="F36" s="63">
        <v>40000</v>
      </c>
      <c r="G36" s="60"/>
      <c r="H36" s="61" t="s">
        <v>3404</v>
      </c>
      <c r="I36" s="60"/>
      <c r="J36" s="60"/>
      <c r="K36" s="60"/>
      <c r="L36" s="60"/>
    </row>
    <row r="37" s="9" customFormat="1" ht="103" customHeight="1" spans="1:12">
      <c r="A37" s="60">
        <v>7</v>
      </c>
      <c r="B37" s="84" t="s">
        <v>2509</v>
      </c>
      <c r="C37" s="60" t="s">
        <v>21</v>
      </c>
      <c r="D37" s="62" t="s">
        <v>264</v>
      </c>
      <c r="E37" s="61" t="s">
        <v>2510</v>
      </c>
      <c r="F37" s="63">
        <v>26000</v>
      </c>
      <c r="G37" s="60"/>
      <c r="H37" s="61" t="s">
        <v>3404</v>
      </c>
      <c r="I37" s="60"/>
      <c r="J37" s="60"/>
      <c r="K37" s="60"/>
      <c r="L37" s="60"/>
    </row>
    <row r="38" s="9" customFormat="1" ht="162" spans="1:12">
      <c r="A38" s="60">
        <v>8</v>
      </c>
      <c r="B38" s="85" t="s">
        <v>2512</v>
      </c>
      <c r="C38" s="60" t="s">
        <v>21</v>
      </c>
      <c r="D38" s="62" t="s">
        <v>264</v>
      </c>
      <c r="E38" s="64" t="s">
        <v>2513</v>
      </c>
      <c r="F38" s="65">
        <v>45000</v>
      </c>
      <c r="G38" s="60"/>
      <c r="H38" s="61" t="s">
        <v>3404</v>
      </c>
      <c r="I38" s="60"/>
      <c r="J38" s="60"/>
      <c r="K38" s="60"/>
      <c r="L38" s="60"/>
    </row>
    <row r="39" s="9" customFormat="1" ht="83" customHeight="1" spans="1:12">
      <c r="A39" s="60">
        <v>9</v>
      </c>
      <c r="B39" s="86" t="s">
        <v>2514</v>
      </c>
      <c r="C39" s="60" t="s">
        <v>21</v>
      </c>
      <c r="D39" s="62" t="s">
        <v>264</v>
      </c>
      <c r="E39" s="66" t="s">
        <v>2515</v>
      </c>
      <c r="F39" s="62">
        <v>140000</v>
      </c>
      <c r="G39" s="60"/>
      <c r="H39" s="61" t="s">
        <v>3404</v>
      </c>
      <c r="I39" s="60"/>
      <c r="J39" s="60"/>
      <c r="K39" s="60"/>
      <c r="L39" s="60"/>
    </row>
    <row r="40" s="9" customFormat="1" ht="96" customHeight="1" spans="1:12">
      <c r="A40" s="60">
        <v>10</v>
      </c>
      <c r="B40" s="84" t="s">
        <v>2519</v>
      </c>
      <c r="C40" s="60" t="s">
        <v>21</v>
      </c>
      <c r="D40" s="62" t="s">
        <v>264</v>
      </c>
      <c r="E40" s="61" t="s">
        <v>2520</v>
      </c>
      <c r="F40" s="63">
        <v>200000</v>
      </c>
      <c r="G40" s="60"/>
      <c r="H40" s="61" t="s">
        <v>3404</v>
      </c>
      <c r="I40" s="60"/>
      <c r="J40" s="60"/>
      <c r="K40" s="60"/>
      <c r="L40" s="60"/>
    </row>
  </sheetData>
  <autoFilter xmlns:etc="http://www.wps.cn/officeDocument/2017/etCustomData" ref="A4:L40"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3"/>
  <sheetViews>
    <sheetView view="pageBreakPreview" zoomScaleNormal="70" workbookViewId="0">
      <selection activeCell="K45" sqref="K45"/>
    </sheetView>
  </sheetViews>
  <sheetFormatPr defaultColWidth="9" defaultRowHeight="14.25"/>
  <cols>
    <col min="1" max="1" width="7.75" style="4" customWidth="1"/>
    <col min="2" max="2" width="18.1333333333333"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9" width="11.5" style="4"/>
    <col min="10" max="10" width="9" style="4"/>
    <col min="11" max="12" width="15.5333333333333" style="4" customWidth="1"/>
    <col min="13" max="16384" width="9" style="4"/>
  </cols>
  <sheetData>
    <row r="1" s="1" customFormat="1" ht="46" customHeight="1" spans="1:12">
      <c r="A1" s="12" t="s">
        <v>3405</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"合计项目"&amp;SUBTOTAL(3,A5:A90)-3&amp;"个"</f>
        <v>合计项目13个</v>
      </c>
      <c r="C5" s="15"/>
      <c r="D5" s="18"/>
      <c r="E5" s="19"/>
      <c r="F5" s="16">
        <f>SUM(F6,F20,F17)</f>
        <v>898764</v>
      </c>
      <c r="G5" s="16">
        <f>SUM(G6,G20,G17)</f>
        <v>335940</v>
      </c>
      <c r="H5" s="20"/>
      <c r="I5" s="15"/>
      <c r="J5" s="15"/>
      <c r="K5" s="75"/>
      <c r="L5" s="75"/>
    </row>
    <row r="6" s="5" customFormat="1" ht="25" customHeight="1" spans="1:12">
      <c r="A6" s="21" t="s">
        <v>19</v>
      </c>
      <c r="B6" s="22" t="str">
        <f>"在建项目"&amp;SUBTOTAL(3,A6:A16)-1&amp;"个"</f>
        <v>在建项目10个</v>
      </c>
      <c r="C6" s="23"/>
      <c r="D6" s="24"/>
      <c r="E6" s="22"/>
      <c r="F6" s="25">
        <f>SUM(F7:F16)</f>
        <v>870764</v>
      </c>
      <c r="G6" s="25">
        <f>SUM(G7:G16)</f>
        <v>328940</v>
      </c>
      <c r="H6" s="26"/>
      <c r="I6" s="52"/>
      <c r="J6" s="52"/>
      <c r="K6" s="52"/>
      <c r="L6" s="52"/>
    </row>
    <row r="7" s="6" customFormat="1" ht="150" customHeight="1" spans="1:12">
      <c r="A7" s="27">
        <v>1</v>
      </c>
      <c r="B7" s="17" t="s">
        <v>3406</v>
      </c>
      <c r="C7" s="28" t="s">
        <v>21</v>
      </c>
      <c r="D7" s="29" t="s">
        <v>30</v>
      </c>
      <c r="E7" s="30" t="s">
        <v>3407</v>
      </c>
      <c r="F7" s="27">
        <v>126424</v>
      </c>
      <c r="G7" s="27">
        <v>60000</v>
      </c>
      <c r="H7" s="31" t="s">
        <v>3408</v>
      </c>
      <c r="I7" s="45" t="s">
        <v>25</v>
      </c>
      <c r="J7" s="45" t="s">
        <v>25</v>
      </c>
      <c r="K7" s="76" t="s">
        <v>3409</v>
      </c>
      <c r="L7" s="76" t="s">
        <v>3410</v>
      </c>
    </row>
    <row r="8" s="7" customFormat="1" ht="110" customHeight="1" spans="1:12">
      <c r="A8" s="27">
        <v>2</v>
      </c>
      <c r="B8" s="19" t="s">
        <v>3411</v>
      </c>
      <c r="C8" s="28" t="s">
        <v>21</v>
      </c>
      <c r="D8" s="32" t="s">
        <v>265</v>
      </c>
      <c r="E8" s="33" t="s">
        <v>3412</v>
      </c>
      <c r="F8" s="34">
        <v>10000</v>
      </c>
      <c r="G8" s="35">
        <v>3000</v>
      </c>
      <c r="H8" s="36" t="s">
        <v>3413</v>
      </c>
      <c r="I8" s="35" t="s">
        <v>33</v>
      </c>
      <c r="J8" s="34" t="s">
        <v>25</v>
      </c>
      <c r="K8" s="76" t="s">
        <v>3414</v>
      </c>
      <c r="L8" s="76" t="s">
        <v>1581</v>
      </c>
    </row>
    <row r="9" s="7" customFormat="1" ht="110" customHeight="1" spans="1:12">
      <c r="A9" s="27">
        <v>3</v>
      </c>
      <c r="B9" s="37" t="s">
        <v>1130</v>
      </c>
      <c r="C9" s="38" t="s">
        <v>21</v>
      </c>
      <c r="D9" s="29" t="s">
        <v>22</v>
      </c>
      <c r="E9" s="39" t="s">
        <v>1132</v>
      </c>
      <c r="F9" s="29">
        <v>31000</v>
      </c>
      <c r="G9" s="29">
        <v>3000</v>
      </c>
      <c r="H9" s="40" t="s">
        <v>3415</v>
      </c>
      <c r="I9" s="29" t="s">
        <v>34</v>
      </c>
      <c r="J9" s="29" t="s">
        <v>25</v>
      </c>
      <c r="K9" s="29" t="s">
        <v>3416</v>
      </c>
      <c r="L9" s="29" t="s">
        <v>714</v>
      </c>
    </row>
    <row r="10" s="6" customFormat="1" ht="82" customHeight="1" spans="1:12">
      <c r="A10" s="27">
        <v>4</v>
      </c>
      <c r="B10" s="41" t="s">
        <v>3417</v>
      </c>
      <c r="C10" s="27" t="s">
        <v>76</v>
      </c>
      <c r="D10" s="42" t="s">
        <v>30</v>
      </c>
      <c r="E10" s="39" t="s">
        <v>3418</v>
      </c>
      <c r="F10" s="43">
        <v>70000</v>
      </c>
      <c r="G10" s="43">
        <v>50000</v>
      </c>
      <c r="H10" s="31" t="s">
        <v>3419</v>
      </c>
      <c r="I10" s="76" t="s">
        <v>25</v>
      </c>
      <c r="J10" s="76" t="s">
        <v>99</v>
      </c>
      <c r="K10" s="76" t="s">
        <v>3409</v>
      </c>
      <c r="L10" s="76" t="s">
        <v>3410</v>
      </c>
    </row>
    <row r="11" s="6" customFormat="1" ht="82" customHeight="1" spans="1:12">
      <c r="A11" s="27">
        <v>5</v>
      </c>
      <c r="B11" s="39" t="s">
        <v>3420</v>
      </c>
      <c r="C11" s="29" t="s">
        <v>76</v>
      </c>
      <c r="D11" s="32" t="s">
        <v>265</v>
      </c>
      <c r="E11" s="39" t="s">
        <v>3421</v>
      </c>
      <c r="F11" s="44">
        <v>3000</v>
      </c>
      <c r="G11" s="45">
        <v>2000</v>
      </c>
      <c r="H11" s="46" t="s">
        <v>2891</v>
      </c>
      <c r="I11" s="45" t="s">
        <v>25</v>
      </c>
      <c r="J11" s="45" t="s">
        <v>49</v>
      </c>
      <c r="K11" s="45" t="s">
        <v>3422</v>
      </c>
      <c r="L11" s="45" t="s">
        <v>3423</v>
      </c>
    </row>
    <row r="12" s="6" customFormat="1" ht="127" customHeight="1" spans="1:12">
      <c r="A12" s="27">
        <v>6</v>
      </c>
      <c r="B12" s="33" t="s">
        <v>3424</v>
      </c>
      <c r="C12" s="29" t="s">
        <v>76</v>
      </c>
      <c r="D12" s="35" t="s">
        <v>53</v>
      </c>
      <c r="E12" s="33" t="s">
        <v>3425</v>
      </c>
      <c r="F12" s="34">
        <v>5000</v>
      </c>
      <c r="G12" s="35">
        <v>3000</v>
      </c>
      <c r="H12" s="36" t="s">
        <v>3426</v>
      </c>
      <c r="I12" s="35" t="s">
        <v>25</v>
      </c>
      <c r="J12" s="34" t="s">
        <v>25</v>
      </c>
      <c r="K12" s="35" t="s">
        <v>67</v>
      </c>
      <c r="L12" s="35" t="s">
        <v>68</v>
      </c>
    </row>
    <row r="13" s="7" customFormat="1" ht="110" customHeight="1" spans="1:12">
      <c r="A13" s="27">
        <v>7</v>
      </c>
      <c r="B13" s="33" t="s">
        <v>1344</v>
      </c>
      <c r="C13" s="29" t="s">
        <v>76</v>
      </c>
      <c r="D13" s="35" t="s">
        <v>53</v>
      </c>
      <c r="E13" s="33" t="s">
        <v>3427</v>
      </c>
      <c r="F13" s="34">
        <v>588100</v>
      </c>
      <c r="G13" s="35">
        <v>200000</v>
      </c>
      <c r="H13" s="36" t="s">
        <v>167</v>
      </c>
      <c r="I13" s="35" t="s">
        <v>25</v>
      </c>
      <c r="J13" s="34" t="s">
        <v>25</v>
      </c>
      <c r="K13" s="29" t="s">
        <v>57</v>
      </c>
      <c r="L13" s="29" t="s">
        <v>168</v>
      </c>
    </row>
    <row r="14" s="7" customFormat="1" ht="110" customHeight="1" spans="1:12">
      <c r="A14" s="27">
        <v>8</v>
      </c>
      <c r="B14" s="33" t="s">
        <v>3428</v>
      </c>
      <c r="C14" s="29" t="s">
        <v>21</v>
      </c>
      <c r="D14" s="35" t="s">
        <v>22</v>
      </c>
      <c r="E14" s="33" t="s">
        <v>3429</v>
      </c>
      <c r="F14" s="34">
        <v>1140</v>
      </c>
      <c r="G14" s="35">
        <v>1140</v>
      </c>
      <c r="H14" s="36" t="s">
        <v>3430</v>
      </c>
      <c r="I14" s="35" t="s">
        <v>33</v>
      </c>
      <c r="J14" s="34" t="s">
        <v>49</v>
      </c>
      <c r="K14" s="43" t="s">
        <v>1453</v>
      </c>
      <c r="L14" s="45" t="s">
        <v>3431</v>
      </c>
    </row>
    <row r="15" s="7" customFormat="1" ht="110" customHeight="1" spans="1:12">
      <c r="A15" s="27">
        <v>9</v>
      </c>
      <c r="B15" s="33" t="s">
        <v>505</v>
      </c>
      <c r="C15" s="29" t="s">
        <v>76</v>
      </c>
      <c r="D15" s="47" t="s">
        <v>265</v>
      </c>
      <c r="E15" s="33" t="s">
        <v>3432</v>
      </c>
      <c r="F15" s="34">
        <v>35300</v>
      </c>
      <c r="G15" s="35">
        <v>6200</v>
      </c>
      <c r="H15" s="36" t="s">
        <v>3433</v>
      </c>
      <c r="I15" s="35" t="s">
        <v>25</v>
      </c>
      <c r="J15" s="34" t="s">
        <v>25</v>
      </c>
      <c r="K15" s="35" t="s">
        <v>3434</v>
      </c>
      <c r="L15" s="35" t="s">
        <v>3435</v>
      </c>
    </row>
    <row r="16" s="7" customFormat="1" ht="110" customHeight="1" spans="1:12">
      <c r="A16" s="27">
        <v>10</v>
      </c>
      <c r="B16" s="48" t="s">
        <v>1752</v>
      </c>
      <c r="C16" s="49" t="s">
        <v>21</v>
      </c>
      <c r="D16" s="47" t="s">
        <v>265</v>
      </c>
      <c r="E16" s="50" t="s">
        <v>1753</v>
      </c>
      <c r="F16" s="32">
        <v>800</v>
      </c>
      <c r="G16" s="47">
        <v>600</v>
      </c>
      <c r="H16" s="51" t="s">
        <v>3436</v>
      </c>
      <c r="I16" s="47" t="s">
        <v>25</v>
      </c>
      <c r="J16" s="77" t="s">
        <v>26</v>
      </c>
      <c r="K16" s="56" t="s">
        <v>2945</v>
      </c>
      <c r="L16" s="56" t="s">
        <v>495</v>
      </c>
    </row>
    <row r="17" s="1" customFormat="1" ht="25" customHeight="1" spans="1:13">
      <c r="A17" s="52" t="s">
        <v>141</v>
      </c>
      <c r="B17" s="22" t="str">
        <f>"预备项目"&amp;SUBTOTAL(3,A17:A20)-2&amp;"个"</f>
        <v>预备项目2个</v>
      </c>
      <c r="C17" s="23"/>
      <c r="D17" s="53"/>
      <c r="E17" s="54"/>
      <c r="F17" s="24">
        <f>SUM(F18:F19)</f>
        <v>23000</v>
      </c>
      <c r="G17" s="24">
        <f>SUM(G18:G19)</f>
        <v>7000</v>
      </c>
      <c r="H17" s="52"/>
      <c r="I17" s="21"/>
      <c r="J17" s="78"/>
      <c r="K17" s="52"/>
      <c r="L17" s="52"/>
      <c r="M17" s="79"/>
    </row>
    <row r="18" s="8" customFormat="1" ht="110" customHeight="1" spans="1:13">
      <c r="A18" s="32">
        <v>1</v>
      </c>
      <c r="B18" s="50" t="s">
        <v>3437</v>
      </c>
      <c r="C18" s="55" t="s">
        <v>21</v>
      </c>
      <c r="D18" s="56" t="s">
        <v>82</v>
      </c>
      <c r="E18" s="50" t="s">
        <v>1805</v>
      </c>
      <c r="F18" s="32">
        <v>13000</v>
      </c>
      <c r="G18" s="47">
        <v>3000</v>
      </c>
      <c r="H18" s="50" t="s">
        <v>3438</v>
      </c>
      <c r="I18" s="56" t="s">
        <v>157</v>
      </c>
      <c r="J18" s="80" t="s">
        <v>25</v>
      </c>
      <c r="K18" s="56" t="s">
        <v>67</v>
      </c>
      <c r="L18" s="47" t="s">
        <v>3439</v>
      </c>
      <c r="M18" s="8" t="s">
        <v>1281</v>
      </c>
    </row>
    <row r="19" s="2" customFormat="1" ht="102" customHeight="1" spans="1:13">
      <c r="A19" s="32">
        <v>2</v>
      </c>
      <c r="B19" s="39" t="s">
        <v>540</v>
      </c>
      <c r="C19" s="29" t="s">
        <v>76</v>
      </c>
      <c r="D19" s="29" t="s">
        <v>82</v>
      </c>
      <c r="E19" s="39" t="s">
        <v>1204</v>
      </c>
      <c r="F19" s="43">
        <v>10000</v>
      </c>
      <c r="G19" s="45">
        <v>4000</v>
      </c>
      <c r="H19" s="46" t="s">
        <v>1205</v>
      </c>
      <c r="I19" s="43" t="s">
        <v>157</v>
      </c>
      <c r="J19" s="43" t="s">
        <v>25</v>
      </c>
      <c r="K19" s="29" t="s">
        <v>187</v>
      </c>
      <c r="L19" s="29" t="s">
        <v>1207</v>
      </c>
      <c r="M19" s="7"/>
    </row>
    <row r="20" s="5" customFormat="1" ht="25" customHeight="1" spans="1:12">
      <c r="A20" s="52" t="s">
        <v>183</v>
      </c>
      <c r="B20" s="22" t="str">
        <f>"前期项目"&amp;SUBTOTAL(3,A20:A90)-1&amp;"个"</f>
        <v>前期项目1个</v>
      </c>
      <c r="C20" s="23"/>
      <c r="D20" s="53"/>
      <c r="E20" s="22"/>
      <c r="F20" s="52">
        <f>SUM(F21:F33)</f>
        <v>5000</v>
      </c>
      <c r="G20" s="52"/>
      <c r="H20" s="26"/>
      <c r="I20" s="52"/>
      <c r="J20" s="52"/>
      <c r="K20" s="52"/>
      <c r="L20" s="52"/>
    </row>
    <row r="21" s="9" customFormat="1" ht="81" customHeight="1" spans="1:12">
      <c r="A21" s="27">
        <v>1</v>
      </c>
      <c r="B21" s="57" t="s">
        <v>3440</v>
      </c>
      <c r="C21" s="27" t="s">
        <v>21</v>
      </c>
      <c r="D21" s="58" t="s">
        <v>53</v>
      </c>
      <c r="E21" s="57" t="s">
        <v>3441</v>
      </c>
      <c r="F21" s="59">
        <v>5000</v>
      </c>
      <c r="G21" s="27"/>
      <c r="H21" s="39" t="s">
        <v>1679</v>
      </c>
      <c r="I21" s="27"/>
      <c r="J21" s="27"/>
      <c r="K21" s="29" t="s">
        <v>3442</v>
      </c>
      <c r="L21" s="29" t="s">
        <v>3443</v>
      </c>
    </row>
    <row r="22" s="9" customFormat="1" ht="87" customHeight="1" spans="1:12">
      <c r="A22" s="60"/>
      <c r="B22" s="61"/>
      <c r="C22" s="60"/>
      <c r="D22" s="62"/>
      <c r="E22" s="61"/>
      <c r="F22" s="63"/>
      <c r="G22" s="60"/>
      <c r="H22" s="61"/>
      <c r="I22" s="60"/>
      <c r="J22" s="60"/>
      <c r="K22" s="60"/>
      <c r="L22" s="60"/>
    </row>
    <row r="23" s="9" customFormat="1" ht="72" customHeight="1" spans="1:12">
      <c r="A23" s="60"/>
      <c r="B23" s="61"/>
      <c r="C23" s="60"/>
      <c r="D23" s="62"/>
      <c r="E23" s="61"/>
      <c r="F23" s="63"/>
      <c r="G23" s="60"/>
      <c r="H23" s="61"/>
      <c r="I23" s="60"/>
      <c r="J23" s="60"/>
      <c r="K23" s="60"/>
      <c r="L23" s="60"/>
    </row>
    <row r="24" s="9" customFormat="1" ht="64" customHeight="1" spans="1:12">
      <c r="A24" s="60"/>
      <c r="B24" s="61"/>
      <c r="C24" s="60"/>
      <c r="D24" s="62"/>
      <c r="E24" s="61"/>
      <c r="F24" s="63"/>
      <c r="G24" s="60"/>
      <c r="H24" s="61"/>
      <c r="I24" s="60"/>
      <c r="J24" s="60"/>
      <c r="K24" s="60"/>
      <c r="L24" s="60"/>
    </row>
    <row r="25" s="9" customFormat="1" ht="149" customHeight="1" spans="1:12">
      <c r="A25" s="60"/>
      <c r="B25" s="61"/>
      <c r="C25" s="60"/>
      <c r="D25" s="62"/>
      <c r="E25" s="61"/>
      <c r="F25" s="63"/>
      <c r="G25" s="60"/>
      <c r="H25" s="61"/>
      <c r="I25" s="60"/>
      <c r="J25" s="60"/>
      <c r="K25" s="60"/>
      <c r="L25" s="60"/>
    </row>
    <row r="26" s="9" customFormat="1" ht="98" customHeight="1" spans="1:12">
      <c r="A26" s="60"/>
      <c r="B26" s="61"/>
      <c r="C26" s="60"/>
      <c r="D26" s="62"/>
      <c r="E26" s="61"/>
      <c r="F26" s="63"/>
      <c r="G26" s="60"/>
      <c r="H26" s="61"/>
      <c r="I26" s="60"/>
      <c r="J26" s="60"/>
      <c r="K26" s="60"/>
      <c r="L26" s="60"/>
    </row>
    <row r="27" s="9" customFormat="1" ht="103" customHeight="1" spans="1:12">
      <c r="A27" s="60"/>
      <c r="B27" s="61"/>
      <c r="C27" s="60"/>
      <c r="D27" s="62"/>
      <c r="E27" s="61"/>
      <c r="F27" s="63"/>
      <c r="G27" s="60"/>
      <c r="H27" s="61"/>
      <c r="I27" s="60"/>
      <c r="J27" s="60"/>
      <c r="K27" s="60"/>
      <c r="L27" s="60"/>
    </row>
    <row r="28" s="9" customFormat="1" ht="153" customHeight="1" spans="1:12">
      <c r="A28" s="60"/>
      <c r="B28" s="64"/>
      <c r="C28" s="60"/>
      <c r="D28" s="62"/>
      <c r="E28" s="64"/>
      <c r="F28" s="65"/>
      <c r="G28" s="60"/>
      <c r="H28" s="61"/>
      <c r="I28" s="60"/>
      <c r="J28" s="60"/>
      <c r="K28" s="60"/>
      <c r="L28" s="60"/>
    </row>
    <row r="29" s="9" customFormat="1" ht="83" customHeight="1" spans="1:12">
      <c r="A29" s="60"/>
      <c r="B29" s="66"/>
      <c r="C29" s="60"/>
      <c r="D29" s="62"/>
      <c r="E29" s="66"/>
      <c r="F29" s="62"/>
      <c r="G29" s="60"/>
      <c r="H29" s="61"/>
      <c r="I29" s="60"/>
      <c r="J29" s="60"/>
      <c r="K29" s="60"/>
      <c r="L29" s="60"/>
    </row>
    <row r="30" s="9" customFormat="1" ht="87" customHeight="1" spans="1:12">
      <c r="A30" s="60"/>
      <c r="B30" s="61"/>
      <c r="C30" s="60"/>
      <c r="D30" s="62"/>
      <c r="E30" s="67"/>
      <c r="F30" s="68"/>
      <c r="G30" s="60"/>
      <c r="H30" s="61"/>
      <c r="I30" s="60"/>
      <c r="J30" s="60"/>
      <c r="K30" s="60"/>
      <c r="L30" s="60"/>
    </row>
    <row r="31" s="9" customFormat="1" ht="96" customHeight="1" spans="1:12">
      <c r="A31" s="60"/>
      <c r="B31" s="61"/>
      <c r="C31" s="60"/>
      <c r="D31" s="62"/>
      <c r="E31" s="61"/>
      <c r="F31" s="63"/>
      <c r="G31" s="60"/>
      <c r="H31" s="61"/>
      <c r="I31" s="60"/>
      <c r="J31" s="60"/>
      <c r="K31" s="60"/>
      <c r="L31" s="60"/>
    </row>
    <row r="32" s="9" customFormat="1" ht="54" customHeight="1" spans="1:12">
      <c r="A32" s="60"/>
      <c r="B32" s="61"/>
      <c r="C32" s="60"/>
      <c r="D32" s="62"/>
      <c r="E32" s="61"/>
      <c r="F32" s="63"/>
      <c r="G32" s="60"/>
      <c r="H32" s="61"/>
      <c r="I32" s="60"/>
      <c r="J32" s="60"/>
      <c r="K32" s="60"/>
      <c r="L32" s="60"/>
    </row>
    <row r="33" customFormat="1" ht="74" customHeight="1" spans="1:12">
      <c r="A33" s="69"/>
      <c r="B33" s="70"/>
      <c r="C33" s="60"/>
      <c r="D33" s="62"/>
      <c r="E33" s="71"/>
      <c r="F33" s="72"/>
      <c r="G33" s="73"/>
      <c r="H33" s="61"/>
      <c r="I33" s="60"/>
      <c r="J33" s="60"/>
      <c r="K33" s="69"/>
      <c r="L33" s="69"/>
    </row>
  </sheetData>
  <autoFilter xmlns:etc="http://www.wps.cn/officeDocument/2017/etCustomData" ref="A4:L33"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36"/>
  <sheetViews>
    <sheetView zoomScale="85" zoomScaleNormal="85" topLeftCell="A10" workbookViewId="0">
      <selection activeCell="W9" sqref="W9"/>
    </sheetView>
  </sheetViews>
  <sheetFormatPr defaultColWidth="9" defaultRowHeight="13.5"/>
  <cols>
    <col min="2" max="2" width="15.75" customWidth="1"/>
    <col min="3" max="3" width="9.13333333333333"/>
    <col min="4" max="4" width="10.3833333333333"/>
    <col min="5" max="5" width="10.8833333333333" customWidth="1"/>
    <col min="6" max="6" width="10.3833333333333"/>
    <col min="7" max="7" width="9.13333333333333"/>
    <col min="8" max="8" width="14.6333333333333"/>
    <col min="9" max="9" width="12.6333333333333" customWidth="1"/>
    <col min="12" max="12" width="9.13333333333333"/>
    <col min="13" max="13" width="10.6333333333333" customWidth="1"/>
    <col min="15" max="15" width="9.13333333333333"/>
    <col min="16" max="16" width="13.25"/>
  </cols>
  <sheetData>
    <row r="1" ht="50" customHeight="1" spans="1:16">
      <c r="A1" s="588" t="s">
        <v>253</v>
      </c>
      <c r="B1" s="588"/>
      <c r="C1" s="588"/>
      <c r="D1" s="588"/>
      <c r="E1" s="588"/>
      <c r="F1" s="588"/>
      <c r="G1" s="588"/>
      <c r="H1" s="588"/>
      <c r="I1" s="588"/>
      <c r="J1" s="588"/>
      <c r="K1" s="588"/>
      <c r="L1" s="588"/>
      <c r="M1" s="588"/>
      <c r="N1" s="588"/>
      <c r="O1" s="588"/>
      <c r="P1" s="588"/>
    </row>
    <row r="2" ht="29" customHeight="1" spans="1:16">
      <c r="A2" s="589"/>
      <c r="B2" s="589"/>
      <c r="C2" s="589"/>
      <c r="D2" s="589"/>
      <c r="E2" s="589"/>
      <c r="F2" s="589"/>
      <c r="G2" s="589"/>
      <c r="H2" s="589"/>
      <c r="I2" s="589"/>
      <c r="J2" s="589"/>
      <c r="K2" s="589"/>
      <c r="L2" s="589"/>
      <c r="M2" s="589"/>
      <c r="N2" s="589"/>
      <c r="O2" s="589" t="s">
        <v>254</v>
      </c>
      <c r="P2" s="589"/>
    </row>
    <row r="3" ht="39" customHeight="1" spans="1:16">
      <c r="A3" s="590" t="s">
        <v>5</v>
      </c>
      <c r="B3" s="591" t="s">
        <v>8</v>
      </c>
      <c r="C3" s="590" t="s">
        <v>255</v>
      </c>
      <c r="D3" s="590"/>
      <c r="E3" s="590"/>
      <c r="F3" s="592"/>
      <c r="G3" s="593" t="s">
        <v>256</v>
      </c>
      <c r="H3" s="594"/>
      <c r="I3" s="594"/>
      <c r="J3" s="611"/>
      <c r="K3" s="593" t="s">
        <v>257</v>
      </c>
      <c r="L3" s="594"/>
      <c r="M3" s="594"/>
      <c r="N3" s="611"/>
      <c r="O3" s="593" t="s">
        <v>258</v>
      </c>
      <c r="P3" s="611"/>
    </row>
    <row r="4" ht="45" customHeight="1" spans="1:16">
      <c r="A4" s="591"/>
      <c r="B4" s="591"/>
      <c r="C4" s="591" t="s">
        <v>259</v>
      </c>
      <c r="D4" s="591" t="s">
        <v>260</v>
      </c>
      <c r="E4" s="590" t="s">
        <v>261</v>
      </c>
      <c r="F4" s="595" t="s">
        <v>262</v>
      </c>
      <c r="G4" s="596" t="s">
        <v>259</v>
      </c>
      <c r="H4" s="591" t="s">
        <v>260</v>
      </c>
      <c r="I4" s="591" t="s">
        <v>261</v>
      </c>
      <c r="J4" s="612" t="s">
        <v>262</v>
      </c>
      <c r="K4" s="596" t="s">
        <v>259</v>
      </c>
      <c r="L4" s="591" t="s">
        <v>260</v>
      </c>
      <c r="M4" s="591" t="s">
        <v>261</v>
      </c>
      <c r="N4" s="612" t="s">
        <v>262</v>
      </c>
      <c r="O4" s="596" t="s">
        <v>259</v>
      </c>
      <c r="P4" s="612" t="s">
        <v>260</v>
      </c>
    </row>
    <row r="5" ht="55" customHeight="1" spans="1:16">
      <c r="A5" s="597"/>
      <c r="B5" s="597" t="s">
        <v>263</v>
      </c>
      <c r="C5" s="598">
        <f t="shared" ref="C5:C11" si="0">SUM(G5,K5,O5)</f>
        <v>416</v>
      </c>
      <c r="D5" s="599" t="e">
        <f t="shared" ref="D5:D11" si="1">SUM(H5,L5,P5)</f>
        <v>#REF!</v>
      </c>
      <c r="E5" s="599" t="e">
        <f t="shared" ref="E5:E11" si="2">SUM(I5,M5,Q5)</f>
        <v>#REF!</v>
      </c>
      <c r="F5" s="600"/>
      <c r="G5" s="601">
        <f t="shared" ref="G5:M5" si="3">SUM(G6:G11)</f>
        <v>161</v>
      </c>
      <c r="H5" s="599">
        <f t="shared" si="3"/>
        <v>714.9565</v>
      </c>
      <c r="I5" s="599">
        <f t="shared" si="3"/>
        <v>169.3904</v>
      </c>
      <c r="J5" s="613"/>
      <c r="K5" s="601">
        <f t="shared" ref="K5:M5" si="4">SUM(K6:K11)</f>
        <v>85</v>
      </c>
      <c r="L5" s="599" t="e">
        <f t="shared" si="4"/>
        <v>#REF!</v>
      </c>
      <c r="M5" s="599" t="e">
        <f t="shared" si="4"/>
        <v>#REF!</v>
      </c>
      <c r="N5" s="613"/>
      <c r="O5" s="601">
        <f>SUM(O6:O11)</f>
        <v>170</v>
      </c>
      <c r="P5" s="614" t="e">
        <f>SUM(P6:P11)</f>
        <v>#REF!</v>
      </c>
    </row>
    <row r="6" ht="55" customHeight="1" spans="1:16">
      <c r="A6" s="602" t="s">
        <v>19</v>
      </c>
      <c r="B6" s="602" t="s">
        <v>264</v>
      </c>
      <c r="C6" s="603">
        <f t="shared" si="0"/>
        <v>78</v>
      </c>
      <c r="D6" s="604">
        <f t="shared" si="1"/>
        <v>284.7781</v>
      </c>
      <c r="E6" s="604">
        <f t="shared" si="2"/>
        <v>44.208</v>
      </c>
      <c r="F6" s="605" t="e">
        <f>E6/E5</f>
        <v>#REF!</v>
      </c>
      <c r="G6" s="606">
        <v>55</v>
      </c>
      <c r="H6" s="604">
        <f>汇总!G6/10000</f>
        <v>269.2281</v>
      </c>
      <c r="I6" s="604">
        <f>汇总!I6/10000</f>
        <v>44.108</v>
      </c>
      <c r="J6" s="605">
        <f>I6/I5</f>
        <v>0.260392560617367</v>
      </c>
      <c r="K6" s="606">
        <v>5</v>
      </c>
      <c r="L6" s="604">
        <f>汇总!G83/10000</f>
        <v>0.55</v>
      </c>
      <c r="M6" s="604">
        <f>汇总!I83/10000</f>
        <v>0.1</v>
      </c>
      <c r="N6" s="605" t="e">
        <f>M6/M5</f>
        <v>#REF!</v>
      </c>
      <c r="O6" s="606">
        <v>18</v>
      </c>
      <c r="P6" s="615">
        <f>汇总!G116/10000</f>
        <v>15</v>
      </c>
    </row>
    <row r="7" ht="55" customHeight="1" spans="1:16">
      <c r="A7" s="602" t="s">
        <v>141</v>
      </c>
      <c r="B7" s="602" t="s">
        <v>265</v>
      </c>
      <c r="C7" s="603">
        <f t="shared" si="0"/>
        <v>51</v>
      </c>
      <c r="D7" s="604" t="e">
        <f t="shared" si="1"/>
        <v>#REF!</v>
      </c>
      <c r="E7" s="604" t="e">
        <f t="shared" si="2"/>
        <v>#REF!</v>
      </c>
      <c r="F7" s="605" t="e">
        <f>E7/E5</f>
        <v>#REF!</v>
      </c>
      <c r="G7" s="606">
        <v>18</v>
      </c>
      <c r="H7" s="604">
        <f>汇总!G34/10000</f>
        <v>31.0155</v>
      </c>
      <c r="I7" s="604">
        <f>汇总!I34/10000</f>
        <v>7.26</v>
      </c>
      <c r="J7" s="605">
        <f>I7/I5</f>
        <v>0.0428595717348799</v>
      </c>
      <c r="K7" s="606">
        <v>10</v>
      </c>
      <c r="L7" s="604" t="e">
        <f>汇总!G86/10000</f>
        <v>#REF!</v>
      </c>
      <c r="M7" s="604" t="e">
        <f>汇总!I86/10000</f>
        <v>#REF!</v>
      </c>
      <c r="N7" s="605" t="e">
        <f>M7/M5</f>
        <v>#REF!</v>
      </c>
      <c r="O7" s="606">
        <v>23</v>
      </c>
      <c r="P7" s="615">
        <f>汇总!G119/10000</f>
        <v>1.2751</v>
      </c>
    </row>
    <row r="8" ht="55" customHeight="1" spans="1:16">
      <c r="A8" s="602" t="s">
        <v>183</v>
      </c>
      <c r="B8" s="602" t="s">
        <v>82</v>
      </c>
      <c r="C8" s="603">
        <f t="shared" si="0"/>
        <v>38</v>
      </c>
      <c r="D8" s="604" t="e">
        <f t="shared" si="1"/>
        <v>#REF!</v>
      </c>
      <c r="E8" s="604">
        <f t="shared" si="2"/>
        <v>8.6</v>
      </c>
      <c r="F8" s="605" t="e">
        <f>E8/E5</f>
        <v>#REF!</v>
      </c>
      <c r="G8" s="606">
        <v>19</v>
      </c>
      <c r="H8" s="604">
        <f>汇总!G39/10000</f>
        <v>27.9284</v>
      </c>
      <c r="I8" s="604">
        <f>汇总!I39/10000</f>
        <v>8.3</v>
      </c>
      <c r="J8" s="605">
        <f>I8/I5</f>
        <v>0.0489992349035128</v>
      </c>
      <c r="K8" s="606">
        <v>9</v>
      </c>
      <c r="L8" s="604">
        <f>汇总!G87/10000</f>
        <v>1.2</v>
      </c>
      <c r="M8" s="604">
        <f>汇总!I87/10000</f>
        <v>0.3</v>
      </c>
      <c r="N8" s="605" t="e">
        <f>M8/M5</f>
        <v>#REF!</v>
      </c>
      <c r="O8" s="606">
        <v>10</v>
      </c>
      <c r="P8" s="615" t="e">
        <f>汇总!#REF!/10000</f>
        <v>#REF!</v>
      </c>
    </row>
    <row r="9" ht="55" customHeight="1" spans="1:16">
      <c r="A9" s="602" t="s">
        <v>266</v>
      </c>
      <c r="B9" s="602" t="s">
        <v>53</v>
      </c>
      <c r="C9" s="603">
        <v>127</v>
      </c>
      <c r="D9" s="604">
        <f t="shared" si="1"/>
        <v>439.0805</v>
      </c>
      <c r="E9" s="604">
        <f t="shared" si="2"/>
        <v>125.0562</v>
      </c>
      <c r="F9" s="605" t="e">
        <f>E9/E5</f>
        <v>#REF!</v>
      </c>
      <c r="G9" s="606">
        <v>34</v>
      </c>
      <c r="H9" s="604">
        <f>汇总!G47/10000</f>
        <v>338.3345</v>
      </c>
      <c r="I9" s="604">
        <f>汇总!I47/10000</f>
        <v>94.2224</v>
      </c>
      <c r="J9" s="605">
        <f>I9/I5</f>
        <v>0.5562440374425</v>
      </c>
      <c r="K9" s="606">
        <v>37</v>
      </c>
      <c r="L9" s="604">
        <f>汇总!G89/10000</f>
        <v>97.746</v>
      </c>
      <c r="M9" s="604">
        <f>汇总!I89/10000</f>
        <v>30.8338</v>
      </c>
      <c r="N9" s="605" t="e">
        <f>M9/M5</f>
        <v>#REF!</v>
      </c>
      <c r="O9" s="606">
        <v>56</v>
      </c>
      <c r="P9" s="615">
        <f>汇总!G122/10000</f>
        <v>3</v>
      </c>
    </row>
    <row r="10" ht="55" customHeight="1" spans="1:16">
      <c r="A10" s="602" t="s">
        <v>267</v>
      </c>
      <c r="B10" s="602" t="s">
        <v>22</v>
      </c>
      <c r="C10" s="603">
        <f>SUM(G10,K10,O10)</f>
        <v>73</v>
      </c>
      <c r="D10" s="604" t="e">
        <f t="shared" si="1"/>
        <v>#REF!</v>
      </c>
      <c r="E10" s="604">
        <f t="shared" si="2"/>
        <v>16.124</v>
      </c>
      <c r="F10" s="605" t="e">
        <f>E10/E5</f>
        <v>#REF!</v>
      </c>
      <c r="G10" s="606">
        <v>17</v>
      </c>
      <c r="H10" s="604">
        <f>汇总!G72/10000</f>
        <v>47.35</v>
      </c>
      <c r="I10" s="604">
        <f>汇总!I72/10000</f>
        <v>14.9</v>
      </c>
      <c r="J10" s="605">
        <f>I10/I5</f>
        <v>0.0879624819352218</v>
      </c>
      <c r="K10" s="606">
        <v>14</v>
      </c>
      <c r="L10" s="604">
        <f>汇总!G109/10000</f>
        <v>5.6125</v>
      </c>
      <c r="M10" s="604">
        <f>汇总!I109/10000</f>
        <v>1.224</v>
      </c>
      <c r="N10" s="605" t="e">
        <f>M10/M5</f>
        <v>#REF!</v>
      </c>
      <c r="O10" s="606">
        <v>42</v>
      </c>
      <c r="P10" s="615" t="e">
        <f>汇总!G125/10000</f>
        <v>#REF!</v>
      </c>
    </row>
    <row r="11" ht="55" customHeight="1" spans="1:16">
      <c r="A11" s="602" t="s">
        <v>268</v>
      </c>
      <c r="B11" s="602" t="s">
        <v>30</v>
      </c>
      <c r="C11" s="603">
        <f>SUM(G11,K11,O11)</f>
        <v>49</v>
      </c>
      <c r="D11" s="604" t="e">
        <f t="shared" si="1"/>
        <v>#REF!</v>
      </c>
      <c r="E11" s="604" t="e">
        <f t="shared" si="2"/>
        <v>#REF!</v>
      </c>
      <c r="F11" s="605" t="e">
        <f>E11/E5</f>
        <v>#REF!</v>
      </c>
      <c r="G11" s="607">
        <v>18</v>
      </c>
      <c r="H11" s="608">
        <f>汇总!G80/10000</f>
        <v>1.1</v>
      </c>
      <c r="I11" s="608">
        <f>汇总!I80/10000</f>
        <v>0.6</v>
      </c>
      <c r="J11" s="616">
        <f>I11/I5</f>
        <v>0.003542113366519</v>
      </c>
      <c r="K11" s="607">
        <v>10</v>
      </c>
      <c r="L11" s="608" t="e">
        <f>汇总!G114/10000</f>
        <v>#REF!</v>
      </c>
      <c r="M11" s="608" t="e">
        <f>汇总!I114/10000</f>
        <v>#REF!</v>
      </c>
      <c r="N11" s="616" t="e">
        <f>M11/M5</f>
        <v>#REF!</v>
      </c>
      <c r="O11" s="607">
        <v>21</v>
      </c>
      <c r="P11" s="617" t="e">
        <f>汇总!G126/10000</f>
        <v>#REF!</v>
      </c>
    </row>
    <row r="12" ht="44" customHeight="1" spans="1:16">
      <c r="A12" s="588" t="s">
        <v>269</v>
      </c>
      <c r="B12" s="588"/>
      <c r="C12" s="588"/>
      <c r="D12" s="588"/>
      <c r="E12" s="588"/>
      <c r="F12" s="588"/>
      <c r="G12" s="588"/>
      <c r="H12" s="588"/>
      <c r="I12" s="588"/>
      <c r="J12" s="588"/>
      <c r="K12" s="588"/>
      <c r="L12" s="588"/>
      <c r="M12" s="588"/>
      <c r="N12" s="588"/>
      <c r="O12" s="588"/>
      <c r="P12" s="588"/>
    </row>
    <row r="13" ht="24" customHeight="1" spans="1:16">
      <c r="A13" s="609"/>
      <c r="B13" s="609"/>
      <c r="C13" s="609"/>
      <c r="D13" s="609"/>
      <c r="E13" s="609"/>
      <c r="F13" s="609"/>
      <c r="G13" s="609"/>
      <c r="H13" s="609"/>
      <c r="I13" s="609"/>
      <c r="J13" s="609"/>
      <c r="K13" s="609"/>
      <c r="L13" s="609"/>
      <c r="M13" s="609"/>
      <c r="N13" s="609"/>
      <c r="O13" s="609" t="s">
        <v>254</v>
      </c>
      <c r="P13" s="609"/>
    </row>
    <row r="14" ht="32" customHeight="1" spans="1:16">
      <c r="A14" s="590" t="s">
        <v>5</v>
      </c>
      <c r="B14" s="591" t="s">
        <v>270</v>
      </c>
      <c r="C14" s="590" t="s">
        <v>255</v>
      </c>
      <c r="D14" s="590"/>
      <c r="E14" s="590"/>
      <c r="F14" s="592"/>
      <c r="G14" s="593" t="s">
        <v>256</v>
      </c>
      <c r="H14" s="594"/>
      <c r="I14" s="594"/>
      <c r="J14" s="611"/>
      <c r="K14" s="593" t="s">
        <v>257</v>
      </c>
      <c r="L14" s="594"/>
      <c r="M14" s="594"/>
      <c r="N14" s="611"/>
      <c r="O14" s="593" t="s">
        <v>258</v>
      </c>
      <c r="P14" s="611"/>
    </row>
    <row r="15" ht="40" customHeight="1" spans="1:16">
      <c r="A15" s="591"/>
      <c r="B15" s="591"/>
      <c r="C15" s="591" t="s">
        <v>259</v>
      </c>
      <c r="D15" s="591" t="s">
        <v>260</v>
      </c>
      <c r="E15" s="590" t="s">
        <v>261</v>
      </c>
      <c r="F15" s="595" t="s">
        <v>262</v>
      </c>
      <c r="G15" s="596" t="s">
        <v>259</v>
      </c>
      <c r="H15" s="591" t="s">
        <v>260</v>
      </c>
      <c r="I15" s="591" t="s">
        <v>261</v>
      </c>
      <c r="J15" s="612" t="s">
        <v>262</v>
      </c>
      <c r="K15" s="596" t="s">
        <v>259</v>
      </c>
      <c r="L15" s="591" t="s">
        <v>260</v>
      </c>
      <c r="M15" s="591" t="s">
        <v>261</v>
      </c>
      <c r="N15" s="612" t="s">
        <v>262</v>
      </c>
      <c r="O15" s="596" t="s">
        <v>259</v>
      </c>
      <c r="P15" s="612" t="s">
        <v>260</v>
      </c>
    </row>
    <row r="16" ht="40" customHeight="1" spans="1:16">
      <c r="A16" s="597"/>
      <c r="B16" s="597" t="s">
        <v>263</v>
      </c>
      <c r="C16" s="598">
        <f t="shared" ref="C16:I16" si="5">C17+C19+C18+C20+C21+C22+C23+C24+C25+C26</f>
        <v>416</v>
      </c>
      <c r="D16" s="599">
        <f t="shared" si="5"/>
        <v>1619.65</v>
      </c>
      <c r="E16" s="599">
        <f t="shared" si="5"/>
        <v>251.8</v>
      </c>
      <c r="F16" s="610"/>
      <c r="G16" s="601">
        <f t="shared" ref="G16:I16" si="6">G17+G19+G18+G20+G21+G22+G23+G24+G25+G26</f>
        <v>161</v>
      </c>
      <c r="H16" s="599">
        <f t="shared" si="6"/>
        <v>676.5</v>
      </c>
      <c r="I16" s="599">
        <f t="shared" si="6"/>
        <v>213.8</v>
      </c>
      <c r="J16" s="614"/>
      <c r="K16" s="598">
        <f t="shared" ref="K16:M16" si="7">K17+K19+K18+K20+K21+K22+K23+K24+K25+K26</f>
        <v>85</v>
      </c>
      <c r="L16" s="599">
        <f t="shared" si="7"/>
        <v>231.25</v>
      </c>
      <c r="M16" s="599">
        <f t="shared" si="7"/>
        <v>38</v>
      </c>
      <c r="N16" s="614"/>
      <c r="O16" s="598">
        <f>O17+O19+O18+O20+O21+O22+O23+O24+O25+O26</f>
        <v>170</v>
      </c>
      <c r="P16" s="614">
        <f>P17+P19+P18+P20+P21+P22+P23+P24+P25+P26</f>
        <v>711.9</v>
      </c>
    </row>
    <row r="17" ht="40" customHeight="1" spans="1:16">
      <c r="A17" s="602" t="s">
        <v>19</v>
      </c>
      <c r="B17" s="602" t="s">
        <v>271</v>
      </c>
      <c r="C17" s="603">
        <f t="shared" ref="C17:C19" si="8">G17+K17+O17</f>
        <v>47</v>
      </c>
      <c r="D17" s="604">
        <f t="shared" ref="D17:D19" si="9">H17+L17+P17</f>
        <v>162.3</v>
      </c>
      <c r="E17" s="604">
        <f t="shared" ref="E17:E19" si="10">I17+M17+Q17</f>
        <v>10.4</v>
      </c>
      <c r="F17" s="605">
        <f>E17/E16</f>
        <v>0.0413026211278793</v>
      </c>
      <c r="G17" s="606">
        <v>13</v>
      </c>
      <c r="H17" s="604">
        <v>28.3</v>
      </c>
      <c r="I17" s="604">
        <v>7</v>
      </c>
      <c r="J17" s="605">
        <f>I17/I16</f>
        <v>0.0327408793264733</v>
      </c>
      <c r="K17" s="606">
        <v>10</v>
      </c>
      <c r="L17" s="604">
        <v>12.4</v>
      </c>
      <c r="M17" s="604">
        <v>3.4</v>
      </c>
      <c r="N17" s="605">
        <f>M17/M16</f>
        <v>0.0894736842105263</v>
      </c>
      <c r="O17" s="606">
        <v>24</v>
      </c>
      <c r="P17" s="615">
        <v>121.6</v>
      </c>
    </row>
    <row r="18" ht="40" customHeight="1" spans="1:16">
      <c r="A18" s="602" t="s">
        <v>141</v>
      </c>
      <c r="B18" s="602" t="s">
        <v>272</v>
      </c>
      <c r="C18" s="603">
        <f t="shared" si="8"/>
        <v>58</v>
      </c>
      <c r="D18" s="604">
        <f t="shared" si="9"/>
        <v>429.1</v>
      </c>
      <c r="E18" s="604">
        <f t="shared" si="10"/>
        <v>83.2</v>
      </c>
      <c r="F18" s="605">
        <f>E18/E16</f>
        <v>0.330420969023034</v>
      </c>
      <c r="G18" s="606">
        <v>21</v>
      </c>
      <c r="H18" s="604">
        <v>179.7</v>
      </c>
      <c r="I18" s="604">
        <v>71.1</v>
      </c>
      <c r="J18" s="605">
        <f>I18/I16</f>
        <v>0.332553788587465</v>
      </c>
      <c r="K18" s="606">
        <v>17</v>
      </c>
      <c r="L18" s="604">
        <v>165.4</v>
      </c>
      <c r="M18" s="604">
        <v>12.1</v>
      </c>
      <c r="N18" s="605">
        <f>M18/M16</f>
        <v>0.318421052631579</v>
      </c>
      <c r="O18" s="606">
        <v>20</v>
      </c>
      <c r="P18" s="618">
        <v>84</v>
      </c>
    </row>
    <row r="19" ht="40" customHeight="1" spans="1:16">
      <c r="A19" s="602" t="s">
        <v>183</v>
      </c>
      <c r="B19" s="602" t="s">
        <v>273</v>
      </c>
      <c r="C19" s="603">
        <f t="shared" si="8"/>
        <v>29</v>
      </c>
      <c r="D19" s="604">
        <f t="shared" si="9"/>
        <v>100.8</v>
      </c>
      <c r="E19" s="604">
        <f t="shared" si="10"/>
        <v>30.5</v>
      </c>
      <c r="F19" s="605">
        <f>E19/E16</f>
        <v>0.121127879269261</v>
      </c>
      <c r="G19" s="606">
        <v>8</v>
      </c>
      <c r="H19" s="604">
        <v>26.8</v>
      </c>
      <c r="I19" s="604">
        <v>16.2</v>
      </c>
      <c r="J19" s="605">
        <f>I19/I16</f>
        <v>0.0757717492984097</v>
      </c>
      <c r="K19" s="606">
        <v>11</v>
      </c>
      <c r="L19" s="604">
        <v>21.8</v>
      </c>
      <c r="M19" s="604">
        <v>14.3</v>
      </c>
      <c r="N19" s="605">
        <f>M19/M16</f>
        <v>0.376315789473684</v>
      </c>
      <c r="O19" s="606">
        <v>10</v>
      </c>
      <c r="P19" s="615">
        <v>52.2</v>
      </c>
    </row>
    <row r="20" ht="40" customHeight="1" spans="1:16">
      <c r="A20" s="602" t="s">
        <v>266</v>
      </c>
      <c r="B20" s="602" t="s">
        <v>274</v>
      </c>
      <c r="C20" s="603">
        <f t="shared" ref="C18:C26" si="11">G20+K20+O20</f>
        <v>60</v>
      </c>
      <c r="D20" s="604">
        <f t="shared" ref="D18:D26" si="12">H20+L20+P20</f>
        <v>298.2</v>
      </c>
      <c r="E20" s="604">
        <f t="shared" ref="E18:E26" si="13">I20+M20+Q20</f>
        <v>40.6</v>
      </c>
      <c r="F20" s="605">
        <f>E20/E16</f>
        <v>0.161239078633836</v>
      </c>
      <c r="G20" s="606">
        <v>18</v>
      </c>
      <c r="H20" s="604">
        <v>89.3</v>
      </c>
      <c r="I20" s="604">
        <v>39.2</v>
      </c>
      <c r="J20" s="605">
        <f>I20/I16</f>
        <v>0.183348924228251</v>
      </c>
      <c r="K20" s="606">
        <v>19</v>
      </c>
      <c r="L20" s="604">
        <v>3.6</v>
      </c>
      <c r="M20" s="604">
        <v>1.4</v>
      </c>
      <c r="N20" s="605">
        <f>M20/M16</f>
        <v>0.0368421052631579</v>
      </c>
      <c r="O20" s="606">
        <v>23</v>
      </c>
      <c r="P20" s="615">
        <v>205.3</v>
      </c>
    </row>
    <row r="21" ht="40" customHeight="1" spans="1:16">
      <c r="A21" s="602" t="s">
        <v>267</v>
      </c>
      <c r="B21" s="602" t="s">
        <v>275</v>
      </c>
      <c r="C21" s="603">
        <f t="shared" si="11"/>
        <v>11</v>
      </c>
      <c r="D21" s="604">
        <f t="shared" si="12"/>
        <v>18.45</v>
      </c>
      <c r="E21" s="604">
        <f t="shared" si="13"/>
        <v>4</v>
      </c>
      <c r="F21" s="605">
        <f>E21/E16</f>
        <v>0.0158856235107228</v>
      </c>
      <c r="G21" s="606">
        <v>1</v>
      </c>
      <c r="H21" s="604">
        <v>10.3</v>
      </c>
      <c r="I21" s="604">
        <v>3</v>
      </c>
      <c r="J21" s="605">
        <f>I21/I16</f>
        <v>0.0140318054256314</v>
      </c>
      <c r="K21" s="606">
        <v>2</v>
      </c>
      <c r="L21" s="604">
        <v>3.05</v>
      </c>
      <c r="M21" s="604">
        <v>1</v>
      </c>
      <c r="N21" s="605">
        <f>M21/M16</f>
        <v>0.0263157894736842</v>
      </c>
      <c r="O21" s="606">
        <v>8</v>
      </c>
      <c r="P21" s="615">
        <v>5.1</v>
      </c>
    </row>
    <row r="22" ht="40" customHeight="1" spans="1:16">
      <c r="A22" s="602" t="s">
        <v>268</v>
      </c>
      <c r="B22" s="602" t="s">
        <v>276</v>
      </c>
      <c r="C22" s="603">
        <f t="shared" si="11"/>
        <v>89</v>
      </c>
      <c r="D22" s="604">
        <f t="shared" si="12"/>
        <v>191.8</v>
      </c>
      <c r="E22" s="604">
        <f t="shared" si="13"/>
        <v>21.8</v>
      </c>
      <c r="F22" s="605">
        <f>E22/E16</f>
        <v>0.0865766481334393</v>
      </c>
      <c r="G22" s="606">
        <v>28</v>
      </c>
      <c r="H22" s="604">
        <v>66.9</v>
      </c>
      <c r="I22" s="604">
        <v>18</v>
      </c>
      <c r="J22" s="605">
        <f>I22/I16</f>
        <v>0.0841908325537886</v>
      </c>
      <c r="K22" s="606">
        <v>11</v>
      </c>
      <c r="L22" s="604">
        <v>14.2</v>
      </c>
      <c r="M22" s="604">
        <v>3.8</v>
      </c>
      <c r="N22" s="605">
        <f>M22/M16</f>
        <v>0.1</v>
      </c>
      <c r="O22" s="606">
        <v>50</v>
      </c>
      <c r="P22" s="615">
        <v>110.7</v>
      </c>
    </row>
    <row r="23" ht="40" customHeight="1" spans="1:16">
      <c r="A23" s="602" t="s">
        <v>277</v>
      </c>
      <c r="B23" s="602" t="s">
        <v>278</v>
      </c>
      <c r="C23" s="603">
        <f t="shared" si="11"/>
        <v>49</v>
      </c>
      <c r="D23" s="604">
        <f t="shared" si="12"/>
        <v>40.4</v>
      </c>
      <c r="E23" s="604">
        <f t="shared" si="13"/>
        <v>9.7</v>
      </c>
      <c r="F23" s="605">
        <f>E23/E16</f>
        <v>0.0385226370135028</v>
      </c>
      <c r="G23" s="606">
        <v>18</v>
      </c>
      <c r="H23" s="604">
        <v>24.6</v>
      </c>
      <c r="I23" s="604">
        <v>8.9</v>
      </c>
      <c r="J23" s="605">
        <f>I23/I16</f>
        <v>0.0416276894293732</v>
      </c>
      <c r="K23" s="606">
        <v>10</v>
      </c>
      <c r="L23" s="604">
        <v>2.4</v>
      </c>
      <c r="M23" s="604">
        <v>0.8</v>
      </c>
      <c r="N23" s="605">
        <f>M23/M16</f>
        <v>0.0210526315789474</v>
      </c>
      <c r="O23" s="606">
        <v>21</v>
      </c>
      <c r="P23" s="615">
        <v>13.4</v>
      </c>
    </row>
    <row r="24" ht="40" customHeight="1" spans="1:16">
      <c r="A24" s="602" t="s">
        <v>279</v>
      </c>
      <c r="B24" s="602" t="s">
        <v>280</v>
      </c>
      <c r="C24" s="603">
        <f t="shared" si="11"/>
        <v>14</v>
      </c>
      <c r="D24" s="604">
        <f t="shared" si="12"/>
        <v>131.3</v>
      </c>
      <c r="E24" s="604">
        <f t="shared" si="13"/>
        <v>16.1</v>
      </c>
      <c r="F24" s="605">
        <f>E24/E16</f>
        <v>0.0639396346306593</v>
      </c>
      <c r="G24" s="606">
        <v>11</v>
      </c>
      <c r="H24" s="604">
        <v>115.9</v>
      </c>
      <c r="I24" s="604">
        <v>16</v>
      </c>
      <c r="J24" s="605">
        <f>I24/I16</f>
        <v>0.0748362956033676</v>
      </c>
      <c r="K24" s="606">
        <v>1</v>
      </c>
      <c r="L24" s="604">
        <v>0.4</v>
      </c>
      <c r="M24" s="604">
        <v>0.1</v>
      </c>
      <c r="N24" s="605">
        <f>M24/M16</f>
        <v>0.00263157894736842</v>
      </c>
      <c r="O24" s="606">
        <v>2</v>
      </c>
      <c r="P24" s="615">
        <v>15</v>
      </c>
    </row>
    <row r="25" ht="40" customHeight="1" spans="1:16">
      <c r="A25" s="602" t="s">
        <v>281</v>
      </c>
      <c r="B25" s="602" t="s">
        <v>282</v>
      </c>
      <c r="C25" s="603">
        <f t="shared" si="11"/>
        <v>53</v>
      </c>
      <c r="D25" s="604">
        <f t="shared" si="12"/>
        <v>161.5</v>
      </c>
      <c r="E25" s="604">
        <f t="shared" si="13"/>
        <v>16.9</v>
      </c>
      <c r="F25" s="605">
        <f>E25/E16</f>
        <v>0.0671167593328038</v>
      </c>
      <c r="G25" s="606">
        <v>38</v>
      </c>
      <c r="H25" s="604">
        <v>49.9</v>
      </c>
      <c r="I25" s="604">
        <v>16.3</v>
      </c>
      <c r="J25" s="605">
        <f>I25/I16</f>
        <v>0.0762394761459308</v>
      </c>
      <c r="K25" s="606">
        <v>3</v>
      </c>
      <c r="L25" s="604">
        <v>7</v>
      </c>
      <c r="M25" s="604">
        <v>0.6</v>
      </c>
      <c r="N25" s="605">
        <f>M25/M16</f>
        <v>0.0157894736842105</v>
      </c>
      <c r="O25" s="606">
        <v>12</v>
      </c>
      <c r="P25" s="615">
        <v>104.6</v>
      </c>
    </row>
    <row r="26" ht="40" customHeight="1" spans="1:16">
      <c r="A26" s="602" t="s">
        <v>283</v>
      </c>
      <c r="B26" s="602" t="s">
        <v>284</v>
      </c>
      <c r="C26" s="603">
        <f t="shared" si="11"/>
        <v>6</v>
      </c>
      <c r="D26" s="604">
        <f t="shared" si="12"/>
        <v>85.8</v>
      </c>
      <c r="E26" s="604">
        <f t="shared" si="13"/>
        <v>18.6</v>
      </c>
      <c r="F26" s="605">
        <f>E26/E16</f>
        <v>0.073868149324861</v>
      </c>
      <c r="G26" s="607">
        <v>5</v>
      </c>
      <c r="H26" s="608">
        <v>84.8</v>
      </c>
      <c r="I26" s="608">
        <v>18.1</v>
      </c>
      <c r="J26" s="616">
        <f>I26/I16</f>
        <v>0.0846585594013096</v>
      </c>
      <c r="K26" s="607">
        <v>1</v>
      </c>
      <c r="L26" s="608">
        <v>1</v>
      </c>
      <c r="M26" s="608">
        <v>0.5</v>
      </c>
      <c r="N26" s="616">
        <f>M26/M16</f>
        <v>0.0131578947368421</v>
      </c>
      <c r="O26" s="607"/>
      <c r="P26" s="617"/>
    </row>
    <row r="436" spans="7:7">
      <c r="G436">
        <v>26</v>
      </c>
    </row>
  </sheetData>
  <mergeCells count="16">
    <mergeCell ref="A1:P1"/>
    <mergeCell ref="O2:P2"/>
    <mergeCell ref="C3:F3"/>
    <mergeCell ref="G3:J3"/>
    <mergeCell ref="K3:N3"/>
    <mergeCell ref="O3:P3"/>
    <mergeCell ref="A12:P12"/>
    <mergeCell ref="O13:P13"/>
    <mergeCell ref="C14:F14"/>
    <mergeCell ref="G14:J14"/>
    <mergeCell ref="K14:N14"/>
    <mergeCell ref="O14:P14"/>
    <mergeCell ref="A3:A4"/>
    <mergeCell ref="A14:A15"/>
    <mergeCell ref="B3:B4"/>
    <mergeCell ref="B14:B15"/>
  </mergeCells>
  <printOptions horizontalCentered="1" verticalCentered="1"/>
  <pageMargins left="0.751388888888889" right="0.751388888888889" top="1" bottom="1" header="0.5" footer="0.5"/>
  <pageSetup paperSize="9" scale="77" fitToHeight="0"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6"/>
  <sheetViews>
    <sheetView view="pageBreakPreview" zoomScale="70" zoomScaleNormal="70" topLeftCell="A117" workbookViewId="0">
      <selection activeCell="G121" sqref="G121"/>
    </sheetView>
  </sheetViews>
  <sheetFormatPr defaultColWidth="9" defaultRowHeight="13.5"/>
  <cols>
    <col min="1" max="1" width="7.75" customWidth="1"/>
    <col min="2" max="2" width="16.8833333333333" style="182" customWidth="1"/>
    <col min="3" max="3" width="9.69166666666667" customWidth="1"/>
    <col min="4" max="4" width="10.025" customWidth="1"/>
    <col min="5" max="5" width="13.8833333333333" style="183" customWidth="1"/>
    <col min="6" max="6" width="39.8083333333333" customWidth="1"/>
    <col min="7" max="7" width="13.7416666666667" customWidth="1"/>
    <col min="8" max="8" width="25.6333333333333" customWidth="1"/>
    <col min="9" max="9" width="13.575" customWidth="1"/>
    <col min="10" max="10" width="37.4916666666667" style="182" customWidth="1"/>
    <col min="11" max="11" width="15" hidden="1" customWidth="1"/>
    <col min="12" max="12" width="14.9916666666667" style="220" hidden="1" customWidth="1"/>
    <col min="13" max="13" width="19.3083333333333" style="182" hidden="1" customWidth="1"/>
    <col min="15" max="15" width="11.5"/>
    <col min="16" max="16" width="17" customWidth="1"/>
    <col min="17" max="17" width="16.75" customWidth="1"/>
    <col min="18" max="18" width="18.2583333333333" style="220" customWidth="1"/>
    <col min="19" max="19" width="15.5333333333333" customWidth="1"/>
  </cols>
  <sheetData>
    <row r="1" s="2" customFormat="1" ht="46" customHeight="1" spans="1:19">
      <c r="A1" s="555" t="s">
        <v>285</v>
      </c>
      <c r="B1" s="556"/>
      <c r="C1" s="557"/>
      <c r="D1" s="557"/>
      <c r="E1" s="558"/>
      <c r="F1" s="557"/>
      <c r="G1" s="557"/>
      <c r="H1" s="557"/>
      <c r="I1" s="557"/>
      <c r="J1" s="556"/>
      <c r="K1" s="557"/>
      <c r="L1" s="557"/>
      <c r="M1" s="556"/>
      <c r="N1" s="557"/>
      <c r="O1" s="557"/>
      <c r="P1" s="557"/>
      <c r="Q1" s="557"/>
      <c r="R1" s="557"/>
      <c r="S1" s="557"/>
    </row>
    <row r="2" s="3" customFormat="1" ht="24" customHeight="1" spans="1:19">
      <c r="A2" s="15" t="s">
        <v>5</v>
      </c>
      <c r="B2" s="15" t="s">
        <v>6</v>
      </c>
      <c r="C2" s="15" t="s">
        <v>286</v>
      </c>
      <c r="D2" s="222" t="s">
        <v>287</v>
      </c>
      <c r="E2" s="15" t="s">
        <v>8</v>
      </c>
      <c r="F2" s="15" t="s">
        <v>9</v>
      </c>
      <c r="G2" s="15" t="s">
        <v>10</v>
      </c>
      <c r="H2" s="222" t="s">
        <v>288</v>
      </c>
      <c r="I2" s="15" t="s">
        <v>289</v>
      </c>
      <c r="J2" s="19"/>
      <c r="K2" s="222" t="s">
        <v>290</v>
      </c>
      <c r="L2" s="222" t="s">
        <v>291</v>
      </c>
      <c r="M2" s="222" t="s">
        <v>292</v>
      </c>
      <c r="N2" s="15" t="s">
        <v>12</v>
      </c>
      <c r="O2" s="15" t="s">
        <v>13</v>
      </c>
      <c r="P2" s="75" t="s">
        <v>14</v>
      </c>
      <c r="Q2" s="75"/>
      <c r="R2" s="75" t="s">
        <v>293</v>
      </c>
      <c r="S2" s="75"/>
    </row>
    <row r="3" s="3" customFormat="1" ht="38" customHeight="1" spans="1:19">
      <c r="A3" s="15"/>
      <c r="B3" s="15"/>
      <c r="C3" s="15"/>
      <c r="D3" s="18"/>
      <c r="E3" s="15"/>
      <c r="F3" s="15"/>
      <c r="G3" s="15"/>
      <c r="H3" s="18"/>
      <c r="I3" s="15" t="s">
        <v>15</v>
      </c>
      <c r="J3" s="15" t="s">
        <v>16</v>
      </c>
      <c r="K3" s="18"/>
      <c r="L3" s="18"/>
      <c r="M3" s="18"/>
      <c r="N3" s="15"/>
      <c r="O3" s="15"/>
      <c r="P3" s="75" t="s">
        <v>17</v>
      </c>
      <c r="Q3" s="75" t="s">
        <v>18</v>
      </c>
      <c r="R3" s="75" t="s">
        <v>294</v>
      </c>
      <c r="S3" s="75" t="s">
        <v>295</v>
      </c>
    </row>
    <row r="4" s="1" customFormat="1" ht="30" customHeight="1" spans="1:19">
      <c r="A4" s="164"/>
      <c r="B4" s="17" t="str">
        <f>"合计项目"&amp;SUBTOTAL(3,A5:A126)-21&amp;"个"</f>
        <v>合计项目101个</v>
      </c>
      <c r="C4" s="75"/>
      <c r="D4" s="75"/>
      <c r="E4" s="75"/>
      <c r="F4" s="17"/>
      <c r="G4" s="165" t="e">
        <f>SUM(G5,G82,G115)</f>
        <v>#REF!</v>
      </c>
      <c r="H4" s="165"/>
      <c r="I4" s="165" t="e">
        <f>SUM(I5,I82,I115)</f>
        <v>#REF!</v>
      </c>
      <c r="J4" s="17"/>
      <c r="K4" s="17"/>
      <c r="L4" s="75"/>
      <c r="M4" s="17"/>
      <c r="N4" s="164"/>
      <c r="O4" s="164"/>
      <c r="P4" s="164"/>
      <c r="Q4" s="164"/>
      <c r="R4" s="164"/>
      <c r="S4" s="164"/>
    </row>
    <row r="5" s="1" customFormat="1" ht="25" customHeight="1" spans="1:19">
      <c r="A5" s="21" t="s">
        <v>19</v>
      </c>
      <c r="B5" s="22" t="str">
        <f>"在建项目"&amp;SUBTOTAL(3,A5:A82)-8&amp;"个"</f>
        <v>在建项目70个</v>
      </c>
      <c r="C5" s="23"/>
      <c r="D5" s="23"/>
      <c r="E5" s="24"/>
      <c r="F5" s="22"/>
      <c r="G5" s="24">
        <f>SUM(G6,G34,G39,G47,G72,G80)</f>
        <v>7149565</v>
      </c>
      <c r="H5" s="24"/>
      <c r="I5" s="24">
        <f>SUM(I6,I34,I39,I47,I72,I80)</f>
        <v>1693904</v>
      </c>
      <c r="J5" s="78"/>
      <c r="K5" s="78"/>
      <c r="L5" s="23"/>
      <c r="M5" s="78"/>
      <c r="N5" s="52"/>
      <c r="O5" s="52"/>
      <c r="P5" s="52"/>
      <c r="Q5" s="52"/>
      <c r="R5" s="52"/>
      <c r="S5" s="52"/>
    </row>
    <row r="6" s="1" customFormat="1" ht="25" customHeight="1" spans="1:19">
      <c r="A6" s="559" t="s">
        <v>296</v>
      </c>
      <c r="B6" s="560" t="str">
        <f>"工业科技类"&amp;SUBTOTAL(3,A6:A34)-2&amp;"个"</f>
        <v>工业科技类27个</v>
      </c>
      <c r="C6" s="561"/>
      <c r="D6" s="561"/>
      <c r="E6" s="562"/>
      <c r="F6" s="560"/>
      <c r="G6" s="562">
        <f>SUM(G7:G33)</f>
        <v>2692281</v>
      </c>
      <c r="H6" s="562"/>
      <c r="I6" s="562">
        <f>SUM(I7:I33)</f>
        <v>441080</v>
      </c>
      <c r="J6" s="568"/>
      <c r="K6" s="568"/>
      <c r="L6" s="561"/>
      <c r="M6" s="568"/>
      <c r="N6" s="569"/>
      <c r="O6" s="569"/>
      <c r="P6" s="569"/>
      <c r="Q6" s="569"/>
      <c r="R6" s="569"/>
      <c r="S6" s="569"/>
    </row>
    <row r="7" s="449" customFormat="1" ht="151" customHeight="1" spans="1:19">
      <c r="A7" s="218">
        <v>1</v>
      </c>
      <c r="B7" s="57" t="s">
        <v>297</v>
      </c>
      <c r="C7" s="29" t="s">
        <v>76</v>
      </c>
      <c r="D7" s="29" t="s">
        <v>274</v>
      </c>
      <c r="E7" s="29" t="s">
        <v>264</v>
      </c>
      <c r="F7" s="57" t="s">
        <v>298</v>
      </c>
      <c r="G7" s="82">
        <v>300000</v>
      </c>
      <c r="H7" s="244" t="s">
        <v>299</v>
      </c>
      <c r="I7" s="82">
        <v>45535</v>
      </c>
      <c r="J7" s="39" t="s">
        <v>300</v>
      </c>
      <c r="K7" s="29" t="s">
        <v>301</v>
      </c>
      <c r="L7" s="29" t="s">
        <v>302</v>
      </c>
      <c r="M7" s="39" t="s">
        <v>303</v>
      </c>
      <c r="N7" s="29" t="s">
        <v>25</v>
      </c>
      <c r="O7" s="29" t="s">
        <v>25</v>
      </c>
      <c r="P7" s="29" t="s">
        <v>304</v>
      </c>
      <c r="Q7" s="29" t="s">
        <v>305</v>
      </c>
      <c r="R7" s="29" t="s">
        <v>306</v>
      </c>
      <c r="S7" s="29" t="s">
        <v>307</v>
      </c>
    </row>
    <row r="8" s="449" customFormat="1" ht="232" customHeight="1" spans="1:19">
      <c r="A8" s="218">
        <v>2</v>
      </c>
      <c r="B8" s="57" t="s">
        <v>308</v>
      </c>
      <c r="C8" s="29" t="s">
        <v>76</v>
      </c>
      <c r="D8" s="29" t="s">
        <v>274</v>
      </c>
      <c r="E8" s="29" t="s">
        <v>264</v>
      </c>
      <c r="F8" s="39" t="s">
        <v>309</v>
      </c>
      <c r="G8" s="29">
        <v>300000</v>
      </c>
      <c r="H8" s="39" t="s">
        <v>310</v>
      </c>
      <c r="I8" s="29">
        <v>55000</v>
      </c>
      <c r="J8" s="39" t="s">
        <v>311</v>
      </c>
      <c r="K8" s="29" t="s">
        <v>301</v>
      </c>
      <c r="L8" s="29" t="s">
        <v>302</v>
      </c>
      <c r="M8" s="39" t="s">
        <v>312</v>
      </c>
      <c r="N8" s="43" t="s">
        <v>25</v>
      </c>
      <c r="O8" s="43" t="s">
        <v>25</v>
      </c>
      <c r="P8" s="29" t="s">
        <v>304</v>
      </c>
      <c r="Q8" s="29" t="s">
        <v>305</v>
      </c>
      <c r="R8" s="29" t="s">
        <v>306</v>
      </c>
      <c r="S8" s="29" t="s">
        <v>313</v>
      </c>
    </row>
    <row r="9" s="27" customFormat="1" ht="97" customHeight="1" spans="1:19">
      <c r="A9" s="218">
        <v>3</v>
      </c>
      <c r="B9" s="39" t="s">
        <v>314</v>
      </c>
      <c r="C9" s="27" t="s">
        <v>21</v>
      </c>
      <c r="D9" s="27" t="s">
        <v>276</v>
      </c>
      <c r="E9" s="29" t="s">
        <v>264</v>
      </c>
      <c r="F9" s="39" t="s">
        <v>315</v>
      </c>
      <c r="G9" s="27">
        <v>60000</v>
      </c>
      <c r="H9" s="39" t="s">
        <v>316</v>
      </c>
      <c r="I9" s="27">
        <v>20000</v>
      </c>
      <c r="J9" s="39" t="s">
        <v>317</v>
      </c>
      <c r="K9" s="29" t="s">
        <v>318</v>
      </c>
      <c r="L9" s="262" t="s">
        <v>319</v>
      </c>
      <c r="M9" s="262" t="s">
        <v>320</v>
      </c>
      <c r="N9" s="87" t="s">
        <v>34</v>
      </c>
      <c r="O9" s="87" t="s">
        <v>25</v>
      </c>
      <c r="P9" s="570" t="s">
        <v>321</v>
      </c>
      <c r="Q9" s="574" t="s">
        <v>322</v>
      </c>
      <c r="R9" s="47" t="s">
        <v>323</v>
      </c>
      <c r="S9" s="47" t="s">
        <v>307</v>
      </c>
    </row>
    <row r="10" s="39" customFormat="1" ht="124" customHeight="1" spans="1:19">
      <c r="A10" s="218">
        <v>4</v>
      </c>
      <c r="B10" s="42" t="s">
        <v>324</v>
      </c>
      <c r="C10" s="29" t="s">
        <v>76</v>
      </c>
      <c r="D10" s="218" t="s">
        <v>278</v>
      </c>
      <c r="E10" s="29" t="s">
        <v>264</v>
      </c>
      <c r="F10" s="39" t="s">
        <v>325</v>
      </c>
      <c r="G10" s="32">
        <v>145095</v>
      </c>
      <c r="H10" s="39" t="s">
        <v>326</v>
      </c>
      <c r="I10" s="27">
        <v>57095</v>
      </c>
      <c r="J10" s="39" t="s">
        <v>327</v>
      </c>
      <c r="K10" s="29" t="s">
        <v>256</v>
      </c>
      <c r="L10" s="29" t="s">
        <v>328</v>
      </c>
      <c r="M10" s="39" t="s">
        <v>329</v>
      </c>
      <c r="N10" s="218" t="s">
        <v>25</v>
      </c>
      <c r="O10" s="29" t="s">
        <v>49</v>
      </c>
      <c r="P10" s="29" t="s">
        <v>330</v>
      </c>
      <c r="Q10" s="29" t="s">
        <v>331</v>
      </c>
      <c r="R10" s="268" t="s">
        <v>332</v>
      </c>
      <c r="S10" s="269" t="s">
        <v>307</v>
      </c>
    </row>
    <row r="11" s="29" customFormat="1" ht="80" customHeight="1" spans="1:19">
      <c r="A11" s="218">
        <v>5</v>
      </c>
      <c r="B11" s="42" t="s">
        <v>333</v>
      </c>
      <c r="C11" s="29" t="s">
        <v>76</v>
      </c>
      <c r="D11" s="218" t="s">
        <v>278</v>
      </c>
      <c r="E11" s="29" t="s">
        <v>264</v>
      </c>
      <c r="F11" s="57" t="s">
        <v>334</v>
      </c>
      <c r="G11" s="82">
        <v>5000</v>
      </c>
      <c r="H11" s="39" t="s">
        <v>335</v>
      </c>
      <c r="I11" s="82">
        <v>4200</v>
      </c>
      <c r="J11" s="39" t="s">
        <v>336</v>
      </c>
      <c r="K11" s="29" t="s">
        <v>256</v>
      </c>
      <c r="L11" s="29" t="s">
        <v>337</v>
      </c>
      <c r="M11" s="39" t="s">
        <v>329</v>
      </c>
      <c r="N11" s="218" t="s">
        <v>25</v>
      </c>
      <c r="O11" s="29" t="s">
        <v>49</v>
      </c>
      <c r="P11" s="29" t="s">
        <v>338</v>
      </c>
      <c r="Q11" s="29" t="s">
        <v>339</v>
      </c>
      <c r="R11" s="268" t="s">
        <v>340</v>
      </c>
      <c r="S11" s="269" t="s">
        <v>307</v>
      </c>
    </row>
    <row r="12" s="449" customFormat="1" ht="80" customHeight="1" spans="1:19">
      <c r="A12" s="218">
        <v>6</v>
      </c>
      <c r="B12" s="42" t="s">
        <v>341</v>
      </c>
      <c r="C12" s="29" t="s">
        <v>76</v>
      </c>
      <c r="D12" s="218" t="s">
        <v>278</v>
      </c>
      <c r="E12" s="29" t="s">
        <v>264</v>
      </c>
      <c r="F12" s="57" t="s">
        <v>342</v>
      </c>
      <c r="G12" s="82">
        <v>8000</v>
      </c>
      <c r="H12" s="244" t="s">
        <v>343</v>
      </c>
      <c r="I12" s="82">
        <v>2420</v>
      </c>
      <c r="J12" s="39" t="s">
        <v>344</v>
      </c>
      <c r="K12" s="29" t="s">
        <v>256</v>
      </c>
      <c r="L12" s="29" t="s">
        <v>337</v>
      </c>
      <c r="M12" s="39" t="s">
        <v>345</v>
      </c>
      <c r="N12" s="29" t="s">
        <v>135</v>
      </c>
      <c r="O12" s="218" t="s">
        <v>25</v>
      </c>
      <c r="P12" s="29" t="s">
        <v>346</v>
      </c>
      <c r="Q12" s="29" t="s">
        <v>347</v>
      </c>
      <c r="R12" s="29" t="s">
        <v>348</v>
      </c>
      <c r="S12" s="29" t="s">
        <v>307</v>
      </c>
    </row>
    <row r="13" s="449" customFormat="1" ht="80" customHeight="1" spans="1:19">
      <c r="A13" s="218">
        <v>7</v>
      </c>
      <c r="B13" s="42" t="s">
        <v>349</v>
      </c>
      <c r="C13" s="29" t="s">
        <v>21</v>
      </c>
      <c r="D13" s="218" t="s">
        <v>278</v>
      </c>
      <c r="E13" s="29" t="s">
        <v>264</v>
      </c>
      <c r="F13" s="57" t="s">
        <v>350</v>
      </c>
      <c r="G13" s="82">
        <v>12646</v>
      </c>
      <c r="H13" s="244" t="s">
        <v>351</v>
      </c>
      <c r="I13" s="82">
        <v>6830</v>
      </c>
      <c r="J13" s="39" t="s">
        <v>352</v>
      </c>
      <c r="K13" s="29" t="s">
        <v>256</v>
      </c>
      <c r="L13" s="29" t="s">
        <v>337</v>
      </c>
      <c r="M13" s="39" t="s">
        <v>345</v>
      </c>
      <c r="N13" s="218" t="s">
        <v>25</v>
      </c>
      <c r="O13" s="218" t="s">
        <v>25</v>
      </c>
      <c r="P13" s="29" t="s">
        <v>353</v>
      </c>
      <c r="Q13" s="29" t="s">
        <v>354</v>
      </c>
      <c r="R13" s="29" t="s">
        <v>348</v>
      </c>
      <c r="S13" s="29" t="s">
        <v>307</v>
      </c>
    </row>
    <row r="14" s="449" customFormat="1" ht="103" customHeight="1" spans="1:19">
      <c r="A14" s="218">
        <v>8</v>
      </c>
      <c r="B14" s="57" t="s">
        <v>355</v>
      </c>
      <c r="C14" s="29" t="s">
        <v>76</v>
      </c>
      <c r="D14" s="29" t="s">
        <v>280</v>
      </c>
      <c r="E14" s="29" t="s">
        <v>264</v>
      </c>
      <c r="F14" s="57" t="s">
        <v>356</v>
      </c>
      <c r="G14" s="82">
        <v>1020000</v>
      </c>
      <c r="H14" s="82" t="s">
        <v>357</v>
      </c>
      <c r="I14" s="82">
        <v>80000</v>
      </c>
      <c r="J14" s="39" t="s">
        <v>358</v>
      </c>
      <c r="K14" s="29" t="s">
        <v>318</v>
      </c>
      <c r="L14" s="29" t="s">
        <v>337</v>
      </c>
      <c r="M14" s="29" t="s">
        <v>25</v>
      </c>
      <c r="N14" s="29" t="s">
        <v>25</v>
      </c>
      <c r="O14" s="29" t="s">
        <v>25</v>
      </c>
      <c r="P14" s="29" t="s">
        <v>359</v>
      </c>
      <c r="Q14" s="29" t="s">
        <v>360</v>
      </c>
      <c r="R14" s="29" t="s">
        <v>361</v>
      </c>
      <c r="S14" s="29" t="s">
        <v>307</v>
      </c>
    </row>
    <row r="15" s="29" customFormat="1" ht="66" customHeight="1" spans="1:19">
      <c r="A15" s="218">
        <v>9</v>
      </c>
      <c r="B15" s="57" t="s">
        <v>362</v>
      </c>
      <c r="C15" s="29" t="s">
        <v>76</v>
      </c>
      <c r="D15" s="29" t="s">
        <v>280</v>
      </c>
      <c r="E15" s="29" t="s">
        <v>264</v>
      </c>
      <c r="F15" s="57" t="s">
        <v>363</v>
      </c>
      <c r="G15" s="82">
        <v>50000</v>
      </c>
      <c r="H15" s="82" t="s">
        <v>364</v>
      </c>
      <c r="I15" s="82">
        <v>20000</v>
      </c>
      <c r="J15" s="39" t="s">
        <v>365</v>
      </c>
      <c r="K15" s="29" t="s">
        <v>301</v>
      </c>
      <c r="L15" s="29" t="s">
        <v>337</v>
      </c>
      <c r="M15" s="29" t="s">
        <v>25</v>
      </c>
      <c r="N15" s="29" t="s">
        <v>25</v>
      </c>
      <c r="O15" s="29" t="s">
        <v>49</v>
      </c>
      <c r="P15" s="29" t="s">
        <v>366</v>
      </c>
      <c r="Q15" s="29" t="s">
        <v>367</v>
      </c>
      <c r="R15" s="29" t="s">
        <v>368</v>
      </c>
      <c r="S15" s="29" t="s">
        <v>307</v>
      </c>
    </row>
    <row r="16" s="449" customFormat="1" ht="54" customHeight="1" spans="1:19">
      <c r="A16" s="218">
        <v>10</v>
      </c>
      <c r="B16" s="57" t="s">
        <v>369</v>
      </c>
      <c r="C16" s="29" t="s">
        <v>76</v>
      </c>
      <c r="D16" s="29" t="s">
        <v>280</v>
      </c>
      <c r="E16" s="29" t="s">
        <v>264</v>
      </c>
      <c r="F16" s="57" t="s">
        <v>370</v>
      </c>
      <c r="G16" s="82">
        <v>10000</v>
      </c>
      <c r="H16" s="82" t="s">
        <v>371</v>
      </c>
      <c r="I16" s="82">
        <v>5000</v>
      </c>
      <c r="J16" s="39" t="s">
        <v>372</v>
      </c>
      <c r="K16" s="29" t="s">
        <v>301</v>
      </c>
      <c r="L16" s="29" t="s">
        <v>337</v>
      </c>
      <c r="M16" s="29" t="s">
        <v>25</v>
      </c>
      <c r="N16" s="29" t="s">
        <v>25</v>
      </c>
      <c r="O16" s="29" t="s">
        <v>49</v>
      </c>
      <c r="P16" s="29" t="s">
        <v>373</v>
      </c>
      <c r="Q16" s="29" t="s">
        <v>374</v>
      </c>
      <c r="R16" s="29" t="s">
        <v>375</v>
      </c>
      <c r="S16" s="29" t="s">
        <v>307</v>
      </c>
    </row>
    <row r="17" s="449" customFormat="1" ht="60" customHeight="1" spans="1:19">
      <c r="A17" s="218">
        <v>11</v>
      </c>
      <c r="B17" s="57" t="s">
        <v>376</v>
      </c>
      <c r="C17" s="29" t="s">
        <v>76</v>
      </c>
      <c r="D17" s="29" t="s">
        <v>280</v>
      </c>
      <c r="E17" s="29" t="s">
        <v>264</v>
      </c>
      <c r="F17" s="57" t="s">
        <v>377</v>
      </c>
      <c r="G17" s="82">
        <v>11000</v>
      </c>
      <c r="H17" s="82" t="s">
        <v>378</v>
      </c>
      <c r="I17" s="82">
        <v>6000</v>
      </c>
      <c r="J17" s="39" t="s">
        <v>379</v>
      </c>
      <c r="K17" s="29" t="s">
        <v>301</v>
      </c>
      <c r="L17" s="29" t="s">
        <v>337</v>
      </c>
      <c r="M17" s="29" t="s">
        <v>25</v>
      </c>
      <c r="N17" s="29" t="s">
        <v>25</v>
      </c>
      <c r="O17" s="29" t="s">
        <v>49</v>
      </c>
      <c r="P17" s="29" t="s">
        <v>380</v>
      </c>
      <c r="Q17" s="29" t="s">
        <v>381</v>
      </c>
      <c r="R17" s="29" t="s">
        <v>375</v>
      </c>
      <c r="S17" s="29" t="s">
        <v>307</v>
      </c>
    </row>
    <row r="18" s="449" customFormat="1" ht="53.25" customHeight="1" spans="1:19">
      <c r="A18" s="218">
        <v>12</v>
      </c>
      <c r="B18" s="57" t="s">
        <v>382</v>
      </c>
      <c r="C18" s="29" t="s">
        <v>76</v>
      </c>
      <c r="D18" s="29" t="s">
        <v>280</v>
      </c>
      <c r="E18" s="29" t="s">
        <v>264</v>
      </c>
      <c r="F18" s="57" t="s">
        <v>383</v>
      </c>
      <c r="G18" s="82">
        <v>7300</v>
      </c>
      <c r="H18" s="82" t="s">
        <v>384</v>
      </c>
      <c r="I18" s="82">
        <v>3000</v>
      </c>
      <c r="J18" s="39" t="s">
        <v>385</v>
      </c>
      <c r="K18" s="29" t="s">
        <v>301</v>
      </c>
      <c r="L18" s="29" t="s">
        <v>337</v>
      </c>
      <c r="M18" s="29" t="s">
        <v>25</v>
      </c>
      <c r="N18" s="29" t="s">
        <v>25</v>
      </c>
      <c r="O18" s="29" t="s">
        <v>49</v>
      </c>
      <c r="P18" s="29" t="s">
        <v>386</v>
      </c>
      <c r="Q18" s="29" t="s">
        <v>387</v>
      </c>
      <c r="R18" s="29" t="s">
        <v>388</v>
      </c>
      <c r="S18" s="29" t="s">
        <v>307</v>
      </c>
    </row>
    <row r="19" s="449" customFormat="1" ht="48" customHeight="1" spans="1:19">
      <c r="A19" s="218">
        <v>13</v>
      </c>
      <c r="B19" s="57" t="s">
        <v>389</v>
      </c>
      <c r="C19" s="29" t="s">
        <v>76</v>
      </c>
      <c r="D19" s="29" t="s">
        <v>280</v>
      </c>
      <c r="E19" s="29" t="s">
        <v>264</v>
      </c>
      <c r="F19" s="57" t="s">
        <v>390</v>
      </c>
      <c r="G19" s="82">
        <v>15000</v>
      </c>
      <c r="H19" s="82" t="s">
        <v>391</v>
      </c>
      <c r="I19" s="82">
        <v>10000</v>
      </c>
      <c r="J19" s="39" t="s">
        <v>392</v>
      </c>
      <c r="K19" s="29" t="s">
        <v>318</v>
      </c>
      <c r="L19" s="29" t="s">
        <v>337</v>
      </c>
      <c r="M19" s="29" t="s">
        <v>25</v>
      </c>
      <c r="N19" s="29" t="s">
        <v>25</v>
      </c>
      <c r="O19" s="29" t="s">
        <v>49</v>
      </c>
      <c r="P19" s="29" t="s">
        <v>393</v>
      </c>
      <c r="Q19" s="29" t="s">
        <v>394</v>
      </c>
      <c r="R19" s="29" t="s">
        <v>375</v>
      </c>
      <c r="S19" s="29" t="s">
        <v>307</v>
      </c>
    </row>
    <row r="20" s="449" customFormat="1" ht="99.75" spans="1:19">
      <c r="A20" s="218">
        <v>14</v>
      </c>
      <c r="B20" s="57" t="s">
        <v>395</v>
      </c>
      <c r="C20" s="29" t="s">
        <v>21</v>
      </c>
      <c r="D20" s="29" t="s">
        <v>280</v>
      </c>
      <c r="E20" s="29" t="s">
        <v>264</v>
      </c>
      <c r="F20" s="57" t="s">
        <v>396</v>
      </c>
      <c r="G20" s="82">
        <v>305000</v>
      </c>
      <c r="H20" s="82" t="s">
        <v>397</v>
      </c>
      <c r="I20" s="82">
        <v>40000</v>
      </c>
      <c r="J20" s="39" t="s">
        <v>398</v>
      </c>
      <c r="K20" s="29" t="s">
        <v>301</v>
      </c>
      <c r="L20" s="29" t="s">
        <v>337</v>
      </c>
      <c r="M20" s="29" t="s">
        <v>25</v>
      </c>
      <c r="N20" s="29" t="s">
        <v>135</v>
      </c>
      <c r="O20" s="29" t="s">
        <v>25</v>
      </c>
      <c r="P20" s="29" t="s">
        <v>399</v>
      </c>
      <c r="Q20" s="29" t="s">
        <v>400</v>
      </c>
      <c r="R20" s="29" t="s">
        <v>375</v>
      </c>
      <c r="S20" s="29" t="s">
        <v>307</v>
      </c>
    </row>
    <row r="21" s="449" customFormat="1" ht="51" customHeight="1" spans="1:19">
      <c r="A21" s="218">
        <v>15</v>
      </c>
      <c r="B21" s="57" t="s">
        <v>401</v>
      </c>
      <c r="C21" s="29" t="s">
        <v>76</v>
      </c>
      <c r="D21" s="29" t="s">
        <v>280</v>
      </c>
      <c r="E21" s="29" t="s">
        <v>264</v>
      </c>
      <c r="F21" s="57" t="s">
        <v>402</v>
      </c>
      <c r="G21" s="82">
        <v>6000</v>
      </c>
      <c r="H21" s="82" t="s">
        <v>403</v>
      </c>
      <c r="I21" s="82">
        <v>3000</v>
      </c>
      <c r="J21" s="39" t="s">
        <v>404</v>
      </c>
      <c r="K21" s="29" t="s">
        <v>318</v>
      </c>
      <c r="L21" s="29" t="s">
        <v>337</v>
      </c>
      <c r="M21" s="29" t="s">
        <v>25</v>
      </c>
      <c r="N21" s="29" t="s">
        <v>26</v>
      </c>
      <c r="O21" s="29" t="s">
        <v>25</v>
      </c>
      <c r="P21" s="29" t="s">
        <v>405</v>
      </c>
      <c r="Q21" s="29" t="s">
        <v>406</v>
      </c>
      <c r="R21" s="29" t="s">
        <v>407</v>
      </c>
      <c r="S21" s="29" t="s">
        <v>307</v>
      </c>
    </row>
    <row r="22" s="449" customFormat="1" ht="57" spans="1:19">
      <c r="A22" s="218">
        <v>16</v>
      </c>
      <c r="B22" s="57" t="s">
        <v>408</v>
      </c>
      <c r="C22" s="29" t="s">
        <v>21</v>
      </c>
      <c r="D22" s="29" t="s">
        <v>280</v>
      </c>
      <c r="E22" s="29" t="s">
        <v>264</v>
      </c>
      <c r="F22" s="57" t="s">
        <v>409</v>
      </c>
      <c r="G22" s="82">
        <v>10000</v>
      </c>
      <c r="H22" s="82" t="s">
        <v>410</v>
      </c>
      <c r="I22" s="82">
        <v>2000</v>
      </c>
      <c r="J22" s="39" t="s">
        <v>411</v>
      </c>
      <c r="K22" s="29" t="s">
        <v>318</v>
      </c>
      <c r="L22" s="29" t="s">
        <v>337</v>
      </c>
      <c r="M22" s="29" t="s">
        <v>25</v>
      </c>
      <c r="N22" s="29" t="s">
        <v>25</v>
      </c>
      <c r="O22" s="29" t="s">
        <v>412</v>
      </c>
      <c r="P22" s="29" t="s">
        <v>413</v>
      </c>
      <c r="Q22" s="29" t="s">
        <v>414</v>
      </c>
      <c r="R22" s="29" t="s">
        <v>407</v>
      </c>
      <c r="S22" s="29" t="s">
        <v>307</v>
      </c>
    </row>
    <row r="23" s="29" customFormat="1" ht="107" customHeight="1" spans="1:19">
      <c r="A23" s="218">
        <v>17</v>
      </c>
      <c r="B23" s="39" t="s">
        <v>415</v>
      </c>
      <c r="C23" s="29" t="s">
        <v>76</v>
      </c>
      <c r="D23" s="29" t="s">
        <v>282</v>
      </c>
      <c r="E23" s="29" t="s">
        <v>264</v>
      </c>
      <c r="F23" s="39" t="s">
        <v>416</v>
      </c>
      <c r="G23" s="27">
        <v>19240</v>
      </c>
      <c r="H23" s="82" t="s">
        <v>417</v>
      </c>
      <c r="I23" s="27">
        <v>7000</v>
      </c>
      <c r="J23" s="39" t="s">
        <v>418</v>
      </c>
      <c r="K23" s="29" t="s">
        <v>419</v>
      </c>
      <c r="L23" s="29" t="s">
        <v>337</v>
      </c>
      <c r="M23" s="39" t="s">
        <v>420</v>
      </c>
      <c r="N23" s="29" t="s">
        <v>25</v>
      </c>
      <c r="O23" s="29" t="s">
        <v>157</v>
      </c>
      <c r="P23" s="391" t="s">
        <v>182</v>
      </c>
      <c r="Q23" s="29" t="s">
        <v>58</v>
      </c>
      <c r="R23" s="29" t="s">
        <v>421</v>
      </c>
      <c r="S23" s="29" t="s">
        <v>307</v>
      </c>
    </row>
    <row r="24" s="449" customFormat="1" ht="85.5" spans="1:19">
      <c r="A24" s="218">
        <v>18</v>
      </c>
      <c r="B24" s="39" t="s">
        <v>422</v>
      </c>
      <c r="C24" s="29" t="s">
        <v>21</v>
      </c>
      <c r="D24" s="29" t="s">
        <v>282</v>
      </c>
      <c r="E24" s="29" t="s">
        <v>264</v>
      </c>
      <c r="F24" s="39" t="s">
        <v>423</v>
      </c>
      <c r="G24" s="82">
        <v>20000</v>
      </c>
      <c r="H24" s="82" t="s">
        <v>424</v>
      </c>
      <c r="I24" s="82">
        <v>5000</v>
      </c>
      <c r="J24" s="39" t="s">
        <v>425</v>
      </c>
      <c r="K24" s="29" t="s">
        <v>426</v>
      </c>
      <c r="L24" s="29" t="s">
        <v>337</v>
      </c>
      <c r="M24" s="39" t="s">
        <v>420</v>
      </c>
      <c r="N24" s="27" t="s">
        <v>56</v>
      </c>
      <c r="O24" s="27" t="s">
        <v>25</v>
      </c>
      <c r="P24" s="29" t="s">
        <v>427</v>
      </c>
      <c r="Q24" s="29" t="s">
        <v>428</v>
      </c>
      <c r="R24" s="29" t="s">
        <v>421</v>
      </c>
      <c r="S24" s="29" t="s">
        <v>307</v>
      </c>
    </row>
    <row r="25" s="449" customFormat="1" ht="71.25" spans="1:19">
      <c r="A25" s="218">
        <v>19</v>
      </c>
      <c r="B25" s="39" t="s">
        <v>429</v>
      </c>
      <c r="C25" s="29" t="s">
        <v>21</v>
      </c>
      <c r="D25" s="29" t="s">
        <v>282</v>
      </c>
      <c r="E25" s="29" t="s">
        <v>264</v>
      </c>
      <c r="F25" s="39" t="s">
        <v>430</v>
      </c>
      <c r="G25" s="82">
        <v>20000</v>
      </c>
      <c r="H25" s="82" t="s">
        <v>431</v>
      </c>
      <c r="I25" s="82">
        <v>8000</v>
      </c>
      <c r="J25" s="39" t="s">
        <v>432</v>
      </c>
      <c r="K25" s="29" t="s">
        <v>426</v>
      </c>
      <c r="L25" s="29" t="s">
        <v>337</v>
      </c>
      <c r="M25" s="39" t="s">
        <v>420</v>
      </c>
      <c r="N25" s="27" t="s">
        <v>56</v>
      </c>
      <c r="O25" s="29" t="s">
        <v>49</v>
      </c>
      <c r="P25" s="29" t="s">
        <v>433</v>
      </c>
      <c r="Q25" s="29" t="s">
        <v>434</v>
      </c>
      <c r="R25" s="29" t="s">
        <v>421</v>
      </c>
      <c r="S25" s="29" t="s">
        <v>307</v>
      </c>
    </row>
    <row r="26" s="449" customFormat="1" ht="71.25" spans="1:19">
      <c r="A26" s="218">
        <v>20</v>
      </c>
      <c r="B26" s="39" t="s">
        <v>435</v>
      </c>
      <c r="C26" s="29" t="s">
        <v>21</v>
      </c>
      <c r="D26" s="29" t="s">
        <v>282</v>
      </c>
      <c r="E26" s="29" t="s">
        <v>264</v>
      </c>
      <c r="F26" s="39" t="s">
        <v>436</v>
      </c>
      <c r="G26" s="82">
        <v>100000</v>
      </c>
      <c r="H26" s="82" t="s">
        <v>431</v>
      </c>
      <c r="I26" s="82">
        <v>8000</v>
      </c>
      <c r="J26" s="39" t="s">
        <v>432</v>
      </c>
      <c r="K26" s="29" t="s">
        <v>426</v>
      </c>
      <c r="L26" s="29" t="s">
        <v>337</v>
      </c>
      <c r="M26" s="39" t="s">
        <v>437</v>
      </c>
      <c r="N26" s="27" t="s">
        <v>56</v>
      </c>
      <c r="O26" s="29" t="s">
        <v>49</v>
      </c>
      <c r="P26" s="29" t="s">
        <v>438</v>
      </c>
      <c r="Q26" s="29" t="s">
        <v>439</v>
      </c>
      <c r="R26" s="29" t="s">
        <v>421</v>
      </c>
      <c r="S26" s="29" t="s">
        <v>307</v>
      </c>
    </row>
    <row r="27" s="449" customFormat="1" ht="71.25" spans="1:19">
      <c r="A27" s="218">
        <v>21</v>
      </c>
      <c r="B27" s="39" t="s">
        <v>440</v>
      </c>
      <c r="C27" s="29" t="s">
        <v>21</v>
      </c>
      <c r="D27" s="29" t="s">
        <v>282</v>
      </c>
      <c r="E27" s="29" t="s">
        <v>264</v>
      </c>
      <c r="F27" s="39" t="s">
        <v>441</v>
      </c>
      <c r="G27" s="82">
        <v>16000</v>
      </c>
      <c r="H27" s="82" t="s">
        <v>431</v>
      </c>
      <c r="I27" s="225">
        <v>5000</v>
      </c>
      <c r="J27" s="39" t="s">
        <v>432</v>
      </c>
      <c r="K27" s="29" t="s">
        <v>426</v>
      </c>
      <c r="L27" s="29" t="s">
        <v>337</v>
      </c>
      <c r="M27" s="57" t="s">
        <v>442</v>
      </c>
      <c r="N27" s="27" t="s">
        <v>56</v>
      </c>
      <c r="O27" s="29" t="s">
        <v>49</v>
      </c>
      <c r="P27" s="29" t="s">
        <v>443</v>
      </c>
      <c r="Q27" s="29" t="s">
        <v>444</v>
      </c>
      <c r="R27" s="29" t="s">
        <v>421</v>
      </c>
      <c r="S27" s="29" t="s">
        <v>307</v>
      </c>
    </row>
    <row r="28" s="449" customFormat="1" ht="85.5" spans="1:19">
      <c r="A28" s="218">
        <v>22</v>
      </c>
      <c r="B28" s="57" t="s">
        <v>445</v>
      </c>
      <c r="C28" s="29" t="s">
        <v>76</v>
      </c>
      <c r="D28" s="29" t="s">
        <v>282</v>
      </c>
      <c r="E28" s="29" t="s">
        <v>264</v>
      </c>
      <c r="F28" s="39" t="s">
        <v>446</v>
      </c>
      <c r="G28" s="225">
        <v>150000</v>
      </c>
      <c r="H28" s="82" t="s">
        <v>424</v>
      </c>
      <c r="I28" s="225">
        <v>30000</v>
      </c>
      <c r="J28" s="39" t="s">
        <v>425</v>
      </c>
      <c r="K28" s="29" t="s">
        <v>426</v>
      </c>
      <c r="L28" s="29" t="s">
        <v>337</v>
      </c>
      <c r="M28" s="57" t="s">
        <v>447</v>
      </c>
      <c r="N28" s="27" t="s">
        <v>56</v>
      </c>
      <c r="O28" s="27" t="s">
        <v>25</v>
      </c>
      <c r="P28" s="29" t="s">
        <v>448</v>
      </c>
      <c r="Q28" s="29" t="s">
        <v>449</v>
      </c>
      <c r="R28" s="29" t="s">
        <v>421</v>
      </c>
      <c r="S28" s="29" t="s">
        <v>307</v>
      </c>
    </row>
    <row r="29" s="453" customFormat="1" ht="85.5" spans="1:19">
      <c r="A29" s="218">
        <v>23</v>
      </c>
      <c r="B29" s="39" t="s">
        <v>450</v>
      </c>
      <c r="C29" s="29" t="s">
        <v>76</v>
      </c>
      <c r="D29" s="29" t="s">
        <v>282</v>
      </c>
      <c r="E29" s="29" t="s">
        <v>264</v>
      </c>
      <c r="F29" s="39" t="s">
        <v>451</v>
      </c>
      <c r="G29" s="27">
        <v>50000</v>
      </c>
      <c r="H29" s="29" t="s">
        <v>452</v>
      </c>
      <c r="I29" s="27">
        <v>5000</v>
      </c>
      <c r="J29" s="39" t="s">
        <v>425</v>
      </c>
      <c r="K29" s="29" t="s">
        <v>426</v>
      </c>
      <c r="L29" s="29" t="s">
        <v>337</v>
      </c>
      <c r="M29" s="453" t="s">
        <v>453</v>
      </c>
      <c r="N29" s="27" t="s">
        <v>56</v>
      </c>
      <c r="O29" s="27" t="s">
        <v>25</v>
      </c>
      <c r="P29" s="29" t="s">
        <v>454</v>
      </c>
      <c r="Q29" s="29" t="s">
        <v>455</v>
      </c>
      <c r="R29" s="29" t="s">
        <v>421</v>
      </c>
      <c r="S29" s="29" t="s">
        <v>307</v>
      </c>
    </row>
    <row r="30" s="453" customFormat="1" ht="85.5" spans="1:19">
      <c r="A30" s="218">
        <v>24</v>
      </c>
      <c r="B30" s="39" t="s">
        <v>456</v>
      </c>
      <c r="C30" s="29" t="s">
        <v>21</v>
      </c>
      <c r="D30" s="29" t="s">
        <v>282</v>
      </c>
      <c r="E30" s="29" t="s">
        <v>264</v>
      </c>
      <c r="F30" s="39" t="s">
        <v>457</v>
      </c>
      <c r="G30" s="27">
        <v>10000</v>
      </c>
      <c r="H30" s="29" t="s">
        <v>452</v>
      </c>
      <c r="I30" s="27">
        <v>3000</v>
      </c>
      <c r="J30" s="39" t="s">
        <v>425</v>
      </c>
      <c r="K30" s="29" t="s">
        <v>426</v>
      </c>
      <c r="L30" s="29" t="s">
        <v>337</v>
      </c>
      <c r="M30" s="453" t="s">
        <v>458</v>
      </c>
      <c r="N30" s="27" t="s">
        <v>56</v>
      </c>
      <c r="O30" s="27" t="s">
        <v>25</v>
      </c>
      <c r="P30" s="29" t="s">
        <v>459</v>
      </c>
      <c r="Q30" s="29" t="s">
        <v>460</v>
      </c>
      <c r="R30" s="29" t="s">
        <v>421</v>
      </c>
      <c r="S30" s="29" t="s">
        <v>307</v>
      </c>
    </row>
    <row r="31" s="453" customFormat="1" ht="85.5" spans="1:19">
      <c r="A31" s="218">
        <v>25</v>
      </c>
      <c r="B31" s="39" t="s">
        <v>461</v>
      </c>
      <c r="C31" s="29" t="s">
        <v>76</v>
      </c>
      <c r="D31" s="29" t="s">
        <v>282</v>
      </c>
      <c r="E31" s="29" t="s">
        <v>264</v>
      </c>
      <c r="F31" s="39" t="s">
        <v>462</v>
      </c>
      <c r="G31" s="43">
        <v>20000</v>
      </c>
      <c r="H31" s="29" t="s">
        <v>452</v>
      </c>
      <c r="I31" s="43">
        <v>2000</v>
      </c>
      <c r="J31" s="39" t="s">
        <v>425</v>
      </c>
      <c r="K31" s="29" t="s">
        <v>426</v>
      </c>
      <c r="L31" s="29" t="s">
        <v>337</v>
      </c>
      <c r="M31" s="453" t="s">
        <v>463</v>
      </c>
      <c r="N31" s="27" t="s">
        <v>56</v>
      </c>
      <c r="O31" s="27" t="s">
        <v>25</v>
      </c>
      <c r="P31" s="29" t="s">
        <v>464</v>
      </c>
      <c r="Q31" s="29" t="s">
        <v>465</v>
      </c>
      <c r="R31" s="29" t="s">
        <v>421</v>
      </c>
      <c r="S31" s="29" t="s">
        <v>307</v>
      </c>
    </row>
    <row r="32" s="449" customFormat="1" ht="41" customHeight="1" spans="1:19">
      <c r="A32" s="218">
        <v>26</v>
      </c>
      <c r="B32" s="39" t="s">
        <v>466</v>
      </c>
      <c r="C32" s="42" t="s">
        <v>76</v>
      </c>
      <c r="D32" s="29" t="s">
        <v>282</v>
      </c>
      <c r="E32" s="29" t="s">
        <v>264</v>
      </c>
      <c r="F32" s="39" t="s">
        <v>467</v>
      </c>
      <c r="G32" s="225">
        <v>12000</v>
      </c>
      <c r="H32" s="225" t="s">
        <v>468</v>
      </c>
      <c r="I32" s="225">
        <v>5000</v>
      </c>
      <c r="J32" s="39" t="s">
        <v>469</v>
      </c>
      <c r="K32" s="29" t="s">
        <v>426</v>
      </c>
      <c r="L32" s="29" t="s">
        <v>337</v>
      </c>
      <c r="M32" s="39" t="s">
        <v>470</v>
      </c>
      <c r="N32" s="233" t="s">
        <v>135</v>
      </c>
      <c r="O32" s="233" t="s">
        <v>99</v>
      </c>
      <c r="P32" s="29" t="s">
        <v>471</v>
      </c>
      <c r="Q32" s="29" t="s">
        <v>472</v>
      </c>
      <c r="R32" s="29" t="s">
        <v>421</v>
      </c>
      <c r="S32" s="29" t="s">
        <v>307</v>
      </c>
    </row>
    <row r="33" s="27" customFormat="1" ht="95" customHeight="1" spans="1:19">
      <c r="A33" s="218">
        <v>27</v>
      </c>
      <c r="B33" s="42" t="s">
        <v>473</v>
      </c>
      <c r="C33" s="218" t="s">
        <v>21</v>
      </c>
      <c r="D33" s="218" t="s">
        <v>284</v>
      </c>
      <c r="E33" s="29" t="s">
        <v>264</v>
      </c>
      <c r="F33" s="42" t="s">
        <v>474</v>
      </c>
      <c r="G33" s="44">
        <v>10000</v>
      </c>
      <c r="H33" s="44" t="s">
        <v>475</v>
      </c>
      <c r="I33" s="44">
        <v>3000</v>
      </c>
      <c r="J33" s="39" t="s">
        <v>476</v>
      </c>
      <c r="K33" s="29" t="s">
        <v>477</v>
      </c>
      <c r="L33" s="29" t="s">
        <v>302</v>
      </c>
      <c r="M33" s="29" t="s">
        <v>478</v>
      </c>
      <c r="N33" s="76" t="s">
        <v>33</v>
      </c>
      <c r="O33" s="76" t="s">
        <v>34</v>
      </c>
      <c r="P33" s="29" t="s">
        <v>67</v>
      </c>
      <c r="Q33" s="29" t="s">
        <v>479</v>
      </c>
      <c r="R33" s="45" t="s">
        <v>284</v>
      </c>
      <c r="S33" s="29" t="s">
        <v>307</v>
      </c>
    </row>
    <row r="34" s="553" customFormat="1" ht="25" customHeight="1" spans="1:19">
      <c r="A34" s="21" t="s">
        <v>480</v>
      </c>
      <c r="B34" s="22" t="str">
        <f>"农林水利类"&amp;SUBTOTAL(3,A34:A39)-2&amp;"个"</f>
        <v>农林水利类4个</v>
      </c>
      <c r="C34" s="23"/>
      <c r="D34" s="23"/>
      <c r="E34" s="24"/>
      <c r="F34" s="22"/>
      <c r="G34" s="24">
        <f>SUM(G35:G38)</f>
        <v>310155</v>
      </c>
      <c r="H34" s="24"/>
      <c r="I34" s="24">
        <f>SUM(I35:I38)</f>
        <v>72600</v>
      </c>
      <c r="J34" s="78"/>
      <c r="K34" s="78"/>
      <c r="L34" s="23"/>
      <c r="M34" s="78"/>
      <c r="N34" s="52"/>
      <c r="O34" s="52"/>
      <c r="P34" s="52"/>
      <c r="Q34" s="52"/>
      <c r="R34" s="52"/>
      <c r="S34" s="52"/>
    </row>
    <row r="35" s="449" customFormat="1" ht="408" customHeight="1" spans="1:19">
      <c r="A35" s="43">
        <v>1</v>
      </c>
      <c r="B35" s="57" t="s">
        <v>481</v>
      </c>
      <c r="C35" s="29" t="s">
        <v>76</v>
      </c>
      <c r="D35" s="29" t="s">
        <v>274</v>
      </c>
      <c r="E35" s="42" t="s">
        <v>265</v>
      </c>
      <c r="F35" s="57" t="s">
        <v>482</v>
      </c>
      <c r="G35" s="82">
        <v>4855</v>
      </c>
      <c r="H35" s="244" t="s">
        <v>483</v>
      </c>
      <c r="I35" s="82">
        <v>1600</v>
      </c>
      <c r="J35" s="39" t="s">
        <v>484</v>
      </c>
      <c r="K35" s="29" t="s">
        <v>301</v>
      </c>
      <c r="L35" s="27" t="s">
        <v>319</v>
      </c>
      <c r="M35" s="39" t="s">
        <v>485</v>
      </c>
      <c r="N35" s="29" t="s">
        <v>25</v>
      </c>
      <c r="O35" s="29" t="s">
        <v>49</v>
      </c>
      <c r="P35" s="29" t="s">
        <v>304</v>
      </c>
      <c r="Q35" s="29" t="s">
        <v>486</v>
      </c>
      <c r="R35" s="29" t="s">
        <v>487</v>
      </c>
      <c r="S35" s="29" t="s">
        <v>488</v>
      </c>
    </row>
    <row r="36" s="27" customFormat="1" ht="90" customHeight="1" spans="1:19">
      <c r="A36" s="43">
        <v>2</v>
      </c>
      <c r="B36" s="132" t="s">
        <v>489</v>
      </c>
      <c r="C36" s="47" t="s">
        <v>76</v>
      </c>
      <c r="D36" s="47" t="s">
        <v>276</v>
      </c>
      <c r="E36" s="42" t="s">
        <v>265</v>
      </c>
      <c r="F36" s="132" t="s">
        <v>490</v>
      </c>
      <c r="G36" s="47">
        <v>20000</v>
      </c>
      <c r="H36" s="132" t="s">
        <v>491</v>
      </c>
      <c r="I36" s="47">
        <v>5000</v>
      </c>
      <c r="J36" s="132" t="s">
        <v>492</v>
      </c>
      <c r="K36" s="47" t="s">
        <v>318</v>
      </c>
      <c r="L36" s="47" t="s">
        <v>319</v>
      </c>
      <c r="M36" s="47" t="s">
        <v>493</v>
      </c>
      <c r="N36" s="47" t="s">
        <v>34</v>
      </c>
      <c r="O36" s="47" t="s">
        <v>25</v>
      </c>
      <c r="P36" s="56" t="s">
        <v>494</v>
      </c>
      <c r="Q36" s="47" t="s">
        <v>495</v>
      </c>
      <c r="R36" s="47" t="s">
        <v>496</v>
      </c>
      <c r="S36" s="262" t="s">
        <v>497</v>
      </c>
    </row>
    <row r="37" s="27" customFormat="1" ht="141" customHeight="1" spans="1:19">
      <c r="A37" s="43">
        <v>3</v>
      </c>
      <c r="B37" s="132" t="s">
        <v>498</v>
      </c>
      <c r="C37" s="47" t="s">
        <v>21</v>
      </c>
      <c r="D37" s="47" t="s">
        <v>276</v>
      </c>
      <c r="E37" s="42" t="s">
        <v>265</v>
      </c>
      <c r="F37" s="132" t="s">
        <v>499</v>
      </c>
      <c r="G37" s="47">
        <v>250000</v>
      </c>
      <c r="H37" s="132" t="s">
        <v>500</v>
      </c>
      <c r="I37" s="47">
        <v>60000</v>
      </c>
      <c r="J37" s="57" t="s">
        <v>501</v>
      </c>
      <c r="K37" s="47" t="s">
        <v>318</v>
      </c>
      <c r="L37" s="47" t="s">
        <v>337</v>
      </c>
      <c r="M37" s="47" t="s">
        <v>25</v>
      </c>
      <c r="N37" s="47" t="s">
        <v>34</v>
      </c>
      <c r="O37" s="47" t="s">
        <v>25</v>
      </c>
      <c r="P37" s="76" t="s">
        <v>502</v>
      </c>
      <c r="Q37" s="56" t="s">
        <v>503</v>
      </c>
      <c r="R37" s="56" t="s">
        <v>496</v>
      </c>
      <c r="S37" s="47" t="s">
        <v>504</v>
      </c>
    </row>
    <row r="38" s="449" customFormat="1" ht="114" customHeight="1" spans="1:19">
      <c r="A38" s="43">
        <v>4</v>
      </c>
      <c r="B38" s="132" t="s">
        <v>505</v>
      </c>
      <c r="C38" s="47" t="s">
        <v>76</v>
      </c>
      <c r="D38" s="47" t="s">
        <v>284</v>
      </c>
      <c r="E38" s="42" t="s">
        <v>265</v>
      </c>
      <c r="F38" s="132" t="s">
        <v>506</v>
      </c>
      <c r="G38" s="47">
        <v>35300</v>
      </c>
      <c r="H38" s="132" t="s">
        <v>507</v>
      </c>
      <c r="I38" s="47">
        <v>6000</v>
      </c>
      <c r="J38" s="132" t="s">
        <v>508</v>
      </c>
      <c r="K38" s="47" t="s">
        <v>318</v>
      </c>
      <c r="L38" s="47" t="s">
        <v>337</v>
      </c>
      <c r="M38" s="132" t="s">
        <v>25</v>
      </c>
      <c r="N38" s="47" t="s">
        <v>25</v>
      </c>
      <c r="O38" s="47" t="s">
        <v>49</v>
      </c>
      <c r="P38" s="47" t="s">
        <v>509</v>
      </c>
      <c r="Q38" s="47" t="s">
        <v>510</v>
      </c>
      <c r="R38" s="47" t="s">
        <v>511</v>
      </c>
      <c r="S38" s="29" t="s">
        <v>488</v>
      </c>
    </row>
    <row r="39" s="553" customFormat="1" ht="25" customHeight="1" spans="1:19">
      <c r="A39" s="21" t="s">
        <v>512</v>
      </c>
      <c r="B39" s="22" t="str">
        <f>"交通路网类"&amp;SUBTOTAL(3,A39:A47)-2&amp;"个"</f>
        <v>交通路网类7个</v>
      </c>
      <c r="C39" s="23"/>
      <c r="D39" s="23"/>
      <c r="E39" s="24"/>
      <c r="F39" s="22"/>
      <c r="G39" s="24">
        <f>SUM(G40:G46)</f>
        <v>279284</v>
      </c>
      <c r="H39" s="24"/>
      <c r="I39" s="24">
        <f>SUM(I40:I46)</f>
        <v>83000</v>
      </c>
      <c r="J39" s="78"/>
      <c r="K39" s="78"/>
      <c r="L39" s="23"/>
      <c r="M39" s="78"/>
      <c r="N39" s="52"/>
      <c r="O39" s="52"/>
      <c r="P39" s="52"/>
      <c r="Q39" s="52"/>
      <c r="R39" s="52"/>
      <c r="S39" s="52"/>
    </row>
    <row r="40" s="29" customFormat="1" ht="286" customHeight="1" spans="1:19">
      <c r="A40" s="43">
        <v>1</v>
      </c>
      <c r="B40" s="42" t="s">
        <v>513</v>
      </c>
      <c r="C40" s="42" t="s">
        <v>76</v>
      </c>
      <c r="D40" s="42" t="s">
        <v>276</v>
      </c>
      <c r="E40" s="230" t="s">
        <v>82</v>
      </c>
      <c r="F40" s="42" t="s">
        <v>514</v>
      </c>
      <c r="G40" s="225">
        <v>29946</v>
      </c>
      <c r="H40" s="225" t="s">
        <v>515</v>
      </c>
      <c r="I40" s="29">
        <v>13000</v>
      </c>
      <c r="J40" s="57" t="s">
        <v>516</v>
      </c>
      <c r="K40" s="42" t="s">
        <v>256</v>
      </c>
      <c r="L40" s="42" t="s">
        <v>319</v>
      </c>
      <c r="M40" s="42" t="s">
        <v>517</v>
      </c>
      <c r="N40" s="76" t="s">
        <v>56</v>
      </c>
      <c r="O40" s="76" t="s">
        <v>25</v>
      </c>
      <c r="P40" s="76" t="s">
        <v>518</v>
      </c>
      <c r="Q40" s="76" t="s">
        <v>519</v>
      </c>
      <c r="R40" s="76" t="s">
        <v>520</v>
      </c>
      <c r="S40" s="76" t="s">
        <v>521</v>
      </c>
    </row>
    <row r="41" s="29" customFormat="1" ht="286" customHeight="1" spans="1:19">
      <c r="A41" s="43">
        <v>2</v>
      </c>
      <c r="B41" s="42" t="s">
        <v>522</v>
      </c>
      <c r="C41" s="42" t="s">
        <v>76</v>
      </c>
      <c r="D41" s="42" t="s">
        <v>276</v>
      </c>
      <c r="E41" s="230" t="s">
        <v>82</v>
      </c>
      <c r="F41" s="42" t="s">
        <v>523</v>
      </c>
      <c r="G41" s="225">
        <v>24590</v>
      </c>
      <c r="H41" s="225" t="s">
        <v>524</v>
      </c>
      <c r="I41" s="29">
        <v>15000</v>
      </c>
      <c r="J41" s="57" t="s">
        <v>525</v>
      </c>
      <c r="K41" s="42" t="s">
        <v>256</v>
      </c>
      <c r="L41" s="42" t="s">
        <v>319</v>
      </c>
      <c r="M41" s="29" t="s">
        <v>478</v>
      </c>
      <c r="N41" s="76" t="s">
        <v>25</v>
      </c>
      <c r="O41" s="76" t="s">
        <v>25</v>
      </c>
      <c r="P41" s="76" t="s">
        <v>518</v>
      </c>
      <c r="Q41" s="76" t="s">
        <v>519</v>
      </c>
      <c r="R41" s="76" t="s">
        <v>520</v>
      </c>
      <c r="S41" s="76" t="s">
        <v>521</v>
      </c>
    </row>
    <row r="42" s="29" customFormat="1" ht="349" customHeight="1" spans="1:19">
      <c r="A42" s="43">
        <v>3</v>
      </c>
      <c r="B42" s="29" t="s">
        <v>526</v>
      </c>
      <c r="C42" s="42" t="s">
        <v>76</v>
      </c>
      <c r="D42" s="42" t="s">
        <v>276</v>
      </c>
      <c r="E42" s="230" t="s">
        <v>82</v>
      </c>
      <c r="F42" s="29" t="s">
        <v>527</v>
      </c>
      <c r="G42" s="29">
        <v>48497</v>
      </c>
      <c r="H42" s="29" t="s">
        <v>528</v>
      </c>
      <c r="I42" s="29">
        <v>24000</v>
      </c>
      <c r="J42" s="39" t="s">
        <v>529</v>
      </c>
      <c r="K42" s="76" t="s">
        <v>318</v>
      </c>
      <c r="L42" s="76" t="s">
        <v>302</v>
      </c>
      <c r="M42" s="76" t="s">
        <v>530</v>
      </c>
      <c r="N42" s="76" t="s">
        <v>56</v>
      </c>
      <c r="O42" s="76" t="s">
        <v>25</v>
      </c>
      <c r="P42" s="76" t="s">
        <v>531</v>
      </c>
      <c r="Q42" s="76" t="s">
        <v>532</v>
      </c>
      <c r="R42" s="76" t="s">
        <v>520</v>
      </c>
      <c r="S42" s="76" t="s">
        <v>521</v>
      </c>
    </row>
    <row r="43" s="29" customFormat="1" ht="304" customHeight="1" spans="1:19">
      <c r="A43" s="43">
        <v>4</v>
      </c>
      <c r="B43" s="29" t="s">
        <v>533</v>
      </c>
      <c r="C43" s="29" t="s">
        <v>21</v>
      </c>
      <c r="D43" s="29" t="s">
        <v>284</v>
      </c>
      <c r="E43" s="230" t="s">
        <v>82</v>
      </c>
      <c r="F43" s="29" t="s">
        <v>534</v>
      </c>
      <c r="G43" s="29">
        <v>130000</v>
      </c>
      <c r="H43" s="29" t="s">
        <v>535</v>
      </c>
      <c r="I43" s="29">
        <v>14000</v>
      </c>
      <c r="J43" s="39" t="s">
        <v>536</v>
      </c>
      <c r="K43" s="29" t="s">
        <v>318</v>
      </c>
      <c r="L43" s="42" t="s">
        <v>319</v>
      </c>
      <c r="M43" s="29" t="s">
        <v>537</v>
      </c>
      <c r="N43" s="76" t="s">
        <v>26</v>
      </c>
      <c r="O43" s="76" t="s">
        <v>25</v>
      </c>
      <c r="P43" s="76" t="s">
        <v>518</v>
      </c>
      <c r="Q43" s="76" t="s">
        <v>519</v>
      </c>
      <c r="R43" s="76" t="s">
        <v>538</v>
      </c>
      <c r="S43" s="76" t="s">
        <v>539</v>
      </c>
    </row>
    <row r="44" s="29" customFormat="1" ht="304" customHeight="1" spans="1:19">
      <c r="A44" s="43">
        <v>5</v>
      </c>
      <c r="B44" s="29" t="s">
        <v>540</v>
      </c>
      <c r="C44" s="29" t="s">
        <v>76</v>
      </c>
      <c r="D44" s="29" t="s">
        <v>284</v>
      </c>
      <c r="E44" s="230" t="s">
        <v>82</v>
      </c>
      <c r="F44" s="29" t="s">
        <v>541</v>
      </c>
      <c r="G44" s="29">
        <v>12200</v>
      </c>
      <c r="H44" s="29" t="s">
        <v>542</v>
      </c>
      <c r="I44" s="29">
        <v>6000</v>
      </c>
      <c r="J44" s="39" t="s">
        <v>543</v>
      </c>
      <c r="K44" s="29" t="s">
        <v>318</v>
      </c>
      <c r="L44" s="42" t="s">
        <v>319</v>
      </c>
      <c r="M44" s="29" t="s">
        <v>544</v>
      </c>
      <c r="N44" s="76" t="s">
        <v>34</v>
      </c>
      <c r="O44" s="76" t="s">
        <v>25</v>
      </c>
      <c r="P44" s="76" t="s">
        <v>518</v>
      </c>
      <c r="Q44" s="76" t="s">
        <v>519</v>
      </c>
      <c r="R44" s="76" t="s">
        <v>545</v>
      </c>
      <c r="S44" s="76" t="s">
        <v>521</v>
      </c>
    </row>
    <row r="45" s="29" customFormat="1" ht="304" customHeight="1" spans="1:19">
      <c r="A45" s="43">
        <v>6</v>
      </c>
      <c r="B45" s="29" t="s">
        <v>546</v>
      </c>
      <c r="C45" s="29" t="s">
        <v>76</v>
      </c>
      <c r="D45" s="29" t="s">
        <v>284</v>
      </c>
      <c r="E45" s="230" t="s">
        <v>82</v>
      </c>
      <c r="F45" s="29" t="s">
        <v>547</v>
      </c>
      <c r="G45" s="29">
        <v>23000</v>
      </c>
      <c r="H45" s="29" t="s">
        <v>542</v>
      </c>
      <c r="I45" s="29">
        <v>5000</v>
      </c>
      <c r="J45" s="39" t="s">
        <v>548</v>
      </c>
      <c r="K45" s="29" t="s">
        <v>318</v>
      </c>
      <c r="L45" s="42" t="s">
        <v>319</v>
      </c>
      <c r="M45" s="29" t="s">
        <v>549</v>
      </c>
      <c r="N45" s="76" t="s">
        <v>34</v>
      </c>
      <c r="O45" s="76" t="s">
        <v>25</v>
      </c>
      <c r="P45" s="76" t="s">
        <v>518</v>
      </c>
      <c r="Q45" s="76" t="s">
        <v>519</v>
      </c>
      <c r="R45" s="76" t="s">
        <v>550</v>
      </c>
      <c r="S45" s="76" t="s">
        <v>521</v>
      </c>
    </row>
    <row r="46" s="29" customFormat="1" ht="304" customHeight="1" spans="1:19">
      <c r="A46" s="43">
        <v>7</v>
      </c>
      <c r="B46" s="29" t="s">
        <v>64</v>
      </c>
      <c r="C46" s="218" t="s">
        <v>76</v>
      </c>
      <c r="D46" s="218" t="s">
        <v>284</v>
      </c>
      <c r="E46" s="230" t="s">
        <v>82</v>
      </c>
      <c r="F46" s="29" t="s">
        <v>551</v>
      </c>
      <c r="G46" s="29">
        <v>11051</v>
      </c>
      <c r="H46" s="29" t="s">
        <v>552</v>
      </c>
      <c r="I46" s="29">
        <v>6000</v>
      </c>
      <c r="J46" s="39" t="s">
        <v>553</v>
      </c>
      <c r="K46" s="29" t="s">
        <v>318</v>
      </c>
      <c r="L46" s="42" t="s">
        <v>319</v>
      </c>
      <c r="M46" s="29" t="s">
        <v>554</v>
      </c>
      <c r="N46" s="76" t="s">
        <v>25</v>
      </c>
      <c r="O46" s="76" t="s">
        <v>412</v>
      </c>
      <c r="P46" s="76" t="s">
        <v>518</v>
      </c>
      <c r="Q46" s="76" t="s">
        <v>519</v>
      </c>
      <c r="R46" s="76" t="s">
        <v>555</v>
      </c>
      <c r="S46" s="76" t="s">
        <v>539</v>
      </c>
    </row>
    <row r="47" s="553" customFormat="1" ht="25" customHeight="1" spans="1:19">
      <c r="A47" s="21" t="s">
        <v>556</v>
      </c>
      <c r="B47" s="22" t="str">
        <f>"城建环保类"&amp;SUBTOTAL(3,A47:A72)-2&amp;"个"</f>
        <v>城建环保类24个</v>
      </c>
      <c r="C47" s="23"/>
      <c r="D47" s="23"/>
      <c r="E47" s="24"/>
      <c r="F47" s="22"/>
      <c r="G47" s="24">
        <f>SUM(G48:G71)</f>
        <v>3383345</v>
      </c>
      <c r="H47" s="24"/>
      <c r="I47" s="24">
        <f>SUM(I48:I71)</f>
        <v>942224</v>
      </c>
      <c r="J47" s="78"/>
      <c r="K47" s="78"/>
      <c r="L47" s="23"/>
      <c r="M47" s="78"/>
      <c r="N47" s="52"/>
      <c r="O47" s="52"/>
      <c r="P47" s="52"/>
      <c r="Q47" s="52"/>
      <c r="R47" s="52"/>
      <c r="S47" s="52"/>
    </row>
    <row r="48" s="27" customFormat="1" ht="146" customHeight="1" spans="1:19">
      <c r="A48" s="43">
        <v>1</v>
      </c>
      <c r="B48" s="42" t="s">
        <v>557</v>
      </c>
      <c r="C48" s="42" t="s">
        <v>76</v>
      </c>
      <c r="D48" s="27" t="s">
        <v>271</v>
      </c>
      <c r="E48" s="42" t="s">
        <v>53</v>
      </c>
      <c r="F48" s="57" t="s">
        <v>117</v>
      </c>
      <c r="G48" s="225">
        <v>3000</v>
      </c>
      <c r="H48" s="41" t="s">
        <v>558</v>
      </c>
      <c r="I48" s="27">
        <v>1500</v>
      </c>
      <c r="J48" s="571" t="s">
        <v>559</v>
      </c>
      <c r="K48" s="27" t="s">
        <v>318</v>
      </c>
      <c r="L48" s="303" t="s">
        <v>319</v>
      </c>
      <c r="M48" s="29" t="s">
        <v>560</v>
      </c>
      <c r="N48" s="76" t="s">
        <v>56</v>
      </c>
      <c r="O48" s="76" t="s">
        <v>25</v>
      </c>
      <c r="P48" s="76" t="s">
        <v>85</v>
      </c>
      <c r="Q48" s="76" t="s">
        <v>561</v>
      </c>
      <c r="R48" s="29" t="s">
        <v>562</v>
      </c>
      <c r="S48" s="27" t="s">
        <v>563</v>
      </c>
    </row>
    <row r="49" s="27" customFormat="1" ht="80" customHeight="1" spans="1:19">
      <c r="A49" s="43">
        <v>2</v>
      </c>
      <c r="B49" s="42" t="s">
        <v>564</v>
      </c>
      <c r="C49" s="42" t="s">
        <v>76</v>
      </c>
      <c r="D49" s="27" t="s">
        <v>271</v>
      </c>
      <c r="E49" s="42" t="s">
        <v>53</v>
      </c>
      <c r="F49" s="57" t="s">
        <v>83</v>
      </c>
      <c r="G49" s="225">
        <v>2000</v>
      </c>
      <c r="H49" s="41" t="s">
        <v>565</v>
      </c>
      <c r="I49" s="27">
        <v>500</v>
      </c>
      <c r="J49" s="57" t="s">
        <v>566</v>
      </c>
      <c r="K49" s="76" t="s">
        <v>25</v>
      </c>
      <c r="L49" s="27" t="s">
        <v>337</v>
      </c>
      <c r="M49" s="29" t="s">
        <v>560</v>
      </c>
      <c r="N49" s="27" t="s">
        <v>25</v>
      </c>
      <c r="O49" s="76" t="s">
        <v>34</v>
      </c>
      <c r="P49" s="76" t="s">
        <v>85</v>
      </c>
      <c r="Q49" s="76" t="s">
        <v>561</v>
      </c>
      <c r="R49" s="29" t="s">
        <v>562</v>
      </c>
      <c r="S49" s="27" t="s">
        <v>563</v>
      </c>
    </row>
    <row r="50" s="27" customFormat="1" ht="123" customHeight="1" spans="1:19">
      <c r="A50" s="43">
        <v>3</v>
      </c>
      <c r="B50" s="303" t="s">
        <v>132</v>
      </c>
      <c r="C50" s="42" t="s">
        <v>76</v>
      </c>
      <c r="D50" s="27" t="s">
        <v>271</v>
      </c>
      <c r="E50" s="42" t="s">
        <v>53</v>
      </c>
      <c r="F50" s="236" t="s">
        <v>133</v>
      </c>
      <c r="G50" s="323">
        <v>15000</v>
      </c>
      <c r="H50" s="41" t="s">
        <v>567</v>
      </c>
      <c r="I50" s="487">
        <v>10000</v>
      </c>
      <c r="J50" s="39" t="s">
        <v>568</v>
      </c>
      <c r="K50" s="76" t="s">
        <v>25</v>
      </c>
      <c r="L50" s="303" t="s">
        <v>319</v>
      </c>
      <c r="M50" s="29" t="s">
        <v>560</v>
      </c>
      <c r="N50" s="27" t="s">
        <v>25</v>
      </c>
      <c r="O50" s="303" t="s">
        <v>49</v>
      </c>
      <c r="P50" s="45" t="s">
        <v>136</v>
      </c>
      <c r="Q50" s="76" t="s">
        <v>137</v>
      </c>
      <c r="R50" s="29" t="s">
        <v>569</v>
      </c>
      <c r="S50" s="45" t="s">
        <v>136</v>
      </c>
    </row>
    <row r="51" s="449" customFormat="1" ht="409" customHeight="1" spans="1:19">
      <c r="A51" s="43">
        <v>4</v>
      </c>
      <c r="B51" s="39" t="s">
        <v>570</v>
      </c>
      <c r="C51" s="29" t="s">
        <v>76</v>
      </c>
      <c r="D51" s="29" t="s">
        <v>272</v>
      </c>
      <c r="E51" s="42" t="s">
        <v>53</v>
      </c>
      <c r="F51" s="39" t="s">
        <v>571</v>
      </c>
      <c r="G51" s="43">
        <v>760000</v>
      </c>
      <c r="H51" s="44" t="s">
        <v>572</v>
      </c>
      <c r="I51" s="45">
        <v>30000</v>
      </c>
      <c r="J51" s="39" t="s">
        <v>573</v>
      </c>
      <c r="K51" s="29" t="s">
        <v>318</v>
      </c>
      <c r="L51" s="29" t="s">
        <v>337</v>
      </c>
      <c r="M51" s="29" t="s">
        <v>574</v>
      </c>
      <c r="N51" s="45" t="s">
        <v>34</v>
      </c>
      <c r="O51" s="45" t="s">
        <v>25</v>
      </c>
      <c r="P51" s="29" t="s">
        <v>575</v>
      </c>
      <c r="Q51" s="45" t="s">
        <v>576</v>
      </c>
      <c r="R51" s="45" t="s">
        <v>577</v>
      </c>
      <c r="S51" s="29" t="s">
        <v>563</v>
      </c>
    </row>
    <row r="52" s="449" customFormat="1" ht="130" customHeight="1" spans="1:19">
      <c r="A52" s="43">
        <v>5</v>
      </c>
      <c r="B52" s="39" t="s">
        <v>578</v>
      </c>
      <c r="C52" s="29" t="s">
        <v>76</v>
      </c>
      <c r="D52" s="27" t="s">
        <v>272</v>
      </c>
      <c r="E52" s="42" t="s">
        <v>53</v>
      </c>
      <c r="F52" s="39" t="s">
        <v>579</v>
      </c>
      <c r="G52" s="29">
        <v>334466</v>
      </c>
      <c r="H52" s="29" t="s">
        <v>580</v>
      </c>
      <c r="I52" s="29">
        <v>104000</v>
      </c>
      <c r="J52" s="39" t="s">
        <v>581</v>
      </c>
      <c r="K52" s="29" t="s">
        <v>318</v>
      </c>
      <c r="L52" s="29" t="s">
        <v>302</v>
      </c>
      <c r="M52" s="39" t="s">
        <v>25</v>
      </c>
      <c r="N52" s="29" t="s">
        <v>25</v>
      </c>
      <c r="O52" s="29" t="s">
        <v>25</v>
      </c>
      <c r="P52" s="391" t="s">
        <v>182</v>
      </c>
      <c r="Q52" s="29" t="s">
        <v>58</v>
      </c>
      <c r="R52" s="29" t="s">
        <v>582</v>
      </c>
      <c r="S52" s="27" t="s">
        <v>563</v>
      </c>
    </row>
    <row r="53" s="449" customFormat="1" ht="306" customHeight="1" spans="1:19">
      <c r="A53" s="43">
        <v>6</v>
      </c>
      <c r="B53" s="213" t="s">
        <v>583</v>
      </c>
      <c r="C53" s="29" t="s">
        <v>76</v>
      </c>
      <c r="D53" s="27" t="s">
        <v>272</v>
      </c>
      <c r="E53" s="42" t="s">
        <v>53</v>
      </c>
      <c r="F53" s="563" t="s">
        <v>584</v>
      </c>
      <c r="G53" s="564">
        <v>288400</v>
      </c>
      <c r="H53" s="565" t="s">
        <v>585</v>
      </c>
      <c r="I53" s="572">
        <v>80000</v>
      </c>
      <c r="J53" s="39" t="s">
        <v>586</v>
      </c>
      <c r="K53" s="29" t="s">
        <v>318</v>
      </c>
      <c r="L53" s="29" t="s">
        <v>302</v>
      </c>
      <c r="M53" s="39" t="s">
        <v>587</v>
      </c>
      <c r="N53" s="56" t="s">
        <v>25</v>
      </c>
      <c r="O53" s="218" t="s">
        <v>25</v>
      </c>
      <c r="P53" s="573" t="s">
        <v>182</v>
      </c>
      <c r="Q53" s="29" t="s">
        <v>58</v>
      </c>
      <c r="R53" s="29" t="s">
        <v>582</v>
      </c>
      <c r="S53" s="27" t="s">
        <v>563</v>
      </c>
    </row>
    <row r="54" s="449" customFormat="1" ht="157" customHeight="1" spans="1:19">
      <c r="A54" s="43">
        <v>7</v>
      </c>
      <c r="B54" s="39" t="s">
        <v>588</v>
      </c>
      <c r="C54" s="42" t="s">
        <v>76</v>
      </c>
      <c r="D54" s="42" t="s">
        <v>272</v>
      </c>
      <c r="E54" s="42" t="s">
        <v>53</v>
      </c>
      <c r="F54" s="39" t="s">
        <v>589</v>
      </c>
      <c r="G54" s="29">
        <v>88000</v>
      </c>
      <c r="H54" s="44" t="s">
        <v>590</v>
      </c>
      <c r="I54" s="29">
        <v>82000</v>
      </c>
      <c r="J54" s="39" t="s">
        <v>591</v>
      </c>
      <c r="K54" s="29" t="s">
        <v>592</v>
      </c>
      <c r="L54" s="29" t="s">
        <v>337</v>
      </c>
      <c r="M54" s="29" t="s">
        <v>593</v>
      </c>
      <c r="N54" s="43" t="s">
        <v>25</v>
      </c>
      <c r="O54" s="29" t="s">
        <v>25</v>
      </c>
      <c r="P54" s="29" t="s">
        <v>594</v>
      </c>
      <c r="Q54" s="47" t="s">
        <v>595</v>
      </c>
      <c r="R54" s="29" t="s">
        <v>596</v>
      </c>
      <c r="S54" s="27" t="s">
        <v>563</v>
      </c>
    </row>
    <row r="55" s="449" customFormat="1" ht="122" customHeight="1" spans="1:19">
      <c r="A55" s="43">
        <v>8</v>
      </c>
      <c r="B55" s="39" t="s">
        <v>597</v>
      </c>
      <c r="C55" s="29" t="s">
        <v>76</v>
      </c>
      <c r="D55" s="42" t="s">
        <v>272</v>
      </c>
      <c r="E55" s="42" t="s">
        <v>53</v>
      </c>
      <c r="F55" s="39" t="s">
        <v>598</v>
      </c>
      <c r="G55" s="29">
        <v>130000</v>
      </c>
      <c r="H55" s="44" t="s">
        <v>599</v>
      </c>
      <c r="I55" s="29">
        <v>80000</v>
      </c>
      <c r="J55" s="39" t="s">
        <v>600</v>
      </c>
      <c r="K55" s="29" t="s">
        <v>592</v>
      </c>
      <c r="L55" s="42" t="s">
        <v>337</v>
      </c>
      <c r="M55" s="29" t="s">
        <v>601</v>
      </c>
      <c r="N55" s="43" t="s">
        <v>25</v>
      </c>
      <c r="O55" s="29" t="s">
        <v>49</v>
      </c>
      <c r="P55" s="47" t="s">
        <v>602</v>
      </c>
      <c r="Q55" s="47" t="s">
        <v>603</v>
      </c>
      <c r="R55" s="29" t="s">
        <v>596</v>
      </c>
      <c r="S55" s="27" t="s">
        <v>563</v>
      </c>
    </row>
    <row r="56" s="449" customFormat="1" ht="103" customHeight="1" spans="1:19">
      <c r="A56" s="43">
        <v>9</v>
      </c>
      <c r="B56" s="39" t="s">
        <v>604</v>
      </c>
      <c r="C56" s="29" t="s">
        <v>76</v>
      </c>
      <c r="D56" s="42" t="s">
        <v>272</v>
      </c>
      <c r="E56" s="42" t="s">
        <v>53</v>
      </c>
      <c r="F56" s="39" t="s">
        <v>605</v>
      </c>
      <c r="G56" s="29">
        <v>100000</v>
      </c>
      <c r="H56" s="29" t="s">
        <v>606</v>
      </c>
      <c r="I56" s="29">
        <v>40000</v>
      </c>
      <c r="J56" s="39" t="s">
        <v>607</v>
      </c>
      <c r="K56" s="29" t="s">
        <v>592</v>
      </c>
      <c r="L56" s="29" t="s">
        <v>302</v>
      </c>
      <c r="M56" s="29" t="s">
        <v>608</v>
      </c>
      <c r="N56" s="43" t="s">
        <v>25</v>
      </c>
      <c r="O56" s="43" t="s">
        <v>25</v>
      </c>
      <c r="P56" s="45" t="s">
        <v>609</v>
      </c>
      <c r="Q56" s="45" t="s">
        <v>610</v>
      </c>
      <c r="R56" s="29" t="s">
        <v>596</v>
      </c>
      <c r="S56" s="27" t="s">
        <v>563</v>
      </c>
    </row>
    <row r="57" s="453" customFormat="1" ht="139" customHeight="1" spans="1:19">
      <c r="A57" s="43">
        <v>10</v>
      </c>
      <c r="B57" s="39" t="s">
        <v>611</v>
      </c>
      <c r="C57" s="29" t="s">
        <v>76</v>
      </c>
      <c r="D57" s="29" t="s">
        <v>272</v>
      </c>
      <c r="E57" s="42" t="s">
        <v>53</v>
      </c>
      <c r="F57" s="369" t="s">
        <v>612</v>
      </c>
      <c r="G57" s="32">
        <v>294935</v>
      </c>
      <c r="H57" s="391" t="s">
        <v>613</v>
      </c>
      <c r="I57" s="29">
        <v>55000</v>
      </c>
      <c r="J57" s="476" t="s">
        <v>614</v>
      </c>
      <c r="K57" s="29" t="s">
        <v>592</v>
      </c>
      <c r="L57" s="29" t="s">
        <v>302</v>
      </c>
      <c r="M57" s="29" t="s">
        <v>615</v>
      </c>
      <c r="N57" s="43" t="s">
        <v>25</v>
      </c>
      <c r="O57" s="43" t="s">
        <v>49</v>
      </c>
      <c r="P57" s="391" t="s">
        <v>616</v>
      </c>
      <c r="Q57" s="29" t="s">
        <v>617</v>
      </c>
      <c r="R57" s="29" t="s">
        <v>582</v>
      </c>
      <c r="S57" s="27" t="s">
        <v>563</v>
      </c>
    </row>
    <row r="58" s="453" customFormat="1" ht="162" customHeight="1" spans="1:19">
      <c r="A58" s="43">
        <v>11</v>
      </c>
      <c r="B58" s="39" t="s">
        <v>618</v>
      </c>
      <c r="C58" s="29" t="s">
        <v>76</v>
      </c>
      <c r="D58" s="29" t="s">
        <v>272</v>
      </c>
      <c r="E58" s="42" t="s">
        <v>53</v>
      </c>
      <c r="F58" s="369" t="s">
        <v>619</v>
      </c>
      <c r="G58" s="225">
        <v>201623</v>
      </c>
      <c r="H58" s="369" t="s">
        <v>620</v>
      </c>
      <c r="I58" s="29">
        <v>45000</v>
      </c>
      <c r="J58" s="39" t="s">
        <v>621</v>
      </c>
      <c r="K58" s="29" t="s">
        <v>592</v>
      </c>
      <c r="L58" s="29" t="s">
        <v>302</v>
      </c>
      <c r="M58" s="29" t="s">
        <v>622</v>
      </c>
      <c r="N58" s="43" t="s">
        <v>25</v>
      </c>
      <c r="O58" s="43" t="s">
        <v>49</v>
      </c>
      <c r="P58" s="391" t="s">
        <v>616</v>
      </c>
      <c r="Q58" s="29" t="s">
        <v>617</v>
      </c>
      <c r="R58" s="29" t="s">
        <v>596</v>
      </c>
      <c r="S58" s="27" t="s">
        <v>563</v>
      </c>
    </row>
    <row r="59" s="449" customFormat="1" ht="122" customHeight="1" spans="1:19">
      <c r="A59" s="43">
        <v>12</v>
      </c>
      <c r="B59" s="39" t="s">
        <v>623</v>
      </c>
      <c r="C59" s="29" t="s">
        <v>76</v>
      </c>
      <c r="D59" s="27" t="s">
        <v>272</v>
      </c>
      <c r="E59" s="42" t="s">
        <v>53</v>
      </c>
      <c r="F59" s="39" t="s">
        <v>624</v>
      </c>
      <c r="G59" s="29">
        <v>30000</v>
      </c>
      <c r="H59" s="29" t="s">
        <v>558</v>
      </c>
      <c r="I59" s="29">
        <v>10000</v>
      </c>
      <c r="J59" s="39" t="s">
        <v>625</v>
      </c>
      <c r="K59" s="29" t="s">
        <v>592</v>
      </c>
      <c r="L59" s="29" t="s">
        <v>337</v>
      </c>
      <c r="M59" s="29" t="s">
        <v>626</v>
      </c>
      <c r="N59" s="29" t="s">
        <v>135</v>
      </c>
      <c r="O59" s="43" t="s">
        <v>25</v>
      </c>
      <c r="P59" s="29" t="s">
        <v>627</v>
      </c>
      <c r="Q59" s="29" t="s">
        <v>628</v>
      </c>
      <c r="R59" s="29" t="s">
        <v>596</v>
      </c>
      <c r="S59" s="27" t="s">
        <v>563</v>
      </c>
    </row>
    <row r="60" s="27" customFormat="1" ht="136" customHeight="1" spans="1:19">
      <c r="A60" s="43">
        <v>13</v>
      </c>
      <c r="B60" s="303" t="s">
        <v>629</v>
      </c>
      <c r="C60" s="218" t="s">
        <v>21</v>
      </c>
      <c r="D60" s="218" t="s">
        <v>272</v>
      </c>
      <c r="E60" s="42" t="s">
        <v>53</v>
      </c>
      <c r="F60" s="237" t="s">
        <v>630</v>
      </c>
      <c r="G60" s="323">
        <v>8000</v>
      </c>
      <c r="H60" s="323" t="s">
        <v>631</v>
      </c>
      <c r="I60" s="487">
        <v>2000</v>
      </c>
      <c r="J60" s="39" t="s">
        <v>632</v>
      </c>
      <c r="K60" s="29" t="s">
        <v>477</v>
      </c>
      <c r="L60" s="29" t="s">
        <v>302</v>
      </c>
      <c r="M60" s="29" t="s">
        <v>478</v>
      </c>
      <c r="N60" s="76" t="s">
        <v>49</v>
      </c>
      <c r="O60" s="76" t="s">
        <v>25</v>
      </c>
      <c r="P60" s="29" t="s">
        <v>67</v>
      </c>
      <c r="Q60" s="29" t="s">
        <v>479</v>
      </c>
      <c r="R60" s="45" t="s">
        <v>633</v>
      </c>
      <c r="S60" s="27" t="s">
        <v>563</v>
      </c>
    </row>
    <row r="61" s="29" customFormat="1" ht="85.5" spans="1:19">
      <c r="A61" s="43">
        <v>14</v>
      </c>
      <c r="B61" s="236" t="s">
        <v>634</v>
      </c>
      <c r="C61" s="218" t="s">
        <v>76</v>
      </c>
      <c r="D61" s="32" t="s">
        <v>273</v>
      </c>
      <c r="E61" s="42" t="s">
        <v>53</v>
      </c>
      <c r="F61" s="566" t="s">
        <v>635</v>
      </c>
      <c r="G61" s="567">
        <v>92881</v>
      </c>
      <c r="H61" s="567" t="s">
        <v>636</v>
      </c>
      <c r="I61" s="391">
        <v>20000</v>
      </c>
      <c r="J61" s="369" t="s">
        <v>637</v>
      </c>
      <c r="K61" s="29" t="s">
        <v>638</v>
      </c>
      <c r="L61" s="29" t="s">
        <v>319</v>
      </c>
      <c r="N61" s="218" t="s">
        <v>25</v>
      </c>
      <c r="O61" s="218" t="s">
        <v>56</v>
      </c>
      <c r="P61" s="29" t="s">
        <v>616</v>
      </c>
      <c r="Q61" s="29" t="s">
        <v>617</v>
      </c>
      <c r="R61" s="56" t="s">
        <v>639</v>
      </c>
      <c r="S61" s="45" t="s">
        <v>640</v>
      </c>
    </row>
    <row r="62" s="449" customFormat="1" ht="146" customHeight="1" spans="1:19">
      <c r="A62" s="43">
        <v>15</v>
      </c>
      <c r="B62" s="57" t="s">
        <v>641</v>
      </c>
      <c r="C62" s="42" t="s">
        <v>76</v>
      </c>
      <c r="D62" s="42" t="s">
        <v>274</v>
      </c>
      <c r="E62" s="42" t="s">
        <v>53</v>
      </c>
      <c r="F62" s="57" t="s">
        <v>642</v>
      </c>
      <c r="G62" s="82">
        <v>225000</v>
      </c>
      <c r="H62" s="244" t="s">
        <v>643</v>
      </c>
      <c r="I62" s="44">
        <v>202500</v>
      </c>
      <c r="J62" s="39" t="s">
        <v>644</v>
      </c>
      <c r="K62" s="29" t="s">
        <v>301</v>
      </c>
      <c r="L62" s="42" t="s">
        <v>337</v>
      </c>
      <c r="M62" s="57" t="s">
        <v>25</v>
      </c>
      <c r="N62" s="42" t="s">
        <v>25</v>
      </c>
      <c r="O62" s="42" t="s">
        <v>25</v>
      </c>
      <c r="P62" s="29" t="s">
        <v>304</v>
      </c>
      <c r="Q62" s="29" t="s">
        <v>645</v>
      </c>
      <c r="R62" s="29" t="s">
        <v>487</v>
      </c>
      <c r="S62" s="27" t="s">
        <v>563</v>
      </c>
    </row>
    <row r="63" s="449" customFormat="1" ht="105" customHeight="1" spans="1:19">
      <c r="A63" s="43">
        <v>16</v>
      </c>
      <c r="B63" s="57" t="s">
        <v>646</v>
      </c>
      <c r="C63" s="42" t="s">
        <v>76</v>
      </c>
      <c r="D63" s="42" t="s">
        <v>274</v>
      </c>
      <c r="E63" s="42" t="s">
        <v>53</v>
      </c>
      <c r="F63" s="57" t="s">
        <v>647</v>
      </c>
      <c r="G63" s="82">
        <v>9440</v>
      </c>
      <c r="H63" s="39" t="s">
        <v>648</v>
      </c>
      <c r="I63" s="27">
        <v>7552</v>
      </c>
      <c r="J63" s="39" t="s">
        <v>300</v>
      </c>
      <c r="K63" s="29" t="s">
        <v>301</v>
      </c>
      <c r="L63" s="42" t="s">
        <v>337</v>
      </c>
      <c r="M63" s="57" t="s">
        <v>25</v>
      </c>
      <c r="N63" s="42" t="s">
        <v>25</v>
      </c>
      <c r="O63" s="42" t="s">
        <v>25</v>
      </c>
      <c r="P63" s="29" t="s">
        <v>304</v>
      </c>
      <c r="Q63" s="29" t="s">
        <v>645</v>
      </c>
      <c r="R63" s="29" t="s">
        <v>487</v>
      </c>
      <c r="S63" s="27" t="s">
        <v>563</v>
      </c>
    </row>
    <row r="64" s="449" customFormat="1" ht="99" customHeight="1" spans="1:19">
      <c r="A64" s="43">
        <v>17</v>
      </c>
      <c r="B64" s="57" t="s">
        <v>649</v>
      </c>
      <c r="C64" s="42" t="s">
        <v>76</v>
      </c>
      <c r="D64" s="42" t="s">
        <v>274</v>
      </c>
      <c r="E64" s="42" t="s">
        <v>53</v>
      </c>
      <c r="F64" s="57" t="s">
        <v>650</v>
      </c>
      <c r="G64" s="82">
        <v>28000</v>
      </c>
      <c r="H64" s="145" t="s">
        <v>651</v>
      </c>
      <c r="I64" s="44">
        <v>22672</v>
      </c>
      <c r="J64" s="39" t="s">
        <v>652</v>
      </c>
      <c r="K64" s="29" t="s">
        <v>301</v>
      </c>
      <c r="L64" s="42" t="s">
        <v>337</v>
      </c>
      <c r="M64" s="57" t="s">
        <v>25</v>
      </c>
      <c r="N64" s="42" t="s">
        <v>25</v>
      </c>
      <c r="O64" s="42" t="s">
        <v>25</v>
      </c>
      <c r="P64" s="29" t="s">
        <v>304</v>
      </c>
      <c r="Q64" s="29" t="s">
        <v>645</v>
      </c>
      <c r="R64" s="29" t="s">
        <v>487</v>
      </c>
      <c r="S64" s="27" t="s">
        <v>563</v>
      </c>
    </row>
    <row r="65" s="449" customFormat="1" ht="77" customHeight="1" spans="1:19">
      <c r="A65" s="43">
        <v>18</v>
      </c>
      <c r="B65" s="39" t="s">
        <v>653</v>
      </c>
      <c r="C65" s="27" t="s">
        <v>76</v>
      </c>
      <c r="D65" s="29" t="s">
        <v>275</v>
      </c>
      <c r="E65" s="42" t="s">
        <v>53</v>
      </c>
      <c r="F65" s="39" t="s">
        <v>654</v>
      </c>
      <c r="G65" s="29">
        <v>102600</v>
      </c>
      <c r="H65" s="29" t="s">
        <v>655</v>
      </c>
      <c r="I65" s="29">
        <v>30000</v>
      </c>
      <c r="J65" s="39" t="s">
        <v>656</v>
      </c>
      <c r="K65" s="39" t="s">
        <v>657</v>
      </c>
      <c r="L65" s="39" t="s">
        <v>302</v>
      </c>
      <c r="M65" s="41"/>
      <c r="N65" s="43" t="s">
        <v>25</v>
      </c>
      <c r="O65" s="408" t="s">
        <v>49</v>
      </c>
      <c r="P65" s="43" t="s">
        <v>509</v>
      </c>
      <c r="Q65" s="45" t="s">
        <v>658</v>
      </c>
      <c r="R65" s="45" t="s">
        <v>659</v>
      </c>
      <c r="S65" s="27" t="s">
        <v>563</v>
      </c>
    </row>
    <row r="66" s="449" customFormat="1" ht="80" customHeight="1" spans="1:19">
      <c r="A66" s="43">
        <v>19</v>
      </c>
      <c r="B66" s="29" t="s">
        <v>660</v>
      </c>
      <c r="C66" s="27" t="s">
        <v>76</v>
      </c>
      <c r="D66" s="218" t="s">
        <v>278</v>
      </c>
      <c r="E66" s="42" t="s">
        <v>53</v>
      </c>
      <c r="F66" s="39" t="s">
        <v>661</v>
      </c>
      <c r="G66" s="32">
        <v>10000</v>
      </c>
      <c r="H66" s="27" t="s">
        <v>351</v>
      </c>
      <c r="I66" s="32">
        <v>6000</v>
      </c>
      <c r="J66" s="244" t="s">
        <v>662</v>
      </c>
      <c r="K66" s="29" t="s">
        <v>256</v>
      </c>
      <c r="L66" s="39" t="s">
        <v>663</v>
      </c>
      <c r="M66" s="39" t="s">
        <v>664</v>
      </c>
      <c r="N66" s="45" t="s">
        <v>25</v>
      </c>
      <c r="O66" s="45" t="s">
        <v>34</v>
      </c>
      <c r="P66" s="45" t="s">
        <v>665</v>
      </c>
      <c r="Q66" s="45" t="s">
        <v>666</v>
      </c>
      <c r="R66" s="76" t="s">
        <v>667</v>
      </c>
      <c r="S66" s="27" t="s">
        <v>563</v>
      </c>
    </row>
    <row r="67" s="449" customFormat="1" ht="158" customHeight="1" spans="1:19">
      <c r="A67" s="43">
        <v>20</v>
      </c>
      <c r="B67" s="29" t="s">
        <v>668</v>
      </c>
      <c r="C67" s="27" t="s">
        <v>76</v>
      </c>
      <c r="D67" s="218" t="s">
        <v>278</v>
      </c>
      <c r="E67" s="42" t="s">
        <v>53</v>
      </c>
      <c r="F67" s="258" t="s">
        <v>669</v>
      </c>
      <c r="G67" s="29">
        <v>45000</v>
      </c>
      <c r="H67" s="225" t="s">
        <v>670</v>
      </c>
      <c r="I67" s="27">
        <v>1000</v>
      </c>
      <c r="J67" s="213" t="s">
        <v>671</v>
      </c>
      <c r="K67" s="29" t="s">
        <v>256</v>
      </c>
      <c r="L67" s="39" t="s">
        <v>672</v>
      </c>
      <c r="M67" s="39" t="s">
        <v>673</v>
      </c>
      <c r="N67" s="76" t="s">
        <v>25</v>
      </c>
      <c r="O67" s="76" t="s">
        <v>25</v>
      </c>
      <c r="P67" s="76" t="s">
        <v>674</v>
      </c>
      <c r="Q67" s="76" t="s">
        <v>675</v>
      </c>
      <c r="R67" s="76" t="s">
        <v>676</v>
      </c>
      <c r="S67" s="27" t="s">
        <v>563</v>
      </c>
    </row>
    <row r="68" s="449" customFormat="1" ht="86.25" customHeight="1" spans="1:19">
      <c r="A68" s="43">
        <v>21</v>
      </c>
      <c r="B68" s="39" t="s">
        <v>677</v>
      </c>
      <c r="C68" s="29" t="s">
        <v>21</v>
      </c>
      <c r="D68" s="29" t="s">
        <v>280</v>
      </c>
      <c r="E68" s="42" t="s">
        <v>53</v>
      </c>
      <c r="F68" s="57" t="s">
        <v>678</v>
      </c>
      <c r="G68" s="82">
        <v>12000</v>
      </c>
      <c r="H68" s="82" t="s">
        <v>679</v>
      </c>
      <c r="I68" s="82">
        <v>3000</v>
      </c>
      <c r="J68" s="57" t="s">
        <v>680</v>
      </c>
      <c r="K68" s="29" t="s">
        <v>318</v>
      </c>
      <c r="L68" s="27" t="s">
        <v>319</v>
      </c>
      <c r="M68" s="29" t="s">
        <v>25</v>
      </c>
      <c r="N68" s="43">
        <v>3</v>
      </c>
      <c r="O68" s="43" t="s">
        <v>25</v>
      </c>
      <c r="P68" s="29" t="s">
        <v>681</v>
      </c>
      <c r="Q68" s="29" t="s">
        <v>682</v>
      </c>
      <c r="R68" s="29" t="s">
        <v>682</v>
      </c>
      <c r="S68" s="27" t="s">
        <v>563</v>
      </c>
    </row>
    <row r="69" s="27" customFormat="1" ht="164" customHeight="1" spans="1:19">
      <c r="A69" s="43">
        <v>22</v>
      </c>
      <c r="B69" s="575" t="s">
        <v>683</v>
      </c>
      <c r="C69" s="42" t="s">
        <v>76</v>
      </c>
      <c r="D69" s="27" t="s">
        <v>284</v>
      </c>
      <c r="E69" s="42" t="s">
        <v>53</v>
      </c>
      <c r="F69" s="57" t="s">
        <v>684</v>
      </c>
      <c r="G69" s="44">
        <v>589000</v>
      </c>
      <c r="H69" s="369" t="s">
        <v>685</v>
      </c>
      <c r="I69" s="44">
        <v>100000</v>
      </c>
      <c r="J69" s="571" t="s">
        <v>686</v>
      </c>
      <c r="K69" s="29" t="s">
        <v>25</v>
      </c>
      <c r="L69" s="303" t="s">
        <v>319</v>
      </c>
      <c r="M69" s="29" t="s">
        <v>560</v>
      </c>
      <c r="N69" s="27" t="s">
        <v>25</v>
      </c>
      <c r="O69" s="47" t="s">
        <v>25</v>
      </c>
      <c r="P69" s="391" t="s">
        <v>182</v>
      </c>
      <c r="Q69" s="29" t="s">
        <v>168</v>
      </c>
      <c r="R69" s="29" t="s">
        <v>687</v>
      </c>
      <c r="S69" s="27" t="s">
        <v>563</v>
      </c>
    </row>
    <row r="70" s="27" customFormat="1" ht="164" customHeight="1" spans="1:19">
      <c r="A70" s="43">
        <v>23</v>
      </c>
      <c r="B70" s="369" t="s">
        <v>688</v>
      </c>
      <c r="C70" s="391" t="s">
        <v>21</v>
      </c>
      <c r="D70" s="389" t="s">
        <v>271</v>
      </c>
      <c r="E70" s="573" t="s">
        <v>53</v>
      </c>
      <c r="F70" s="369" t="s">
        <v>689</v>
      </c>
      <c r="G70" s="391">
        <v>3000</v>
      </c>
      <c r="H70" s="391" t="s">
        <v>690</v>
      </c>
      <c r="I70" s="391">
        <v>500</v>
      </c>
      <c r="J70" s="330" t="s">
        <v>691</v>
      </c>
      <c r="K70" s="29"/>
      <c r="L70" s="303"/>
      <c r="M70" s="29"/>
      <c r="N70" s="583" t="s">
        <v>26</v>
      </c>
      <c r="O70" s="583" t="s">
        <v>25</v>
      </c>
      <c r="P70" s="391" t="s">
        <v>182</v>
      </c>
      <c r="Q70" s="391" t="s">
        <v>58</v>
      </c>
      <c r="R70" s="29" t="s">
        <v>687</v>
      </c>
      <c r="S70" s="27" t="s">
        <v>563</v>
      </c>
    </row>
    <row r="71" s="27" customFormat="1" ht="71" customHeight="1" spans="1:19">
      <c r="A71" s="43">
        <v>24</v>
      </c>
      <c r="B71" s="29" t="s">
        <v>692</v>
      </c>
      <c r="C71" s="42" t="s">
        <v>21</v>
      </c>
      <c r="D71" s="42" t="s">
        <v>284</v>
      </c>
      <c r="E71" s="42" t="s">
        <v>53</v>
      </c>
      <c r="F71" s="29" t="s">
        <v>693</v>
      </c>
      <c r="G71" s="27">
        <v>11000</v>
      </c>
      <c r="H71" s="27" t="s">
        <v>694</v>
      </c>
      <c r="I71" s="27">
        <v>9000</v>
      </c>
      <c r="J71" s="39" t="s">
        <v>695</v>
      </c>
      <c r="K71" s="42" t="s">
        <v>318</v>
      </c>
      <c r="L71" s="42" t="s">
        <v>319</v>
      </c>
      <c r="M71" s="29" t="s">
        <v>478</v>
      </c>
      <c r="N71" s="45" t="s">
        <v>25</v>
      </c>
      <c r="O71" s="45" t="s">
        <v>25</v>
      </c>
      <c r="P71" s="29" t="s">
        <v>67</v>
      </c>
      <c r="Q71" s="29" t="s">
        <v>28</v>
      </c>
      <c r="R71" s="76" t="s">
        <v>284</v>
      </c>
      <c r="S71" s="76" t="s">
        <v>640</v>
      </c>
    </row>
    <row r="72" s="553" customFormat="1" ht="25" customHeight="1" spans="1:19">
      <c r="A72" s="21" t="s">
        <v>696</v>
      </c>
      <c r="B72" s="22" t="str">
        <f>"社会事业类"&amp;SUBTOTAL(3,A72:A80)-2&amp;"个"</f>
        <v>社会事业类7个</v>
      </c>
      <c r="C72" s="23"/>
      <c r="D72" s="23"/>
      <c r="E72" s="23"/>
      <c r="F72" s="22"/>
      <c r="G72" s="24">
        <f>SUM(G73:G79)</f>
        <v>473500</v>
      </c>
      <c r="H72" s="24"/>
      <c r="I72" s="24">
        <f>SUM(I73:I79)</f>
        <v>149000</v>
      </c>
      <c r="J72" s="78"/>
      <c r="K72" s="78"/>
      <c r="L72" s="23"/>
      <c r="M72" s="78"/>
      <c r="N72" s="52"/>
      <c r="O72" s="52"/>
      <c r="P72" s="52"/>
      <c r="Q72" s="52"/>
      <c r="R72" s="52"/>
      <c r="S72" s="52"/>
    </row>
    <row r="73" s="27" customFormat="1" ht="98" customHeight="1" spans="1:19">
      <c r="A73" s="218">
        <v>1</v>
      </c>
      <c r="B73" s="42" t="s">
        <v>697</v>
      </c>
      <c r="C73" s="42" t="s">
        <v>76</v>
      </c>
      <c r="D73" s="27" t="s">
        <v>271</v>
      </c>
      <c r="E73" s="42" t="s">
        <v>22</v>
      </c>
      <c r="F73" s="57" t="s">
        <v>87</v>
      </c>
      <c r="G73" s="44">
        <v>76000</v>
      </c>
      <c r="H73" s="41" t="s">
        <v>698</v>
      </c>
      <c r="I73" s="44">
        <v>32000</v>
      </c>
      <c r="J73" s="39" t="s">
        <v>699</v>
      </c>
      <c r="K73" s="45" t="s">
        <v>700</v>
      </c>
      <c r="L73" s="303" t="s">
        <v>319</v>
      </c>
      <c r="M73" s="29" t="s">
        <v>560</v>
      </c>
      <c r="N73" s="27" t="s">
        <v>25</v>
      </c>
      <c r="O73" s="303" t="s">
        <v>49</v>
      </c>
      <c r="P73" s="303" t="s">
        <v>89</v>
      </c>
      <c r="Q73" s="488" t="s">
        <v>701</v>
      </c>
      <c r="R73" s="29" t="s">
        <v>569</v>
      </c>
      <c r="S73" s="27" t="s">
        <v>702</v>
      </c>
    </row>
    <row r="74" s="39" customFormat="1" ht="268" customHeight="1" spans="1:19">
      <c r="A74" s="218">
        <v>2</v>
      </c>
      <c r="B74" s="42" t="s">
        <v>138</v>
      </c>
      <c r="C74" s="42" t="s">
        <v>76</v>
      </c>
      <c r="D74" s="27" t="s">
        <v>271</v>
      </c>
      <c r="E74" s="42" t="s">
        <v>22</v>
      </c>
      <c r="F74" s="57" t="s">
        <v>139</v>
      </c>
      <c r="G74" s="44">
        <v>10000</v>
      </c>
      <c r="H74" s="39" t="s">
        <v>703</v>
      </c>
      <c r="I74" s="44">
        <v>6000</v>
      </c>
      <c r="J74" s="39" t="s">
        <v>704</v>
      </c>
      <c r="K74" s="45" t="s">
        <v>700</v>
      </c>
      <c r="L74" s="303" t="s">
        <v>319</v>
      </c>
      <c r="M74" s="29" t="s">
        <v>560</v>
      </c>
      <c r="N74" s="27" t="s">
        <v>25</v>
      </c>
      <c r="O74" s="76" t="s">
        <v>49</v>
      </c>
      <c r="P74" s="45" t="s">
        <v>79</v>
      </c>
      <c r="Q74" s="45" t="s">
        <v>126</v>
      </c>
      <c r="R74" s="268" t="s">
        <v>667</v>
      </c>
      <c r="S74" s="269" t="s">
        <v>705</v>
      </c>
    </row>
    <row r="75" s="39" customFormat="1" ht="268" customHeight="1" spans="1:19">
      <c r="A75" s="218">
        <v>3</v>
      </c>
      <c r="B75" s="29" t="s">
        <v>176</v>
      </c>
      <c r="C75" s="42" t="s">
        <v>76</v>
      </c>
      <c r="D75" s="27" t="s">
        <v>271</v>
      </c>
      <c r="E75" s="42" t="s">
        <v>22</v>
      </c>
      <c r="F75" s="39" t="s">
        <v>177</v>
      </c>
      <c r="G75" s="114">
        <v>10000</v>
      </c>
      <c r="H75" s="39" t="s">
        <v>706</v>
      </c>
      <c r="I75" s="43">
        <v>5000</v>
      </c>
      <c r="J75" s="39" t="s">
        <v>707</v>
      </c>
      <c r="K75" s="45"/>
      <c r="L75" s="303"/>
      <c r="M75" s="29"/>
      <c r="N75" s="76" t="s">
        <v>25</v>
      </c>
      <c r="O75" s="303" t="s">
        <v>99</v>
      </c>
      <c r="P75" s="45" t="s">
        <v>57</v>
      </c>
      <c r="Q75" s="303" t="s">
        <v>168</v>
      </c>
      <c r="R75" s="29" t="s">
        <v>708</v>
      </c>
      <c r="S75" s="27" t="s">
        <v>705</v>
      </c>
    </row>
    <row r="76" s="449" customFormat="1" ht="132" customHeight="1" spans="1:19">
      <c r="A76" s="218">
        <v>4</v>
      </c>
      <c r="B76" s="39" t="s">
        <v>709</v>
      </c>
      <c r="C76" s="27" t="s">
        <v>76</v>
      </c>
      <c r="D76" s="27" t="s">
        <v>272</v>
      </c>
      <c r="E76" s="42" t="s">
        <v>22</v>
      </c>
      <c r="F76" s="39" t="s">
        <v>710</v>
      </c>
      <c r="G76" s="29">
        <v>300000</v>
      </c>
      <c r="H76" s="27" t="s">
        <v>572</v>
      </c>
      <c r="I76" s="27">
        <v>50000</v>
      </c>
      <c r="J76" s="39" t="s">
        <v>711</v>
      </c>
      <c r="K76" s="43" t="s">
        <v>318</v>
      </c>
      <c r="L76" s="43" t="s">
        <v>319</v>
      </c>
      <c r="M76" s="29" t="s">
        <v>712</v>
      </c>
      <c r="N76" s="27" t="s">
        <v>25</v>
      </c>
      <c r="O76" s="27" t="s">
        <v>25</v>
      </c>
      <c r="P76" s="29" t="s">
        <v>713</v>
      </c>
      <c r="Q76" s="29" t="s">
        <v>714</v>
      </c>
      <c r="R76" s="45" t="s">
        <v>715</v>
      </c>
      <c r="S76" s="29" t="s">
        <v>488</v>
      </c>
    </row>
    <row r="77" s="449" customFormat="1" ht="195" customHeight="1" spans="1:19">
      <c r="A77" s="218">
        <v>5</v>
      </c>
      <c r="B77" s="39" t="s">
        <v>716</v>
      </c>
      <c r="C77" s="29" t="s">
        <v>76</v>
      </c>
      <c r="D77" s="27" t="s">
        <v>272</v>
      </c>
      <c r="E77" s="42" t="s">
        <v>22</v>
      </c>
      <c r="F77" s="39" t="s">
        <v>717</v>
      </c>
      <c r="G77" s="43">
        <v>30000</v>
      </c>
      <c r="H77" s="44" t="s">
        <v>718</v>
      </c>
      <c r="I77" s="43">
        <v>18000</v>
      </c>
      <c r="J77" s="212" t="s">
        <v>719</v>
      </c>
      <c r="K77" s="29" t="s">
        <v>592</v>
      </c>
      <c r="L77" s="29" t="s">
        <v>720</v>
      </c>
      <c r="M77" s="29" t="s">
        <v>721</v>
      </c>
      <c r="N77" s="43" t="s">
        <v>25</v>
      </c>
      <c r="O77" s="43" t="s">
        <v>25</v>
      </c>
      <c r="P77" s="29" t="s">
        <v>722</v>
      </c>
      <c r="Q77" s="29" t="s">
        <v>723</v>
      </c>
      <c r="R77" s="45" t="s">
        <v>724</v>
      </c>
      <c r="S77" s="45" t="s">
        <v>725</v>
      </c>
    </row>
    <row r="78" s="449" customFormat="1" ht="99.75" spans="1:19">
      <c r="A78" s="218">
        <v>6</v>
      </c>
      <c r="B78" s="57" t="s">
        <v>726</v>
      </c>
      <c r="C78" s="27" t="s">
        <v>76</v>
      </c>
      <c r="D78" s="27" t="s">
        <v>274</v>
      </c>
      <c r="E78" s="42" t="s">
        <v>22</v>
      </c>
      <c r="F78" s="57" t="s">
        <v>727</v>
      </c>
      <c r="G78" s="82">
        <v>3500</v>
      </c>
      <c r="H78" s="39" t="s">
        <v>728</v>
      </c>
      <c r="I78" s="44">
        <v>2800</v>
      </c>
      <c r="J78" s="57" t="s">
        <v>300</v>
      </c>
      <c r="K78" s="29" t="s">
        <v>301</v>
      </c>
      <c r="L78" s="29" t="s">
        <v>319</v>
      </c>
      <c r="M78" s="39" t="s">
        <v>25</v>
      </c>
      <c r="N78" s="45" t="s">
        <v>26</v>
      </c>
      <c r="O78" s="303" t="s">
        <v>25</v>
      </c>
      <c r="P78" s="29" t="s">
        <v>304</v>
      </c>
      <c r="Q78" s="29" t="s">
        <v>645</v>
      </c>
      <c r="R78" s="29" t="s">
        <v>487</v>
      </c>
      <c r="S78" s="45" t="s">
        <v>705</v>
      </c>
    </row>
    <row r="79" s="449" customFormat="1" ht="99.75" spans="1:19">
      <c r="A79" s="218">
        <v>7</v>
      </c>
      <c r="B79" s="57" t="s">
        <v>729</v>
      </c>
      <c r="C79" s="27" t="s">
        <v>76</v>
      </c>
      <c r="D79" s="27" t="s">
        <v>274</v>
      </c>
      <c r="E79" s="42" t="s">
        <v>22</v>
      </c>
      <c r="F79" s="57" t="s">
        <v>730</v>
      </c>
      <c r="G79" s="82">
        <v>44000</v>
      </c>
      <c r="H79" s="39" t="s">
        <v>728</v>
      </c>
      <c r="I79" s="44">
        <v>35200</v>
      </c>
      <c r="J79" s="39" t="s">
        <v>300</v>
      </c>
      <c r="K79" s="29" t="s">
        <v>301</v>
      </c>
      <c r="L79" s="29" t="s">
        <v>319</v>
      </c>
      <c r="M79" s="39" t="s">
        <v>25</v>
      </c>
      <c r="N79" s="45" t="s">
        <v>26</v>
      </c>
      <c r="O79" s="303" t="s">
        <v>25</v>
      </c>
      <c r="P79" s="29" t="s">
        <v>304</v>
      </c>
      <c r="Q79" s="29" t="s">
        <v>645</v>
      </c>
      <c r="R79" s="29" t="s">
        <v>487</v>
      </c>
      <c r="S79" s="45" t="s">
        <v>705</v>
      </c>
    </row>
    <row r="80" s="553" customFormat="1" ht="25" customHeight="1" spans="1:19">
      <c r="A80" s="21" t="s">
        <v>731</v>
      </c>
      <c r="B80" s="22" t="str">
        <f>"商贸服务类"&amp;SUBTOTAL(3,A80:A82)-2&amp;"个"</f>
        <v>商贸服务类1个</v>
      </c>
      <c r="C80" s="23"/>
      <c r="D80" s="23"/>
      <c r="E80" s="23"/>
      <c r="F80" s="22"/>
      <c r="G80" s="24">
        <f>SUM(G81:G81)</f>
        <v>11000</v>
      </c>
      <c r="H80" s="24"/>
      <c r="I80" s="24">
        <f>SUM(I81:I81)</f>
        <v>6000</v>
      </c>
      <c r="J80" s="78"/>
      <c r="K80" s="78"/>
      <c r="L80" s="23"/>
      <c r="M80" s="78"/>
      <c r="N80" s="52"/>
      <c r="O80" s="52"/>
      <c r="P80" s="52"/>
      <c r="Q80" s="52"/>
      <c r="R80" s="52"/>
      <c r="S80" s="52"/>
    </row>
    <row r="81" s="29" customFormat="1" ht="71.25" spans="1:19">
      <c r="A81" s="43">
        <v>1</v>
      </c>
      <c r="B81" s="236" t="s">
        <v>732</v>
      </c>
      <c r="C81" s="218" t="s">
        <v>76</v>
      </c>
      <c r="D81" s="32" t="s">
        <v>273</v>
      </c>
      <c r="E81" s="42" t="s">
        <v>733</v>
      </c>
      <c r="F81" s="39" t="s">
        <v>734</v>
      </c>
      <c r="G81" s="29">
        <v>11000</v>
      </c>
      <c r="H81" s="29" t="s">
        <v>735</v>
      </c>
      <c r="I81" s="29">
        <v>6000</v>
      </c>
      <c r="J81" s="39" t="s">
        <v>736</v>
      </c>
      <c r="K81" s="29" t="s">
        <v>638</v>
      </c>
      <c r="L81" s="29" t="s">
        <v>319</v>
      </c>
      <c r="N81" s="218" t="s">
        <v>25</v>
      </c>
      <c r="O81" s="218" t="s">
        <v>99</v>
      </c>
      <c r="P81" s="268" t="s">
        <v>67</v>
      </c>
      <c r="Q81" s="269" t="s">
        <v>737</v>
      </c>
      <c r="R81" s="56" t="s">
        <v>738</v>
      </c>
      <c r="S81" s="45" t="s">
        <v>739</v>
      </c>
    </row>
    <row r="82" s="553" customFormat="1" ht="25" customHeight="1" spans="1:19">
      <c r="A82" s="52" t="s">
        <v>141</v>
      </c>
      <c r="B82" s="22" t="str">
        <f>"预备项目"&amp;SUBTOTAL(3,A82:A115)-8&amp;"个"</f>
        <v>预备项目26个</v>
      </c>
      <c r="C82" s="23"/>
      <c r="D82" s="23"/>
      <c r="E82" s="54"/>
      <c r="F82" s="22"/>
      <c r="G82" s="83" t="e">
        <f>SUM(G83,G86,G87,G89,G109,G114)</f>
        <v>#REF!</v>
      </c>
      <c r="H82" s="83"/>
      <c r="I82" s="83" t="e">
        <f>SUM(I83,I86,I87,I89,I109,I114)</f>
        <v>#REF!</v>
      </c>
      <c r="J82" s="78"/>
      <c r="K82" s="78"/>
      <c r="L82" s="23"/>
      <c r="M82" s="78"/>
      <c r="N82" s="52"/>
      <c r="O82" s="52"/>
      <c r="P82" s="52"/>
      <c r="Q82" s="52"/>
      <c r="R82" s="52"/>
      <c r="S82" s="52"/>
    </row>
    <row r="83" s="553" customFormat="1" ht="25" customHeight="1" spans="1:19">
      <c r="A83" s="21" t="s">
        <v>296</v>
      </c>
      <c r="B83" s="22" t="str">
        <f>"工业科技类"&amp;SUBTOTAL(3,A83:A86)-2&amp;"个"</f>
        <v>工业科技类2个</v>
      </c>
      <c r="C83" s="23"/>
      <c r="D83" s="23"/>
      <c r="E83" s="23"/>
      <c r="F83" s="22"/>
      <c r="G83" s="24">
        <f>SUM(G84:G85)</f>
        <v>5500</v>
      </c>
      <c r="H83" s="24"/>
      <c r="I83" s="24">
        <f>SUM(I84:I85)</f>
        <v>1000</v>
      </c>
      <c r="J83" s="78"/>
      <c r="K83" s="78"/>
      <c r="L83" s="23"/>
      <c r="M83" s="78"/>
      <c r="N83" s="52"/>
      <c r="O83" s="52"/>
      <c r="P83" s="52"/>
      <c r="Q83" s="52"/>
      <c r="R83" s="52"/>
      <c r="S83" s="52"/>
    </row>
    <row r="84" s="449" customFormat="1" ht="160" customHeight="1" spans="1:19">
      <c r="A84" s="303">
        <v>1</v>
      </c>
      <c r="B84" s="57" t="s">
        <v>740</v>
      </c>
      <c r="C84" s="42" t="s">
        <v>21</v>
      </c>
      <c r="D84" s="42" t="s">
        <v>274</v>
      </c>
      <c r="E84" s="58" t="s">
        <v>264</v>
      </c>
      <c r="F84" s="57" t="s">
        <v>741</v>
      </c>
      <c r="G84" s="44">
        <v>3500</v>
      </c>
      <c r="H84" s="145" t="s">
        <v>742</v>
      </c>
      <c r="I84" s="44">
        <v>500</v>
      </c>
      <c r="J84" s="57" t="s">
        <v>743</v>
      </c>
      <c r="K84" s="42" t="s">
        <v>477</v>
      </c>
      <c r="L84" s="42" t="s">
        <v>319</v>
      </c>
      <c r="M84" s="57" t="s">
        <v>744</v>
      </c>
      <c r="N84" s="29" t="s">
        <v>49</v>
      </c>
      <c r="O84" s="47" t="s">
        <v>25</v>
      </c>
      <c r="P84" s="47" t="s">
        <v>745</v>
      </c>
      <c r="Q84" s="47" t="s">
        <v>331</v>
      </c>
      <c r="R84" s="29" t="s">
        <v>487</v>
      </c>
      <c r="S84" s="43" t="s">
        <v>307</v>
      </c>
    </row>
    <row r="85" s="449" customFormat="1" ht="85.5" spans="1:19">
      <c r="A85" s="303">
        <v>2</v>
      </c>
      <c r="B85" s="57" t="s">
        <v>746</v>
      </c>
      <c r="C85" s="42" t="s">
        <v>21</v>
      </c>
      <c r="D85" s="42" t="s">
        <v>274</v>
      </c>
      <c r="E85" s="58" t="s">
        <v>264</v>
      </c>
      <c r="F85" s="57" t="s">
        <v>747</v>
      </c>
      <c r="G85" s="44">
        <v>2000</v>
      </c>
      <c r="H85" s="145" t="s">
        <v>742</v>
      </c>
      <c r="I85" s="44">
        <v>500</v>
      </c>
      <c r="J85" s="57" t="s">
        <v>743</v>
      </c>
      <c r="K85" s="42" t="s">
        <v>477</v>
      </c>
      <c r="L85" s="42" t="s">
        <v>319</v>
      </c>
      <c r="M85" s="57" t="s">
        <v>744</v>
      </c>
      <c r="N85" s="29" t="s">
        <v>49</v>
      </c>
      <c r="O85" s="47" t="s">
        <v>25</v>
      </c>
      <c r="P85" s="47" t="s">
        <v>745</v>
      </c>
      <c r="Q85" s="47" t="s">
        <v>331</v>
      </c>
      <c r="R85" s="29" t="s">
        <v>487</v>
      </c>
      <c r="S85" s="43" t="s">
        <v>307</v>
      </c>
    </row>
    <row r="86" s="553" customFormat="1" ht="25" customHeight="1" spans="1:19">
      <c r="A86" s="21" t="s">
        <v>480</v>
      </c>
      <c r="B86" s="22" t="str">
        <f>"农林水利类"&amp;SUBTOTAL(3,A86:A87)-2&amp;"个"</f>
        <v>农林水利类0个</v>
      </c>
      <c r="C86" s="23"/>
      <c r="D86" s="23"/>
      <c r="E86" s="23"/>
      <c r="F86" s="22"/>
      <c r="G86" s="24" t="e">
        <f>SUM(#REF!)</f>
        <v>#REF!</v>
      </c>
      <c r="H86" s="24"/>
      <c r="I86" s="24" t="e">
        <f>SUM(#REF!)</f>
        <v>#REF!</v>
      </c>
      <c r="J86" s="78"/>
      <c r="K86" s="78"/>
      <c r="L86" s="23"/>
      <c r="M86" s="78"/>
      <c r="N86" s="52"/>
      <c r="O86" s="52"/>
      <c r="P86" s="52"/>
      <c r="Q86" s="52"/>
      <c r="R86" s="52"/>
      <c r="S86" s="52"/>
    </row>
    <row r="87" s="553" customFormat="1" ht="25" customHeight="1" spans="1:19">
      <c r="A87" s="21" t="s">
        <v>512</v>
      </c>
      <c r="B87" s="22" t="str">
        <f>"交通路网类"&amp;SUBTOTAL(3,A87:A89)-2&amp;"个"</f>
        <v>交通路网类1个</v>
      </c>
      <c r="C87" s="23"/>
      <c r="D87" s="23"/>
      <c r="E87" s="23"/>
      <c r="F87" s="22"/>
      <c r="G87" s="24">
        <f>SUM(G88:G88)</f>
        <v>12000</v>
      </c>
      <c r="H87" s="24"/>
      <c r="I87" s="24">
        <f>SUM(I88:I88)</f>
        <v>3000</v>
      </c>
      <c r="J87" s="78"/>
      <c r="K87" s="78"/>
      <c r="L87" s="23"/>
      <c r="M87" s="78"/>
      <c r="N87" s="52"/>
      <c r="O87" s="52"/>
      <c r="P87" s="52"/>
      <c r="Q87" s="52"/>
      <c r="R87" s="52"/>
      <c r="S87" s="52"/>
    </row>
    <row r="88" s="27" customFormat="1" ht="152" customHeight="1" spans="1:19">
      <c r="A88" s="43">
        <v>1</v>
      </c>
      <c r="B88" s="132" t="s">
        <v>748</v>
      </c>
      <c r="C88" s="218" t="s">
        <v>21</v>
      </c>
      <c r="D88" s="218" t="s">
        <v>276</v>
      </c>
      <c r="E88" s="29" t="s">
        <v>82</v>
      </c>
      <c r="F88" s="132" t="s">
        <v>749</v>
      </c>
      <c r="G88" s="260">
        <v>12000</v>
      </c>
      <c r="H88" s="57" t="s">
        <v>750</v>
      </c>
      <c r="I88" s="260">
        <v>3000</v>
      </c>
      <c r="J88" s="39" t="s">
        <v>751</v>
      </c>
      <c r="K88" s="42" t="s">
        <v>318</v>
      </c>
      <c r="L88" s="42" t="s">
        <v>319</v>
      </c>
      <c r="M88" s="42" t="s">
        <v>752</v>
      </c>
      <c r="N88" s="42" t="s">
        <v>72</v>
      </c>
      <c r="O88" s="42" t="s">
        <v>25</v>
      </c>
      <c r="P88" s="42" t="s">
        <v>494</v>
      </c>
      <c r="Q88" s="42" t="s">
        <v>495</v>
      </c>
      <c r="R88" s="29" t="s">
        <v>753</v>
      </c>
      <c r="S88" s="43" t="s">
        <v>563</v>
      </c>
    </row>
    <row r="89" s="553" customFormat="1" ht="25" customHeight="1" spans="1:19">
      <c r="A89" s="21" t="s">
        <v>556</v>
      </c>
      <c r="B89" s="22" t="str">
        <f>"城建环保类"&amp;SUBTOTAL(3,A89:A109)-2&amp;"个"</f>
        <v>城建环保类19个</v>
      </c>
      <c r="C89" s="23"/>
      <c r="D89" s="23"/>
      <c r="E89" s="23"/>
      <c r="F89" s="22"/>
      <c r="G89" s="24">
        <f>SUM(G90:G107)</f>
        <v>977460</v>
      </c>
      <c r="H89" s="24"/>
      <c r="I89" s="24">
        <f>SUM(I90:I107)</f>
        <v>308338</v>
      </c>
      <c r="J89" s="78"/>
      <c r="K89" s="78"/>
      <c r="L89" s="23"/>
      <c r="M89" s="78"/>
      <c r="N89" s="52"/>
      <c r="O89" s="52"/>
      <c r="P89" s="52"/>
      <c r="Q89" s="52"/>
      <c r="R89" s="52"/>
      <c r="S89" s="52"/>
    </row>
    <row r="90" s="449" customFormat="1" ht="131" customHeight="1" spans="1:19">
      <c r="A90" s="303">
        <v>1</v>
      </c>
      <c r="B90" s="42" t="s">
        <v>142</v>
      </c>
      <c r="C90" s="218" t="s">
        <v>21</v>
      </c>
      <c r="D90" s="27" t="s">
        <v>271</v>
      </c>
      <c r="E90" s="218" t="s">
        <v>53</v>
      </c>
      <c r="F90" s="57" t="s">
        <v>143</v>
      </c>
      <c r="G90" s="44">
        <v>31000</v>
      </c>
      <c r="H90" s="41" t="s">
        <v>558</v>
      </c>
      <c r="I90" s="44">
        <v>10000</v>
      </c>
      <c r="J90" s="39" t="s">
        <v>144</v>
      </c>
      <c r="K90" s="27" t="s">
        <v>318</v>
      </c>
      <c r="L90" s="27" t="s">
        <v>319</v>
      </c>
      <c r="M90" s="29" t="s">
        <v>754</v>
      </c>
      <c r="N90" s="76" t="s">
        <v>72</v>
      </c>
      <c r="O90" s="76" t="s">
        <v>25</v>
      </c>
      <c r="P90" s="45" t="s">
        <v>145</v>
      </c>
      <c r="Q90" s="76" t="s">
        <v>146</v>
      </c>
      <c r="R90" s="29" t="s">
        <v>569</v>
      </c>
      <c r="S90" s="27" t="s">
        <v>563</v>
      </c>
    </row>
    <row r="91" s="27" customFormat="1" ht="298" customHeight="1" spans="1:19">
      <c r="A91" s="303">
        <v>2</v>
      </c>
      <c r="B91" s="42" t="s">
        <v>755</v>
      </c>
      <c r="C91" s="42" t="s">
        <v>21</v>
      </c>
      <c r="D91" s="42" t="s">
        <v>272</v>
      </c>
      <c r="E91" s="218" t="s">
        <v>53</v>
      </c>
      <c r="F91" s="42" t="s">
        <v>756</v>
      </c>
      <c r="G91" s="44">
        <v>8000</v>
      </c>
      <c r="H91" s="44" t="s">
        <v>757</v>
      </c>
      <c r="I91" s="44">
        <v>5000</v>
      </c>
      <c r="J91" s="57" t="s">
        <v>758</v>
      </c>
      <c r="K91" s="42" t="s">
        <v>318</v>
      </c>
      <c r="L91" s="42" t="s">
        <v>319</v>
      </c>
      <c r="M91" s="29" t="s">
        <v>478</v>
      </c>
      <c r="N91" s="29" t="s">
        <v>412</v>
      </c>
      <c r="O91" s="47" t="s">
        <v>25</v>
      </c>
      <c r="P91" s="29" t="s">
        <v>67</v>
      </c>
      <c r="Q91" s="29" t="s">
        <v>479</v>
      </c>
      <c r="R91" s="29" t="s">
        <v>633</v>
      </c>
      <c r="S91" s="27" t="s">
        <v>563</v>
      </c>
    </row>
    <row r="92" s="449" customFormat="1" ht="84" customHeight="1" spans="1:19">
      <c r="A92" s="303">
        <v>3</v>
      </c>
      <c r="B92" s="39" t="s">
        <v>759</v>
      </c>
      <c r="C92" s="29" t="s">
        <v>21</v>
      </c>
      <c r="D92" s="27" t="s">
        <v>272</v>
      </c>
      <c r="E92" s="218" t="s">
        <v>53</v>
      </c>
      <c r="F92" s="39" t="s">
        <v>760</v>
      </c>
      <c r="G92" s="29">
        <v>107460</v>
      </c>
      <c r="H92" s="323" t="s">
        <v>572</v>
      </c>
      <c r="I92" s="29">
        <v>32238</v>
      </c>
      <c r="J92" s="39" t="s">
        <v>761</v>
      </c>
      <c r="K92" s="29" t="s">
        <v>318</v>
      </c>
      <c r="L92" s="29" t="s">
        <v>337</v>
      </c>
      <c r="M92" s="29" t="s">
        <v>760</v>
      </c>
      <c r="N92" s="43" t="s">
        <v>49</v>
      </c>
      <c r="O92" s="43" t="s">
        <v>25</v>
      </c>
      <c r="P92" s="29" t="s">
        <v>575</v>
      </c>
      <c r="Q92" s="29" t="s">
        <v>762</v>
      </c>
      <c r="R92" s="45" t="s">
        <v>577</v>
      </c>
      <c r="S92" s="27" t="s">
        <v>563</v>
      </c>
    </row>
    <row r="93" s="449" customFormat="1" ht="100" customHeight="1" spans="1:19">
      <c r="A93" s="303">
        <v>4</v>
      </c>
      <c r="B93" s="39" t="s">
        <v>763</v>
      </c>
      <c r="C93" s="29" t="s">
        <v>76</v>
      </c>
      <c r="D93" s="42" t="s">
        <v>272</v>
      </c>
      <c r="E93" s="218" t="s">
        <v>53</v>
      </c>
      <c r="F93" s="39" t="s">
        <v>764</v>
      </c>
      <c r="G93" s="29">
        <v>90000</v>
      </c>
      <c r="H93" s="32" t="s">
        <v>765</v>
      </c>
      <c r="I93" s="29">
        <v>5000</v>
      </c>
      <c r="J93" s="39" t="s">
        <v>766</v>
      </c>
      <c r="K93" s="29" t="s">
        <v>318</v>
      </c>
      <c r="L93" s="29" t="s">
        <v>337</v>
      </c>
      <c r="M93" s="29" t="s">
        <v>767</v>
      </c>
      <c r="N93" s="29" t="s">
        <v>25</v>
      </c>
      <c r="O93" s="29" t="s">
        <v>25</v>
      </c>
      <c r="P93" s="29" t="s">
        <v>768</v>
      </c>
      <c r="Q93" s="29" t="s">
        <v>633</v>
      </c>
      <c r="R93" s="29" t="s">
        <v>582</v>
      </c>
      <c r="S93" s="27" t="s">
        <v>563</v>
      </c>
    </row>
    <row r="94" s="449" customFormat="1" ht="98" customHeight="1" spans="1:19">
      <c r="A94" s="303">
        <v>5</v>
      </c>
      <c r="B94" s="39" t="s">
        <v>769</v>
      </c>
      <c r="C94" s="29" t="s">
        <v>76</v>
      </c>
      <c r="D94" s="27" t="s">
        <v>272</v>
      </c>
      <c r="E94" s="218" t="s">
        <v>53</v>
      </c>
      <c r="F94" s="39" t="s">
        <v>770</v>
      </c>
      <c r="G94" s="29">
        <v>150000</v>
      </c>
      <c r="H94" s="32" t="s">
        <v>572</v>
      </c>
      <c r="I94" s="29">
        <v>10000</v>
      </c>
      <c r="J94" s="39" t="s">
        <v>761</v>
      </c>
      <c r="K94" s="29" t="s">
        <v>318</v>
      </c>
      <c r="L94" s="29" t="s">
        <v>337</v>
      </c>
      <c r="M94" s="27" t="s">
        <v>453</v>
      </c>
      <c r="N94" s="43" t="s">
        <v>49</v>
      </c>
      <c r="O94" s="43" t="s">
        <v>25</v>
      </c>
      <c r="P94" s="29" t="s">
        <v>771</v>
      </c>
      <c r="Q94" s="29" t="s">
        <v>772</v>
      </c>
      <c r="R94" s="29" t="s">
        <v>582</v>
      </c>
      <c r="S94" s="27" t="s">
        <v>563</v>
      </c>
    </row>
    <row r="95" s="449" customFormat="1" ht="100" customHeight="1" spans="1:19">
      <c r="A95" s="303">
        <v>6</v>
      </c>
      <c r="B95" s="39" t="s">
        <v>773</v>
      </c>
      <c r="C95" s="29" t="s">
        <v>21</v>
      </c>
      <c r="D95" s="27" t="s">
        <v>272</v>
      </c>
      <c r="E95" s="218" t="s">
        <v>53</v>
      </c>
      <c r="F95" s="39" t="s">
        <v>463</v>
      </c>
      <c r="G95" s="29">
        <v>125000</v>
      </c>
      <c r="H95" s="323" t="s">
        <v>572</v>
      </c>
      <c r="I95" s="29">
        <v>12500</v>
      </c>
      <c r="J95" s="39" t="s">
        <v>774</v>
      </c>
      <c r="K95" s="29" t="s">
        <v>318</v>
      </c>
      <c r="L95" s="29" t="s">
        <v>337</v>
      </c>
      <c r="M95" s="29"/>
      <c r="N95" s="29"/>
      <c r="O95" s="29"/>
      <c r="P95" s="29" t="s">
        <v>768</v>
      </c>
      <c r="Q95" s="29" t="s">
        <v>633</v>
      </c>
      <c r="R95" s="45" t="s">
        <v>633</v>
      </c>
      <c r="S95" s="27" t="s">
        <v>563</v>
      </c>
    </row>
    <row r="96" s="449" customFormat="1" ht="96" customHeight="1" spans="1:19">
      <c r="A96" s="303">
        <v>7</v>
      </c>
      <c r="B96" s="39" t="s">
        <v>775</v>
      </c>
      <c r="C96" s="29" t="s">
        <v>76</v>
      </c>
      <c r="D96" s="27" t="s">
        <v>272</v>
      </c>
      <c r="E96" s="218" t="s">
        <v>53</v>
      </c>
      <c r="F96" s="39" t="s">
        <v>776</v>
      </c>
      <c r="G96" s="29">
        <v>100000</v>
      </c>
      <c r="H96" s="29" t="s">
        <v>572</v>
      </c>
      <c r="I96" s="29">
        <v>30000</v>
      </c>
      <c r="J96" s="46" t="s">
        <v>777</v>
      </c>
      <c r="K96" s="29" t="s">
        <v>318</v>
      </c>
      <c r="L96" s="29" t="s">
        <v>319</v>
      </c>
      <c r="M96" s="29" t="s">
        <v>778</v>
      </c>
      <c r="N96" s="43" t="s">
        <v>49</v>
      </c>
      <c r="O96" s="43" t="s">
        <v>25</v>
      </c>
      <c r="P96" s="29" t="s">
        <v>779</v>
      </c>
      <c r="Q96" s="29" t="s">
        <v>780</v>
      </c>
      <c r="R96" s="45" t="s">
        <v>781</v>
      </c>
      <c r="S96" s="27" t="s">
        <v>563</v>
      </c>
    </row>
    <row r="97" s="449" customFormat="1" ht="96" customHeight="1" spans="1:19">
      <c r="A97" s="303">
        <v>8</v>
      </c>
      <c r="B97" s="369" t="s">
        <v>782</v>
      </c>
      <c r="C97" s="391" t="s">
        <v>76</v>
      </c>
      <c r="D97" s="389" t="s">
        <v>272</v>
      </c>
      <c r="E97" s="573" t="s">
        <v>53</v>
      </c>
      <c r="F97" s="576" t="s">
        <v>783</v>
      </c>
      <c r="G97" s="577">
        <v>50000</v>
      </c>
      <c r="H97" s="578" t="s">
        <v>558</v>
      </c>
      <c r="I97" s="577">
        <v>6000</v>
      </c>
      <c r="J97" s="576" t="s">
        <v>784</v>
      </c>
      <c r="K97" s="29"/>
      <c r="L97" s="29"/>
      <c r="M97" s="29"/>
      <c r="N97" s="584" t="s">
        <v>56</v>
      </c>
      <c r="O97" s="584" t="s">
        <v>25</v>
      </c>
      <c r="P97" s="577" t="s">
        <v>575</v>
      </c>
      <c r="Q97" s="584" t="s">
        <v>785</v>
      </c>
      <c r="R97" s="584" t="s">
        <v>786</v>
      </c>
      <c r="S97" s="27" t="s">
        <v>563</v>
      </c>
    </row>
    <row r="98" s="29" customFormat="1" ht="71.25" spans="1:19">
      <c r="A98" s="303">
        <v>9</v>
      </c>
      <c r="B98" s="236" t="s">
        <v>787</v>
      </c>
      <c r="C98" s="218" t="s">
        <v>21</v>
      </c>
      <c r="D98" s="32" t="s">
        <v>273</v>
      </c>
      <c r="E98" s="218" t="s">
        <v>53</v>
      </c>
      <c r="F98" s="213" t="s">
        <v>788</v>
      </c>
      <c r="G98" s="218">
        <v>150000</v>
      </c>
      <c r="H98" s="218" t="s">
        <v>789</v>
      </c>
      <c r="I98" s="218">
        <v>120000</v>
      </c>
      <c r="J98" s="39" t="s">
        <v>790</v>
      </c>
      <c r="K98" s="29" t="s">
        <v>318</v>
      </c>
      <c r="L98" s="29" t="s">
        <v>791</v>
      </c>
      <c r="N98" s="29" t="s">
        <v>99</v>
      </c>
      <c r="O98" s="218" t="s">
        <v>25</v>
      </c>
      <c r="P98" s="29" t="s">
        <v>771</v>
      </c>
      <c r="Q98" s="29" t="s">
        <v>772</v>
      </c>
      <c r="R98" s="56" t="s">
        <v>639</v>
      </c>
      <c r="S98" s="27" t="s">
        <v>563</v>
      </c>
    </row>
    <row r="99" s="29" customFormat="1" ht="142.5" spans="1:19">
      <c r="A99" s="303">
        <v>10</v>
      </c>
      <c r="B99" s="236" t="s">
        <v>792</v>
      </c>
      <c r="C99" s="218" t="s">
        <v>21</v>
      </c>
      <c r="D99" s="32" t="s">
        <v>273</v>
      </c>
      <c r="E99" s="218" t="s">
        <v>53</v>
      </c>
      <c r="F99" s="213" t="s">
        <v>793</v>
      </c>
      <c r="G99" s="218">
        <v>40000</v>
      </c>
      <c r="H99" s="218" t="s">
        <v>789</v>
      </c>
      <c r="I99" s="218">
        <v>30000</v>
      </c>
      <c r="J99" s="39" t="s">
        <v>790</v>
      </c>
      <c r="K99" s="29" t="s">
        <v>318</v>
      </c>
      <c r="L99" s="29" t="s">
        <v>319</v>
      </c>
      <c r="N99" s="29" t="s">
        <v>99</v>
      </c>
      <c r="O99" s="218" t="s">
        <v>25</v>
      </c>
      <c r="P99" s="29" t="s">
        <v>304</v>
      </c>
      <c r="Q99" s="29" t="s">
        <v>305</v>
      </c>
      <c r="R99" s="56" t="s">
        <v>639</v>
      </c>
      <c r="S99" s="27" t="s">
        <v>563</v>
      </c>
    </row>
    <row r="100" s="29" customFormat="1" ht="72" customHeight="1" spans="1:19">
      <c r="A100" s="303">
        <v>11</v>
      </c>
      <c r="B100" s="236" t="s">
        <v>794</v>
      </c>
      <c r="C100" s="218" t="s">
        <v>76</v>
      </c>
      <c r="D100" s="32" t="s">
        <v>273</v>
      </c>
      <c r="E100" s="218" t="s">
        <v>53</v>
      </c>
      <c r="F100" s="213" t="s">
        <v>795</v>
      </c>
      <c r="G100" s="218">
        <v>50000</v>
      </c>
      <c r="H100" s="218" t="s">
        <v>796</v>
      </c>
      <c r="I100" s="218">
        <v>30000</v>
      </c>
      <c r="J100" s="39" t="s">
        <v>797</v>
      </c>
      <c r="K100" s="29" t="s">
        <v>318</v>
      </c>
      <c r="L100" s="29" t="s">
        <v>319</v>
      </c>
      <c r="N100" s="29" t="s">
        <v>49</v>
      </c>
      <c r="O100" s="218" t="s">
        <v>25</v>
      </c>
      <c r="P100" s="29" t="s">
        <v>616</v>
      </c>
      <c r="Q100" s="29" t="s">
        <v>798</v>
      </c>
      <c r="R100" s="56" t="s">
        <v>639</v>
      </c>
      <c r="S100" s="27" t="s">
        <v>563</v>
      </c>
    </row>
    <row r="101" s="29" customFormat="1" ht="57" spans="1:19">
      <c r="A101" s="303">
        <v>12</v>
      </c>
      <c r="B101" s="236" t="s">
        <v>799</v>
      </c>
      <c r="C101" s="218" t="s">
        <v>76</v>
      </c>
      <c r="D101" s="32" t="s">
        <v>273</v>
      </c>
      <c r="E101" s="218" t="s">
        <v>53</v>
      </c>
      <c r="F101" s="236" t="s">
        <v>800</v>
      </c>
      <c r="G101" s="237">
        <v>10000</v>
      </c>
      <c r="H101" s="237" t="s">
        <v>801</v>
      </c>
      <c r="I101" s="237">
        <v>3000</v>
      </c>
      <c r="J101" s="39" t="s">
        <v>802</v>
      </c>
      <c r="K101" s="29" t="s">
        <v>318</v>
      </c>
      <c r="L101" s="29" t="s">
        <v>803</v>
      </c>
      <c r="N101" s="29" t="s">
        <v>72</v>
      </c>
      <c r="O101" s="29" t="s">
        <v>25</v>
      </c>
      <c r="P101" s="218" t="s">
        <v>804</v>
      </c>
      <c r="Q101" s="218" t="s">
        <v>805</v>
      </c>
      <c r="R101" s="29" t="s">
        <v>806</v>
      </c>
      <c r="S101" s="27" t="s">
        <v>563</v>
      </c>
    </row>
    <row r="102" s="29" customFormat="1" ht="85.5" spans="1:19">
      <c r="A102" s="303">
        <v>13</v>
      </c>
      <c r="B102" s="236" t="s">
        <v>807</v>
      </c>
      <c r="C102" s="218" t="s">
        <v>21</v>
      </c>
      <c r="D102" s="32" t="s">
        <v>273</v>
      </c>
      <c r="E102" s="218" t="s">
        <v>53</v>
      </c>
      <c r="F102" s="39" t="s">
        <v>808</v>
      </c>
      <c r="G102" s="237">
        <v>5000</v>
      </c>
      <c r="H102" s="579" t="s">
        <v>809</v>
      </c>
      <c r="I102" s="237">
        <v>2000</v>
      </c>
      <c r="J102" s="39" t="s">
        <v>810</v>
      </c>
      <c r="K102" s="29" t="s">
        <v>318</v>
      </c>
      <c r="L102" s="29" t="s">
        <v>319</v>
      </c>
      <c r="N102" s="391" t="s">
        <v>25</v>
      </c>
      <c r="O102" s="391" t="s">
        <v>34</v>
      </c>
      <c r="P102" s="391" t="s">
        <v>182</v>
      </c>
      <c r="Q102" s="29" t="s">
        <v>798</v>
      </c>
      <c r="R102" s="29" t="s">
        <v>811</v>
      </c>
      <c r="S102" s="27" t="s">
        <v>563</v>
      </c>
    </row>
    <row r="103" s="29" customFormat="1" ht="57" spans="1:19">
      <c r="A103" s="303">
        <v>14</v>
      </c>
      <c r="B103" s="236" t="s">
        <v>812</v>
      </c>
      <c r="C103" s="218" t="s">
        <v>21</v>
      </c>
      <c r="D103" s="32" t="s">
        <v>273</v>
      </c>
      <c r="E103" s="218" t="s">
        <v>53</v>
      </c>
      <c r="F103" s="57" t="s">
        <v>813</v>
      </c>
      <c r="G103" s="29">
        <v>10000</v>
      </c>
      <c r="I103" s="29">
        <v>4000</v>
      </c>
      <c r="J103" s="39" t="s">
        <v>814</v>
      </c>
      <c r="K103" s="29" t="s">
        <v>477</v>
      </c>
      <c r="L103" s="29" t="s">
        <v>319</v>
      </c>
      <c r="N103" s="29" t="s">
        <v>72</v>
      </c>
      <c r="O103" s="29" t="s">
        <v>25</v>
      </c>
      <c r="P103" s="268" t="s">
        <v>67</v>
      </c>
      <c r="Q103" s="269" t="s">
        <v>737</v>
      </c>
      <c r="R103" s="29" t="s">
        <v>815</v>
      </c>
      <c r="S103" s="27" t="s">
        <v>563</v>
      </c>
    </row>
    <row r="104" s="449" customFormat="1" ht="95" customHeight="1" spans="1:19">
      <c r="A104" s="303">
        <v>15</v>
      </c>
      <c r="B104" s="57" t="s">
        <v>816</v>
      </c>
      <c r="C104" s="29" t="s">
        <v>76</v>
      </c>
      <c r="D104" s="29" t="s">
        <v>274</v>
      </c>
      <c r="E104" s="218" t="s">
        <v>53</v>
      </c>
      <c r="F104" s="57" t="s">
        <v>817</v>
      </c>
      <c r="G104" s="82">
        <v>3000</v>
      </c>
      <c r="H104" s="244" t="s">
        <v>818</v>
      </c>
      <c r="I104" s="29">
        <v>1000</v>
      </c>
      <c r="J104" s="39" t="s">
        <v>819</v>
      </c>
      <c r="K104" s="29" t="s">
        <v>477</v>
      </c>
      <c r="L104" s="29" t="s">
        <v>302</v>
      </c>
      <c r="M104" s="39" t="s">
        <v>25</v>
      </c>
      <c r="N104" s="29" t="s">
        <v>49</v>
      </c>
      <c r="O104" s="218" t="s">
        <v>25</v>
      </c>
      <c r="P104" s="29" t="s">
        <v>820</v>
      </c>
      <c r="Q104" s="29" t="s">
        <v>821</v>
      </c>
      <c r="R104" s="29" t="s">
        <v>306</v>
      </c>
      <c r="S104" s="270" t="s">
        <v>563</v>
      </c>
    </row>
    <row r="105" s="554" customFormat="1" ht="111" customHeight="1" spans="1:19">
      <c r="A105" s="303">
        <v>16</v>
      </c>
      <c r="B105" s="580" t="s">
        <v>822</v>
      </c>
      <c r="C105" s="575" t="s">
        <v>21</v>
      </c>
      <c r="D105" s="575" t="s">
        <v>280</v>
      </c>
      <c r="E105" s="391" t="s">
        <v>53</v>
      </c>
      <c r="F105" s="581" t="s">
        <v>823</v>
      </c>
      <c r="G105" s="582">
        <v>5500</v>
      </c>
      <c r="H105" s="369" t="s">
        <v>824</v>
      </c>
      <c r="I105" s="583">
        <v>600</v>
      </c>
      <c r="J105" s="571" t="s">
        <v>825</v>
      </c>
      <c r="K105" s="575" t="s">
        <v>318</v>
      </c>
      <c r="L105" s="575" t="s">
        <v>319</v>
      </c>
      <c r="M105" s="575" t="s">
        <v>826</v>
      </c>
      <c r="N105" s="585" t="s">
        <v>49</v>
      </c>
      <c r="O105" s="586" t="s">
        <v>25</v>
      </c>
      <c r="P105" s="348" t="s">
        <v>745</v>
      </c>
      <c r="Q105" s="348" t="s">
        <v>331</v>
      </c>
      <c r="R105" s="32" t="s">
        <v>827</v>
      </c>
      <c r="S105" s="270" t="s">
        <v>563</v>
      </c>
    </row>
    <row r="106" s="554" customFormat="1" ht="111" customHeight="1" spans="1:19">
      <c r="A106" s="303">
        <v>17</v>
      </c>
      <c r="B106" s="580" t="s">
        <v>828</v>
      </c>
      <c r="C106" s="575" t="s">
        <v>21</v>
      </c>
      <c r="D106" s="575" t="s">
        <v>282</v>
      </c>
      <c r="E106" s="391" t="s">
        <v>53</v>
      </c>
      <c r="F106" s="581" t="s">
        <v>829</v>
      </c>
      <c r="G106" s="582">
        <v>12500</v>
      </c>
      <c r="H106" s="389" t="s">
        <v>830</v>
      </c>
      <c r="I106" s="583">
        <v>2000</v>
      </c>
      <c r="J106" s="571" t="s">
        <v>831</v>
      </c>
      <c r="K106" s="391" t="s">
        <v>318</v>
      </c>
      <c r="L106" s="575" t="s">
        <v>319</v>
      </c>
      <c r="M106" s="575" t="s">
        <v>832</v>
      </c>
      <c r="N106" s="585" t="s">
        <v>49</v>
      </c>
      <c r="O106" s="586" t="s">
        <v>25</v>
      </c>
      <c r="P106" s="348" t="s">
        <v>745</v>
      </c>
      <c r="Q106" s="348" t="s">
        <v>331</v>
      </c>
      <c r="R106" s="587" t="s">
        <v>421</v>
      </c>
      <c r="S106" s="270" t="s">
        <v>563</v>
      </c>
    </row>
    <row r="107" s="27" customFormat="1" ht="153" customHeight="1" spans="1:19">
      <c r="A107" s="303">
        <v>18</v>
      </c>
      <c r="B107" s="213" t="s">
        <v>833</v>
      </c>
      <c r="C107" s="218" t="s">
        <v>21</v>
      </c>
      <c r="D107" s="218" t="s">
        <v>284</v>
      </c>
      <c r="E107" s="218" t="s">
        <v>53</v>
      </c>
      <c r="F107" s="213" t="s">
        <v>834</v>
      </c>
      <c r="G107" s="218">
        <v>30000</v>
      </c>
      <c r="H107" s="415" t="s">
        <v>835</v>
      </c>
      <c r="I107" s="218">
        <v>5000</v>
      </c>
      <c r="J107" s="213" t="s">
        <v>836</v>
      </c>
      <c r="K107" s="213" t="s">
        <v>318</v>
      </c>
      <c r="L107" s="213" t="s">
        <v>837</v>
      </c>
      <c r="M107" s="213" t="s">
        <v>478</v>
      </c>
      <c r="N107" s="218" t="s">
        <v>157</v>
      </c>
      <c r="O107" s="218" t="s">
        <v>49</v>
      </c>
      <c r="P107" s="218" t="s">
        <v>67</v>
      </c>
      <c r="Q107" s="218" t="s">
        <v>838</v>
      </c>
      <c r="R107" s="218" t="s">
        <v>284</v>
      </c>
      <c r="S107" s="218" t="s">
        <v>563</v>
      </c>
    </row>
    <row r="108" s="27" customFormat="1" ht="146" customHeight="1" spans="1:19">
      <c r="A108" s="303">
        <v>19</v>
      </c>
      <c r="B108" s="42" t="s">
        <v>839</v>
      </c>
      <c r="C108" s="42" t="s">
        <v>840</v>
      </c>
      <c r="D108" s="218" t="s">
        <v>284</v>
      </c>
      <c r="E108" s="42" t="s">
        <v>53</v>
      </c>
      <c r="F108" s="57" t="s">
        <v>841</v>
      </c>
      <c r="G108" s="225">
        <v>18000</v>
      </c>
      <c r="H108" s="41" t="s">
        <v>842</v>
      </c>
      <c r="I108" s="27">
        <v>5000</v>
      </c>
      <c r="J108" s="57" t="s">
        <v>843</v>
      </c>
      <c r="K108" s="27" t="s">
        <v>318</v>
      </c>
      <c r="L108" s="303" t="s">
        <v>319</v>
      </c>
      <c r="M108" s="29" t="s">
        <v>560</v>
      </c>
      <c r="N108" s="76" t="s">
        <v>172</v>
      </c>
      <c r="O108" s="76" t="s">
        <v>25</v>
      </c>
      <c r="P108" s="76" t="s">
        <v>67</v>
      </c>
      <c r="Q108" s="76" t="s">
        <v>737</v>
      </c>
      <c r="R108" s="218" t="s">
        <v>284</v>
      </c>
      <c r="S108" s="27" t="s">
        <v>844</v>
      </c>
    </row>
    <row r="109" s="553" customFormat="1" ht="25" customHeight="1" spans="1:19">
      <c r="A109" s="21" t="s">
        <v>696</v>
      </c>
      <c r="B109" s="22" t="str">
        <f>"社会事业类"&amp;SUBTOTAL(3,A109:A114)-2&amp;"个"</f>
        <v>社会事业类4个</v>
      </c>
      <c r="C109" s="23"/>
      <c r="D109" s="23"/>
      <c r="E109" s="23"/>
      <c r="F109" s="22"/>
      <c r="G109" s="24">
        <f>SUM(G110:G113)</f>
        <v>56125</v>
      </c>
      <c r="H109" s="24"/>
      <c r="I109" s="24">
        <f>SUM(I110:I113)</f>
        <v>12240</v>
      </c>
      <c r="J109" s="78"/>
      <c r="K109" s="78"/>
      <c r="L109" s="23"/>
      <c r="M109" s="78"/>
      <c r="N109" s="52"/>
      <c r="O109" s="52"/>
      <c r="P109" s="52"/>
      <c r="Q109" s="52"/>
      <c r="R109" s="52"/>
      <c r="S109" s="52"/>
    </row>
    <row r="110" s="27" customFormat="1" ht="182" customHeight="1" spans="1:19">
      <c r="A110" s="303">
        <v>1</v>
      </c>
      <c r="B110" s="42" t="s">
        <v>845</v>
      </c>
      <c r="C110" s="218" t="s">
        <v>21</v>
      </c>
      <c r="D110" s="27" t="s">
        <v>271</v>
      </c>
      <c r="E110" s="32" t="s">
        <v>22</v>
      </c>
      <c r="F110" s="57" t="s">
        <v>846</v>
      </c>
      <c r="G110" s="27">
        <v>8000</v>
      </c>
      <c r="H110" s="41" t="s">
        <v>847</v>
      </c>
      <c r="I110" s="27">
        <v>2000</v>
      </c>
      <c r="J110" s="57" t="s">
        <v>848</v>
      </c>
      <c r="K110" s="27" t="s">
        <v>318</v>
      </c>
      <c r="L110" s="27" t="s">
        <v>319</v>
      </c>
      <c r="M110" s="29" t="s">
        <v>754</v>
      </c>
      <c r="N110" s="76" t="s">
        <v>49</v>
      </c>
      <c r="O110" s="76" t="s">
        <v>25</v>
      </c>
      <c r="P110" s="45" t="s">
        <v>849</v>
      </c>
      <c r="Q110" s="29" t="s">
        <v>850</v>
      </c>
      <c r="R110" s="29" t="s">
        <v>667</v>
      </c>
      <c r="S110" s="27" t="s">
        <v>702</v>
      </c>
    </row>
    <row r="111" s="449" customFormat="1" ht="108" customHeight="1" spans="1:19">
      <c r="A111" s="303">
        <v>2</v>
      </c>
      <c r="B111" s="39" t="s">
        <v>851</v>
      </c>
      <c r="C111" s="29" t="s">
        <v>76</v>
      </c>
      <c r="D111" s="27" t="s">
        <v>272</v>
      </c>
      <c r="E111" s="32" t="s">
        <v>22</v>
      </c>
      <c r="F111" s="39" t="s">
        <v>852</v>
      </c>
      <c r="G111" s="43">
        <v>36000</v>
      </c>
      <c r="H111" s="29" t="s">
        <v>572</v>
      </c>
      <c r="I111" s="43">
        <v>8000</v>
      </c>
      <c r="J111" s="212" t="s">
        <v>853</v>
      </c>
      <c r="K111" s="29" t="s">
        <v>318</v>
      </c>
      <c r="L111" s="29" t="s">
        <v>337</v>
      </c>
      <c r="M111" s="29" t="s">
        <v>854</v>
      </c>
      <c r="N111" s="43" t="s">
        <v>49</v>
      </c>
      <c r="O111" s="43" t="s">
        <v>25</v>
      </c>
      <c r="P111" s="56" t="s">
        <v>855</v>
      </c>
      <c r="Q111" s="47" t="s">
        <v>856</v>
      </c>
      <c r="R111" s="45" t="s">
        <v>857</v>
      </c>
      <c r="S111" s="27" t="s">
        <v>858</v>
      </c>
    </row>
    <row r="112" s="449" customFormat="1" ht="84" customHeight="1" spans="1:19">
      <c r="A112" s="303">
        <v>3</v>
      </c>
      <c r="B112" s="57" t="s">
        <v>859</v>
      </c>
      <c r="C112" s="29" t="s">
        <v>76</v>
      </c>
      <c r="D112" s="42" t="s">
        <v>274</v>
      </c>
      <c r="E112" s="32" t="s">
        <v>22</v>
      </c>
      <c r="F112" s="57" t="s">
        <v>860</v>
      </c>
      <c r="G112" s="82">
        <v>7125</v>
      </c>
      <c r="H112" s="46" t="s">
        <v>861</v>
      </c>
      <c r="I112" s="45">
        <v>240</v>
      </c>
      <c r="J112" s="39" t="s">
        <v>862</v>
      </c>
      <c r="K112" s="29" t="s">
        <v>318</v>
      </c>
      <c r="L112" s="29" t="s">
        <v>337</v>
      </c>
      <c r="M112" s="39" t="s">
        <v>863</v>
      </c>
      <c r="N112" s="266" t="s">
        <v>49</v>
      </c>
      <c r="O112" s="266" t="s">
        <v>25</v>
      </c>
      <c r="P112" s="29" t="s">
        <v>864</v>
      </c>
      <c r="Q112" s="29" t="s">
        <v>865</v>
      </c>
      <c r="R112" s="29" t="s">
        <v>487</v>
      </c>
      <c r="S112" s="29" t="s">
        <v>866</v>
      </c>
    </row>
    <row r="113" s="27" customFormat="1" ht="184" customHeight="1" spans="1:19">
      <c r="A113" s="303">
        <v>4</v>
      </c>
      <c r="B113" s="57" t="s">
        <v>867</v>
      </c>
      <c r="C113" s="218" t="s">
        <v>21</v>
      </c>
      <c r="D113" s="47" t="s">
        <v>276</v>
      </c>
      <c r="E113" s="32" t="s">
        <v>22</v>
      </c>
      <c r="F113" s="57" t="s">
        <v>868</v>
      </c>
      <c r="G113" s="44">
        <v>5000</v>
      </c>
      <c r="H113" s="145" t="s">
        <v>869</v>
      </c>
      <c r="I113" s="32">
        <v>2000</v>
      </c>
      <c r="J113" s="132" t="s">
        <v>870</v>
      </c>
      <c r="K113" s="47" t="s">
        <v>318</v>
      </c>
      <c r="L113" s="47" t="s">
        <v>319</v>
      </c>
      <c r="M113" s="47"/>
      <c r="N113" s="56" t="s">
        <v>157</v>
      </c>
      <c r="O113" s="56" t="s">
        <v>25</v>
      </c>
      <c r="P113" s="56" t="s">
        <v>494</v>
      </c>
      <c r="Q113" s="56" t="s">
        <v>495</v>
      </c>
      <c r="R113" s="56" t="s">
        <v>871</v>
      </c>
      <c r="S113" s="56" t="s">
        <v>872</v>
      </c>
    </row>
    <row r="114" s="553" customFormat="1" ht="25" customHeight="1" spans="1:19">
      <c r="A114" s="21" t="s">
        <v>731</v>
      </c>
      <c r="B114" s="22" t="str">
        <f>"商贸服务类"&amp;SUBTOTAL(3,A114:A115)-2&amp;"个"</f>
        <v>商贸服务类0个</v>
      </c>
      <c r="C114" s="23"/>
      <c r="D114" s="23"/>
      <c r="E114" s="23"/>
      <c r="F114" s="22"/>
      <c r="G114" s="24" t="e">
        <f>SUM(#REF!)</f>
        <v>#REF!</v>
      </c>
      <c r="H114" s="24"/>
      <c r="I114" s="24" t="e">
        <f>SUM(#REF!)</f>
        <v>#REF!</v>
      </c>
      <c r="J114" s="78"/>
      <c r="K114" s="78"/>
      <c r="L114" s="23"/>
      <c r="M114" s="78"/>
      <c r="N114" s="52"/>
      <c r="O114" s="52"/>
      <c r="P114" s="52"/>
      <c r="Q114" s="52"/>
      <c r="R114" s="52"/>
      <c r="S114" s="52"/>
    </row>
    <row r="115" s="553" customFormat="1" ht="25" customHeight="1" spans="1:19">
      <c r="A115" s="52" t="s">
        <v>183</v>
      </c>
      <c r="B115" s="22" t="str">
        <f>"前期项目"&amp;SUBTOTAL(3,A115:A126)-7&amp;"个"</f>
        <v>前期项目5个</v>
      </c>
      <c r="C115" s="23"/>
      <c r="D115" s="23"/>
      <c r="E115" s="54"/>
      <c r="F115" s="22"/>
      <c r="G115" s="52" t="e">
        <f>SUM(G116,G119,#REF!,G122,G125,G126)</f>
        <v>#REF!</v>
      </c>
      <c r="H115" s="52"/>
      <c r="I115" s="21"/>
      <c r="J115" s="78"/>
      <c r="K115" s="78"/>
      <c r="L115" s="23"/>
      <c r="M115" s="78"/>
      <c r="N115" s="52"/>
      <c r="O115" s="52"/>
      <c r="P115" s="52"/>
      <c r="Q115" s="52"/>
      <c r="R115" s="52"/>
      <c r="S115" s="52"/>
    </row>
    <row r="116" s="553" customFormat="1" ht="25" customHeight="1" spans="1:19">
      <c r="A116" s="21" t="s">
        <v>296</v>
      </c>
      <c r="B116" s="22" t="str">
        <f>"工业科技类"&amp;SUBTOTAL(3,A116:A119)-2&amp;"个"</f>
        <v>工业科技类2个</v>
      </c>
      <c r="C116" s="23"/>
      <c r="D116" s="23"/>
      <c r="E116" s="23"/>
      <c r="F116" s="22"/>
      <c r="G116" s="24">
        <f>SUM(G117:G118)</f>
        <v>150000</v>
      </c>
      <c r="H116" s="24"/>
      <c r="I116" s="24"/>
      <c r="J116" s="78"/>
      <c r="K116" s="78"/>
      <c r="L116" s="23"/>
      <c r="M116" s="78"/>
      <c r="N116" s="52"/>
      <c r="O116" s="52"/>
      <c r="P116" s="52"/>
      <c r="Q116" s="52"/>
      <c r="R116" s="52"/>
      <c r="S116" s="52"/>
    </row>
    <row r="117" s="449" customFormat="1" ht="110" customHeight="1" spans="1:19">
      <c r="A117" s="47">
        <v>1</v>
      </c>
      <c r="B117" s="39" t="s">
        <v>873</v>
      </c>
      <c r="C117" s="47" t="s">
        <v>21</v>
      </c>
      <c r="D117" s="42" t="s">
        <v>280</v>
      </c>
      <c r="E117" s="47" t="s">
        <v>264</v>
      </c>
      <c r="F117" s="145" t="s">
        <v>874</v>
      </c>
      <c r="G117" s="32">
        <v>50000</v>
      </c>
      <c r="H117" s="44" t="s">
        <v>875</v>
      </c>
      <c r="I117" s="47"/>
      <c r="J117" s="46" t="s">
        <v>876</v>
      </c>
      <c r="K117" s="29" t="s">
        <v>318</v>
      </c>
      <c r="L117" s="29" t="s">
        <v>337</v>
      </c>
      <c r="M117" s="39" t="s">
        <v>877</v>
      </c>
      <c r="N117" s="47"/>
      <c r="O117" s="47"/>
      <c r="P117" s="76" t="s">
        <v>681</v>
      </c>
      <c r="Q117" s="47" t="s">
        <v>827</v>
      </c>
      <c r="R117" s="32" t="s">
        <v>827</v>
      </c>
      <c r="S117" s="45" t="s">
        <v>563</v>
      </c>
    </row>
    <row r="118" s="449" customFormat="1" ht="129" customHeight="1" spans="1:19">
      <c r="A118" s="47">
        <v>2</v>
      </c>
      <c r="B118" s="39" t="s">
        <v>878</v>
      </c>
      <c r="C118" s="47" t="s">
        <v>21</v>
      </c>
      <c r="D118" s="42" t="s">
        <v>280</v>
      </c>
      <c r="E118" s="47" t="s">
        <v>264</v>
      </c>
      <c r="F118" s="145" t="s">
        <v>879</v>
      </c>
      <c r="G118" s="32">
        <v>100000</v>
      </c>
      <c r="H118" s="44" t="s">
        <v>875</v>
      </c>
      <c r="I118" s="47"/>
      <c r="J118" s="46" t="s">
        <v>876</v>
      </c>
      <c r="K118" s="29" t="s">
        <v>318</v>
      </c>
      <c r="L118" s="29" t="s">
        <v>337</v>
      </c>
      <c r="M118" s="39" t="s">
        <v>880</v>
      </c>
      <c r="N118" s="47"/>
      <c r="O118" s="47"/>
      <c r="P118" s="76" t="s">
        <v>681</v>
      </c>
      <c r="Q118" s="47" t="s">
        <v>827</v>
      </c>
      <c r="R118" s="32" t="s">
        <v>827</v>
      </c>
      <c r="S118" s="45" t="s">
        <v>563</v>
      </c>
    </row>
    <row r="119" s="553" customFormat="1" ht="25" customHeight="1" spans="1:19">
      <c r="A119" s="21" t="s">
        <v>480</v>
      </c>
      <c r="B119" s="22" t="str">
        <f>"农林水利类"&amp;SUBTOTAL(3,A119:A120)-2&amp;"个"</f>
        <v>农林水利类0个</v>
      </c>
      <c r="C119" s="23"/>
      <c r="D119" s="23"/>
      <c r="E119" s="23"/>
      <c r="F119" s="22"/>
      <c r="G119" s="24">
        <f>SUM(G120:G120)</f>
        <v>12751</v>
      </c>
      <c r="H119" s="24"/>
      <c r="I119" s="24"/>
      <c r="J119" s="78"/>
      <c r="K119" s="78"/>
      <c r="L119" s="23"/>
      <c r="M119" s="78"/>
      <c r="N119" s="52"/>
      <c r="O119" s="52"/>
      <c r="P119" s="52"/>
      <c r="Q119" s="52"/>
      <c r="R119" s="52"/>
      <c r="S119" s="52"/>
    </row>
    <row r="120" s="449" customFormat="1" ht="71.25" spans="1:19">
      <c r="A120" s="43">
        <v>1</v>
      </c>
      <c r="B120" s="39" t="s">
        <v>881</v>
      </c>
      <c r="C120" s="43" t="s">
        <v>21</v>
      </c>
      <c r="D120" s="29" t="s">
        <v>275</v>
      </c>
      <c r="E120" s="27" t="s">
        <v>265</v>
      </c>
      <c r="F120" s="42" t="s">
        <v>882</v>
      </c>
      <c r="G120" s="82">
        <v>12751</v>
      </c>
      <c r="H120" s="82" t="s">
        <v>883</v>
      </c>
      <c r="I120" s="82"/>
      <c r="J120" s="39" t="s">
        <v>884</v>
      </c>
      <c r="K120" s="29" t="s">
        <v>477</v>
      </c>
      <c r="L120" s="29" t="s">
        <v>319</v>
      </c>
      <c r="M120" s="43"/>
      <c r="N120" s="43"/>
      <c r="O120" s="43"/>
      <c r="P120" s="45" t="s">
        <v>885</v>
      </c>
      <c r="Q120" s="45" t="s">
        <v>886</v>
      </c>
      <c r="R120" s="29" t="s">
        <v>887</v>
      </c>
      <c r="S120" s="76" t="s">
        <v>888</v>
      </c>
    </row>
    <row r="121" s="553" customFormat="1" ht="25" customHeight="1" spans="1:19">
      <c r="A121" s="21" t="s">
        <v>512</v>
      </c>
      <c r="B121" s="22" t="str">
        <f>"交通路网类"&amp;SUBTOTAL(3,A121:A123)-2&amp;"个"</f>
        <v>交通路网类1个</v>
      </c>
      <c r="C121" s="23"/>
      <c r="D121" s="23"/>
      <c r="E121" s="23"/>
      <c r="F121" s="22"/>
      <c r="G121" s="24">
        <f>SUM(G122:G122)</f>
        <v>30000</v>
      </c>
      <c r="H121" s="24"/>
      <c r="I121" s="24">
        <f>SUM(I122:I122)</f>
        <v>0</v>
      </c>
      <c r="J121" s="78"/>
      <c r="K121" s="78"/>
      <c r="L121" s="23"/>
      <c r="M121" s="78"/>
      <c r="N121" s="52"/>
      <c r="O121" s="52"/>
      <c r="P121" s="52"/>
      <c r="Q121" s="52"/>
      <c r="R121" s="52"/>
      <c r="S121" s="52"/>
    </row>
    <row r="122" s="553" customFormat="1" ht="25" customHeight="1" spans="1:19">
      <c r="A122" s="21" t="s">
        <v>556</v>
      </c>
      <c r="B122" s="22" t="str">
        <f>"城建环保类"&amp;SUBTOTAL(3,A122:A125)-2&amp;"个"</f>
        <v>城建环保类2个</v>
      </c>
      <c r="C122" s="23"/>
      <c r="D122" s="23"/>
      <c r="E122" s="23"/>
      <c r="F122" s="22"/>
      <c r="G122" s="24">
        <f>SUM(G123:G124)</f>
        <v>30000</v>
      </c>
      <c r="H122" s="24"/>
      <c r="I122" s="24"/>
      <c r="J122" s="78"/>
      <c r="K122" s="78"/>
      <c r="L122" s="23"/>
      <c r="M122" s="78"/>
      <c r="N122" s="52"/>
      <c r="O122" s="52"/>
      <c r="P122" s="52"/>
      <c r="Q122" s="52"/>
      <c r="R122" s="52"/>
      <c r="S122" s="52"/>
    </row>
    <row r="123" s="27" customFormat="1" ht="107" customHeight="1" spans="1:19">
      <c r="A123" s="43">
        <v>1</v>
      </c>
      <c r="B123" s="42" t="s">
        <v>242</v>
      </c>
      <c r="C123" s="42" t="s">
        <v>76</v>
      </c>
      <c r="D123" s="27" t="s">
        <v>271</v>
      </c>
      <c r="E123" s="32" t="s">
        <v>53</v>
      </c>
      <c r="F123" s="57" t="s">
        <v>243</v>
      </c>
      <c r="G123" s="44">
        <v>25000</v>
      </c>
      <c r="H123" s="145"/>
      <c r="J123" s="39" t="s">
        <v>889</v>
      </c>
      <c r="K123" s="45" t="s">
        <v>477</v>
      </c>
      <c r="L123" s="303" t="s">
        <v>319</v>
      </c>
      <c r="M123" s="29" t="s">
        <v>754</v>
      </c>
      <c r="P123" s="45" t="s">
        <v>244</v>
      </c>
      <c r="Q123" s="45" t="s">
        <v>245</v>
      </c>
      <c r="R123" s="29" t="s">
        <v>569</v>
      </c>
      <c r="S123" s="45" t="s">
        <v>890</v>
      </c>
    </row>
    <row r="124" s="449" customFormat="1" ht="80" customHeight="1" spans="1:19">
      <c r="A124" s="43">
        <v>2</v>
      </c>
      <c r="B124" s="39" t="s">
        <v>891</v>
      </c>
      <c r="C124" s="42" t="s">
        <v>21</v>
      </c>
      <c r="D124" s="27" t="s">
        <v>271</v>
      </c>
      <c r="E124" s="32" t="s">
        <v>53</v>
      </c>
      <c r="F124" s="39" t="s">
        <v>892</v>
      </c>
      <c r="G124" s="43">
        <v>5000</v>
      </c>
      <c r="H124" s="145"/>
      <c r="I124" s="44"/>
      <c r="J124" s="39" t="s">
        <v>893</v>
      </c>
      <c r="K124" s="45" t="s">
        <v>318</v>
      </c>
      <c r="L124" s="29" t="s">
        <v>894</v>
      </c>
      <c r="M124" s="29" t="s">
        <v>754</v>
      </c>
      <c r="N124" s="76"/>
      <c r="O124" s="76"/>
      <c r="P124" s="76" t="s">
        <v>145</v>
      </c>
      <c r="Q124" s="76" t="s">
        <v>146</v>
      </c>
      <c r="R124" s="29" t="s">
        <v>895</v>
      </c>
      <c r="S124" s="27" t="s">
        <v>896</v>
      </c>
    </row>
    <row r="125" s="553" customFormat="1" ht="25" customHeight="1" spans="1:19">
      <c r="A125" s="21" t="s">
        <v>696</v>
      </c>
      <c r="B125" s="22" t="str">
        <f>"社会事业类"&amp;SUBTOTAL(3,A125:A126)-2&amp;"个"</f>
        <v>社会事业类0个</v>
      </c>
      <c r="C125" s="23"/>
      <c r="D125" s="23"/>
      <c r="E125" s="23"/>
      <c r="F125" s="22"/>
      <c r="G125" s="24" t="e">
        <f>SUM(#REF!)</f>
        <v>#REF!</v>
      </c>
      <c r="H125" s="24"/>
      <c r="I125" s="24"/>
      <c r="J125" s="78"/>
      <c r="K125" s="78"/>
      <c r="L125" s="23"/>
      <c r="M125" s="78"/>
      <c r="N125" s="52"/>
      <c r="O125" s="52"/>
      <c r="P125" s="52"/>
      <c r="Q125" s="52"/>
      <c r="R125" s="52"/>
      <c r="S125" s="52"/>
    </row>
    <row r="126" s="553" customFormat="1" ht="25" customHeight="1" spans="1:19">
      <c r="A126" s="21" t="s">
        <v>731</v>
      </c>
      <c r="B126" s="22" t="str">
        <f>"商贸服务类"&amp;SUBTOTAL(3,A126:A126)-1&amp;"个"</f>
        <v>商贸服务类0个</v>
      </c>
      <c r="C126" s="23"/>
      <c r="D126" s="23"/>
      <c r="E126" s="23"/>
      <c r="F126" s="22"/>
      <c r="G126" s="24" t="e">
        <f>SUM(#REF!)</f>
        <v>#REF!</v>
      </c>
      <c r="H126" s="24"/>
      <c r="I126" s="24"/>
      <c r="J126" s="78"/>
      <c r="K126" s="78"/>
      <c r="L126" s="23"/>
      <c r="M126" s="78"/>
      <c r="N126" s="52"/>
      <c r="O126" s="52"/>
      <c r="P126" s="52"/>
      <c r="Q126" s="52"/>
      <c r="R126" s="52"/>
      <c r="S126" s="52"/>
    </row>
  </sheetData>
  <autoFilter xmlns:etc="http://www.wps.cn/officeDocument/2017/etCustomData" ref="A3:S126" etc:filterBottomFollowUsedRange="0">
    <extLst/>
  </autoFilter>
  <mergeCells count="17">
    <mergeCell ref="A1:S1"/>
    <mergeCell ref="I2:J2"/>
    <mergeCell ref="P2:Q2"/>
    <mergeCell ref="R2:S2"/>
    <mergeCell ref="A2:A3"/>
    <mergeCell ref="B2:B3"/>
    <mergeCell ref="C2:C3"/>
    <mergeCell ref="D2:D3"/>
    <mergeCell ref="E2:E3"/>
    <mergeCell ref="F2:F3"/>
    <mergeCell ref="G2:G3"/>
    <mergeCell ref="H2:H3"/>
    <mergeCell ref="K2:K3"/>
    <mergeCell ref="L2:L3"/>
    <mergeCell ref="M2:M3"/>
    <mergeCell ref="N2:N3"/>
    <mergeCell ref="O2:O3"/>
  </mergeCells>
  <pageMargins left="0.511805555555556" right="0.511805555555556" top="0.590277777777778" bottom="0.590277777777778" header="0.393055555555556" footer="0.393055555555556"/>
  <pageSetup paperSize="9" scale="50" fitToHeight="0" orientation="landscape" horizontalDpi="6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5"/>
  <sheetViews>
    <sheetView tabSelected="1" view="pageBreakPreview" zoomScale="40" zoomScaleNormal="70" workbookViewId="0">
      <selection activeCell="P2" sqref="P$1:Q$1048576"/>
    </sheetView>
  </sheetViews>
  <sheetFormatPr defaultColWidth="9" defaultRowHeight="13.5"/>
  <cols>
    <col min="1" max="1" width="7.75" style="496" customWidth="1"/>
    <col min="2" max="2" width="19.6416666666667" style="497" customWidth="1"/>
    <col min="3" max="3" width="11.0666666666667" style="496" customWidth="1"/>
    <col min="4" max="4" width="10.025" style="498" customWidth="1"/>
    <col min="5" max="5" width="13.8833333333333" style="499" customWidth="1"/>
    <col min="6" max="6" width="49.2833333333333" style="497" customWidth="1"/>
    <col min="7" max="7" width="13.7416666666667" style="496" customWidth="1"/>
    <col min="8" max="8" width="134.283333333333" style="497" customWidth="1"/>
    <col min="9" max="9" width="63.5666666666667" style="500" customWidth="1"/>
    <col min="10" max="10" width="69.25" style="497" customWidth="1"/>
    <col min="11" max="11" width="9.99166666666667" style="501" customWidth="1"/>
    <col min="12" max="12" width="9.99166666666667" style="502" hidden="1" customWidth="1"/>
    <col min="13" max="13" width="9.99166666666667" style="496" hidden="1" customWidth="1"/>
    <col min="14" max="14" width="8.925" style="496" hidden="1" customWidth="1"/>
    <col min="15" max="15" width="17" style="496" customWidth="1"/>
    <col min="16" max="16" width="14.6416666666667" style="501" customWidth="1"/>
    <col min="17" max="17" width="12.675" style="501" customWidth="1"/>
    <col min="18" max="16384" width="9" style="496"/>
  </cols>
  <sheetData>
    <row r="1" s="492" customFormat="1" ht="46" customHeight="1" spans="1:17">
      <c r="A1" s="503" t="s">
        <v>897</v>
      </c>
      <c r="B1" s="504"/>
      <c r="C1" s="505"/>
      <c r="D1" s="506"/>
      <c r="E1" s="506"/>
      <c r="F1" s="504"/>
      <c r="G1" s="505"/>
      <c r="H1" s="504"/>
      <c r="I1" s="537"/>
      <c r="J1" s="504"/>
      <c r="K1" s="505"/>
      <c r="L1" s="504"/>
      <c r="M1" s="505"/>
      <c r="N1" s="505"/>
      <c r="O1" s="505"/>
      <c r="P1" s="505"/>
      <c r="Q1" s="505"/>
    </row>
    <row r="2" s="3" customFormat="1" ht="24" customHeight="1" spans="1:17">
      <c r="A2" s="507" t="s">
        <v>5</v>
      </c>
      <c r="B2" s="507" t="s">
        <v>6</v>
      </c>
      <c r="C2" s="507" t="s">
        <v>898</v>
      </c>
      <c r="D2" s="507" t="s">
        <v>287</v>
      </c>
      <c r="E2" s="507" t="s">
        <v>8</v>
      </c>
      <c r="F2" s="507" t="s">
        <v>9</v>
      </c>
      <c r="G2" s="507" t="s">
        <v>10</v>
      </c>
      <c r="H2" s="507" t="s">
        <v>289</v>
      </c>
      <c r="I2" s="538" t="s">
        <v>899</v>
      </c>
      <c r="J2" s="507" t="s">
        <v>900</v>
      </c>
      <c r="K2" s="539" t="s">
        <v>901</v>
      </c>
      <c r="L2" s="507" t="s">
        <v>902</v>
      </c>
      <c r="M2" s="507" t="s">
        <v>12</v>
      </c>
      <c r="N2" s="507" t="s">
        <v>13</v>
      </c>
      <c r="O2" s="507" t="s">
        <v>14</v>
      </c>
      <c r="P2" s="507" t="s">
        <v>903</v>
      </c>
      <c r="Q2" s="507" t="s">
        <v>904</v>
      </c>
    </row>
    <row r="3" s="3" customFormat="1" ht="38" customHeight="1" spans="1:17">
      <c r="A3" s="507"/>
      <c r="B3" s="507"/>
      <c r="C3" s="507"/>
      <c r="D3" s="507"/>
      <c r="E3" s="507"/>
      <c r="F3" s="507"/>
      <c r="G3" s="507"/>
      <c r="H3" s="507"/>
      <c r="I3" s="538"/>
      <c r="J3" s="507"/>
      <c r="K3" s="540"/>
      <c r="L3" s="507"/>
      <c r="M3" s="507"/>
      <c r="N3" s="507"/>
      <c r="O3" s="507" t="s">
        <v>17</v>
      </c>
      <c r="P3" s="507"/>
      <c r="Q3" s="507"/>
    </row>
    <row r="4" s="493" customFormat="1" ht="391" customHeight="1" spans="1:17">
      <c r="A4" s="508">
        <v>1</v>
      </c>
      <c r="B4" s="509" t="s">
        <v>578</v>
      </c>
      <c r="C4" s="510" t="s">
        <v>905</v>
      </c>
      <c r="D4" s="510" t="s">
        <v>272</v>
      </c>
      <c r="E4" s="511" t="s">
        <v>53</v>
      </c>
      <c r="F4" s="509" t="s">
        <v>579</v>
      </c>
      <c r="G4" s="512">
        <v>334466</v>
      </c>
      <c r="H4" s="509" t="s">
        <v>906</v>
      </c>
      <c r="I4" s="541" t="s">
        <v>907</v>
      </c>
      <c r="J4" s="542" t="s">
        <v>908</v>
      </c>
      <c r="K4" s="510"/>
      <c r="L4" s="509"/>
      <c r="M4" s="510" t="s">
        <v>25</v>
      </c>
      <c r="N4" s="510" t="s">
        <v>25</v>
      </c>
      <c r="O4" s="542" t="s">
        <v>57</v>
      </c>
      <c r="P4" s="524" t="s">
        <v>909</v>
      </c>
      <c r="Q4" s="524" t="s">
        <v>910</v>
      </c>
    </row>
    <row r="5" s="493" customFormat="1" ht="372" customHeight="1" spans="1:17">
      <c r="A5" s="508">
        <v>2</v>
      </c>
      <c r="B5" s="513" t="s">
        <v>583</v>
      </c>
      <c r="C5" s="510" t="s">
        <v>905</v>
      </c>
      <c r="D5" s="510" t="s">
        <v>272</v>
      </c>
      <c r="E5" s="511" t="s">
        <v>53</v>
      </c>
      <c r="F5" s="514" t="s">
        <v>584</v>
      </c>
      <c r="G5" s="515">
        <v>288400</v>
      </c>
      <c r="H5" s="516" t="s">
        <v>911</v>
      </c>
      <c r="I5" s="541" t="s">
        <v>912</v>
      </c>
      <c r="J5" s="542" t="s">
        <v>913</v>
      </c>
      <c r="K5" s="510"/>
      <c r="L5" s="543" t="s">
        <v>914</v>
      </c>
      <c r="M5" s="544" t="s">
        <v>25</v>
      </c>
      <c r="N5" s="527" t="s">
        <v>25</v>
      </c>
      <c r="O5" s="542" t="s">
        <v>57</v>
      </c>
      <c r="P5" s="524" t="s">
        <v>909</v>
      </c>
      <c r="Q5" s="524" t="s">
        <v>910</v>
      </c>
    </row>
    <row r="6" s="494" customFormat="1" ht="170" customHeight="1" spans="1:17">
      <c r="A6" s="508">
        <v>3</v>
      </c>
      <c r="B6" s="517" t="s">
        <v>915</v>
      </c>
      <c r="C6" s="518" t="s">
        <v>840</v>
      </c>
      <c r="D6" s="518" t="s">
        <v>272</v>
      </c>
      <c r="E6" s="511"/>
      <c r="F6" s="517" t="s">
        <v>916</v>
      </c>
      <c r="G6" s="519">
        <v>1500</v>
      </c>
      <c r="H6" s="520" t="s">
        <v>917</v>
      </c>
      <c r="I6" s="541" t="s">
        <v>918</v>
      </c>
      <c r="J6" s="542" t="s">
        <v>919</v>
      </c>
      <c r="K6" s="510"/>
      <c r="L6" s="545" t="s">
        <v>920</v>
      </c>
      <c r="M6" s="518" t="s">
        <v>34</v>
      </c>
      <c r="N6" s="518" t="s">
        <v>49</v>
      </c>
      <c r="O6" s="544" t="s">
        <v>182</v>
      </c>
      <c r="P6" s="510" t="s">
        <v>909</v>
      </c>
      <c r="Q6" s="524" t="s">
        <v>910</v>
      </c>
    </row>
    <row r="7" s="493" customFormat="1" ht="409" customHeight="1" spans="1:17">
      <c r="A7" s="508">
        <v>4</v>
      </c>
      <c r="B7" s="509" t="s">
        <v>588</v>
      </c>
      <c r="C7" s="511" t="s">
        <v>905</v>
      </c>
      <c r="D7" s="511" t="s">
        <v>272</v>
      </c>
      <c r="E7" s="511" t="s">
        <v>53</v>
      </c>
      <c r="F7" s="509" t="s">
        <v>589</v>
      </c>
      <c r="G7" s="512">
        <v>88000</v>
      </c>
      <c r="H7" s="516" t="s">
        <v>921</v>
      </c>
      <c r="I7" s="541" t="s">
        <v>922</v>
      </c>
      <c r="J7" s="542" t="s">
        <v>923</v>
      </c>
      <c r="K7" s="510"/>
      <c r="L7" s="543" t="s">
        <v>924</v>
      </c>
      <c r="M7" s="535" t="s">
        <v>25</v>
      </c>
      <c r="N7" s="510" t="s">
        <v>25</v>
      </c>
      <c r="O7" s="510" t="s">
        <v>594</v>
      </c>
      <c r="P7" s="524" t="s">
        <v>925</v>
      </c>
      <c r="Q7" s="524" t="s">
        <v>272</v>
      </c>
    </row>
    <row r="8" s="493" customFormat="1" ht="233" customHeight="1" spans="1:17">
      <c r="A8" s="508">
        <v>5</v>
      </c>
      <c r="B8" s="509" t="s">
        <v>597</v>
      </c>
      <c r="C8" s="510" t="s">
        <v>905</v>
      </c>
      <c r="D8" s="511" t="s">
        <v>272</v>
      </c>
      <c r="E8" s="511" t="s">
        <v>53</v>
      </c>
      <c r="F8" s="509" t="s">
        <v>598</v>
      </c>
      <c r="G8" s="512">
        <v>130000</v>
      </c>
      <c r="H8" s="516" t="s">
        <v>926</v>
      </c>
      <c r="I8" s="541" t="s">
        <v>927</v>
      </c>
      <c r="J8" s="542" t="s">
        <v>928</v>
      </c>
      <c r="K8" s="510"/>
      <c r="L8" s="543" t="s">
        <v>929</v>
      </c>
      <c r="M8" s="535" t="s">
        <v>25</v>
      </c>
      <c r="N8" s="510" t="s">
        <v>72</v>
      </c>
      <c r="O8" s="518" t="s">
        <v>602</v>
      </c>
      <c r="P8" s="524" t="s">
        <v>925</v>
      </c>
      <c r="Q8" s="524" t="s">
        <v>272</v>
      </c>
    </row>
    <row r="9" s="493" customFormat="1" ht="286" customHeight="1" spans="1:17">
      <c r="A9" s="508">
        <v>6</v>
      </c>
      <c r="B9" s="509" t="s">
        <v>604</v>
      </c>
      <c r="C9" s="510" t="s">
        <v>905</v>
      </c>
      <c r="D9" s="511" t="s">
        <v>272</v>
      </c>
      <c r="E9" s="511" t="s">
        <v>53</v>
      </c>
      <c r="F9" s="509" t="s">
        <v>605</v>
      </c>
      <c r="G9" s="510">
        <v>100000</v>
      </c>
      <c r="H9" s="516" t="s">
        <v>930</v>
      </c>
      <c r="I9" s="541" t="s">
        <v>931</v>
      </c>
      <c r="J9" s="542" t="s">
        <v>932</v>
      </c>
      <c r="K9" s="510"/>
      <c r="L9" s="543" t="s">
        <v>933</v>
      </c>
      <c r="M9" s="535" t="s">
        <v>25</v>
      </c>
      <c r="N9" s="535" t="s">
        <v>25</v>
      </c>
      <c r="O9" s="542" t="s">
        <v>609</v>
      </c>
      <c r="P9" s="524" t="s">
        <v>934</v>
      </c>
      <c r="Q9" s="524" t="s">
        <v>272</v>
      </c>
    </row>
    <row r="10" s="495" customFormat="1" ht="409" customHeight="1" spans="1:17">
      <c r="A10" s="508">
        <v>7</v>
      </c>
      <c r="B10" s="509" t="s">
        <v>611</v>
      </c>
      <c r="C10" s="510" t="s">
        <v>905</v>
      </c>
      <c r="D10" s="510" t="s">
        <v>272</v>
      </c>
      <c r="E10" s="511" t="s">
        <v>53</v>
      </c>
      <c r="F10" s="509" t="s">
        <v>935</v>
      </c>
      <c r="G10" s="521">
        <v>294935</v>
      </c>
      <c r="H10" s="522" t="s">
        <v>936</v>
      </c>
      <c r="I10" s="541" t="s">
        <v>937</v>
      </c>
      <c r="J10" s="542" t="s">
        <v>937</v>
      </c>
      <c r="K10" s="510"/>
      <c r="L10" s="546" t="s">
        <v>938</v>
      </c>
      <c r="M10" s="535" t="s">
        <v>25</v>
      </c>
      <c r="N10" s="535" t="s">
        <v>49</v>
      </c>
      <c r="O10" s="542" t="s">
        <v>57</v>
      </c>
      <c r="P10" s="524" t="s">
        <v>909</v>
      </c>
      <c r="Q10" s="524" t="s">
        <v>910</v>
      </c>
    </row>
    <row r="11" s="495" customFormat="1" ht="344" customHeight="1" spans="1:17">
      <c r="A11" s="508">
        <v>8</v>
      </c>
      <c r="B11" s="509" t="s">
        <v>618</v>
      </c>
      <c r="C11" s="510" t="s">
        <v>905</v>
      </c>
      <c r="D11" s="510" t="s">
        <v>272</v>
      </c>
      <c r="E11" s="511" t="s">
        <v>53</v>
      </c>
      <c r="F11" s="509" t="s">
        <v>939</v>
      </c>
      <c r="G11" s="523">
        <v>201623</v>
      </c>
      <c r="H11" s="516" t="s">
        <v>940</v>
      </c>
      <c r="I11" s="541" t="s">
        <v>941</v>
      </c>
      <c r="J11" s="542" t="s">
        <v>941</v>
      </c>
      <c r="K11" s="510"/>
      <c r="L11" s="543" t="s">
        <v>942</v>
      </c>
      <c r="M11" s="535" t="s">
        <v>25</v>
      </c>
      <c r="N11" s="535" t="s">
        <v>49</v>
      </c>
      <c r="O11" s="542" t="s">
        <v>57</v>
      </c>
      <c r="P11" s="524" t="s">
        <v>909</v>
      </c>
      <c r="Q11" s="524" t="s">
        <v>910</v>
      </c>
    </row>
    <row r="12" s="493" customFormat="1" ht="250" customHeight="1" spans="1:17">
      <c r="A12" s="508">
        <v>9</v>
      </c>
      <c r="B12" s="509" t="s">
        <v>623</v>
      </c>
      <c r="C12" s="510" t="s">
        <v>905</v>
      </c>
      <c r="D12" s="510" t="s">
        <v>272</v>
      </c>
      <c r="E12" s="511" t="s">
        <v>53</v>
      </c>
      <c r="F12" s="509" t="s">
        <v>624</v>
      </c>
      <c r="G12" s="510">
        <v>30000</v>
      </c>
      <c r="H12" s="516" t="s">
        <v>943</v>
      </c>
      <c r="I12" s="541" t="s">
        <v>944</v>
      </c>
      <c r="J12" s="542" t="s">
        <v>944</v>
      </c>
      <c r="K12" s="510"/>
      <c r="L12" s="509"/>
      <c r="M12" s="510" t="s">
        <v>56</v>
      </c>
      <c r="N12" s="535" t="s">
        <v>25</v>
      </c>
      <c r="O12" s="510" t="s">
        <v>627</v>
      </c>
      <c r="P12" s="524" t="s">
        <v>925</v>
      </c>
      <c r="Q12" s="524" t="s">
        <v>272</v>
      </c>
    </row>
    <row r="13" s="493" customFormat="1" ht="235" customHeight="1" spans="1:17">
      <c r="A13" s="508">
        <v>10</v>
      </c>
      <c r="B13" s="509" t="s">
        <v>945</v>
      </c>
      <c r="C13" s="524" t="s">
        <v>905</v>
      </c>
      <c r="D13" s="510" t="s">
        <v>272</v>
      </c>
      <c r="E13" s="511" t="s">
        <v>22</v>
      </c>
      <c r="F13" s="509" t="s">
        <v>710</v>
      </c>
      <c r="G13" s="512">
        <v>300000</v>
      </c>
      <c r="H13" s="516" t="s">
        <v>946</v>
      </c>
      <c r="I13" s="541" t="s">
        <v>947</v>
      </c>
      <c r="J13" s="542" t="s">
        <v>948</v>
      </c>
      <c r="K13" s="510"/>
      <c r="L13" s="509"/>
      <c r="M13" s="524" t="s">
        <v>25</v>
      </c>
      <c r="N13" s="524" t="s">
        <v>25</v>
      </c>
      <c r="O13" s="510" t="s">
        <v>713</v>
      </c>
      <c r="P13" s="510" t="s">
        <v>909</v>
      </c>
      <c r="Q13" s="510" t="s">
        <v>488</v>
      </c>
    </row>
    <row r="14" s="493" customFormat="1" ht="268" customHeight="1" spans="1:17">
      <c r="A14" s="508">
        <v>11</v>
      </c>
      <c r="B14" s="509" t="s">
        <v>716</v>
      </c>
      <c r="C14" s="510" t="s">
        <v>905</v>
      </c>
      <c r="D14" s="510" t="s">
        <v>272</v>
      </c>
      <c r="E14" s="511" t="s">
        <v>22</v>
      </c>
      <c r="F14" s="509" t="s">
        <v>717</v>
      </c>
      <c r="G14" s="508">
        <v>30000</v>
      </c>
      <c r="H14" s="525" t="s">
        <v>949</v>
      </c>
      <c r="I14" s="541" t="s">
        <v>950</v>
      </c>
      <c r="J14" s="542" t="s">
        <v>951</v>
      </c>
      <c r="K14" s="510"/>
      <c r="L14" s="536"/>
      <c r="M14" s="535" t="s">
        <v>25</v>
      </c>
      <c r="N14" s="535" t="s">
        <v>25</v>
      </c>
      <c r="O14" s="510" t="s">
        <v>722</v>
      </c>
      <c r="P14" s="542" t="s">
        <v>925</v>
      </c>
      <c r="Q14" s="542" t="s">
        <v>272</v>
      </c>
    </row>
    <row r="15" s="494" customFormat="1" ht="261" customHeight="1" spans="1:17">
      <c r="A15" s="508">
        <v>12</v>
      </c>
      <c r="B15" s="526" t="s">
        <v>952</v>
      </c>
      <c r="C15" s="511" t="s">
        <v>840</v>
      </c>
      <c r="D15" s="511" t="s">
        <v>272</v>
      </c>
      <c r="E15" s="527" t="s">
        <v>53</v>
      </c>
      <c r="F15" s="526" t="s">
        <v>953</v>
      </c>
      <c r="G15" s="528">
        <v>8000</v>
      </c>
      <c r="H15" s="529" t="s">
        <v>954</v>
      </c>
      <c r="I15" s="541" t="s">
        <v>955</v>
      </c>
      <c r="J15" s="542" t="s">
        <v>955</v>
      </c>
      <c r="K15" s="510"/>
      <c r="L15" s="526"/>
      <c r="M15" s="510" t="s">
        <v>49</v>
      </c>
      <c r="N15" s="518" t="s">
        <v>25</v>
      </c>
      <c r="O15" s="510" t="s">
        <v>187</v>
      </c>
      <c r="P15" s="524" t="s">
        <v>925</v>
      </c>
      <c r="Q15" s="524" t="s">
        <v>272</v>
      </c>
    </row>
    <row r="16" s="493" customFormat="1" ht="350" customHeight="1" spans="1:17">
      <c r="A16" s="508">
        <v>13</v>
      </c>
      <c r="B16" s="509" t="s">
        <v>759</v>
      </c>
      <c r="C16" s="510" t="s">
        <v>840</v>
      </c>
      <c r="D16" s="510" t="s">
        <v>272</v>
      </c>
      <c r="E16" s="527" t="s">
        <v>53</v>
      </c>
      <c r="F16" s="509" t="s">
        <v>760</v>
      </c>
      <c r="G16" s="512">
        <v>107460</v>
      </c>
      <c r="H16" s="516" t="s">
        <v>761</v>
      </c>
      <c r="I16" s="541" t="s">
        <v>956</v>
      </c>
      <c r="J16" s="542" t="s">
        <v>956</v>
      </c>
      <c r="K16" s="510"/>
      <c r="L16" s="509"/>
      <c r="M16" s="535" t="s">
        <v>49</v>
      </c>
      <c r="N16" s="535" t="s">
        <v>25</v>
      </c>
      <c r="O16" s="510" t="s">
        <v>957</v>
      </c>
      <c r="P16" s="524" t="s">
        <v>909</v>
      </c>
      <c r="Q16" s="510" t="s">
        <v>272</v>
      </c>
    </row>
    <row r="17" s="493" customFormat="1" ht="181" customHeight="1" spans="1:17">
      <c r="A17" s="508">
        <v>14</v>
      </c>
      <c r="B17" s="509" t="s">
        <v>958</v>
      </c>
      <c r="C17" s="510" t="s">
        <v>905</v>
      </c>
      <c r="D17" s="511" t="s">
        <v>272</v>
      </c>
      <c r="E17" s="527" t="s">
        <v>53</v>
      </c>
      <c r="F17" s="509" t="s">
        <v>764</v>
      </c>
      <c r="G17" s="512">
        <v>90000</v>
      </c>
      <c r="H17" s="516" t="s">
        <v>766</v>
      </c>
      <c r="I17" s="541" t="s">
        <v>959</v>
      </c>
      <c r="J17" s="542" t="s">
        <v>960</v>
      </c>
      <c r="K17" s="510"/>
      <c r="L17" s="543" t="s">
        <v>961</v>
      </c>
      <c r="M17" s="510" t="s">
        <v>49</v>
      </c>
      <c r="N17" s="510" t="s">
        <v>25</v>
      </c>
      <c r="O17" s="510" t="s">
        <v>768</v>
      </c>
      <c r="P17" s="524" t="s">
        <v>909</v>
      </c>
      <c r="Q17" s="510" t="s">
        <v>272</v>
      </c>
    </row>
    <row r="18" s="493" customFormat="1" ht="151" customHeight="1" spans="1:17">
      <c r="A18" s="508">
        <v>15</v>
      </c>
      <c r="B18" s="509" t="s">
        <v>962</v>
      </c>
      <c r="C18" s="510" t="s">
        <v>905</v>
      </c>
      <c r="D18" s="510" t="s">
        <v>272</v>
      </c>
      <c r="E18" s="527" t="s">
        <v>53</v>
      </c>
      <c r="F18" s="509" t="s">
        <v>963</v>
      </c>
      <c r="G18" s="512">
        <v>100000</v>
      </c>
      <c r="H18" s="530" t="s">
        <v>964</v>
      </c>
      <c r="I18" s="541" t="s">
        <v>965</v>
      </c>
      <c r="J18" s="542" t="s">
        <v>965</v>
      </c>
      <c r="K18" s="510"/>
      <c r="L18" s="547"/>
      <c r="M18" s="535" t="s">
        <v>99</v>
      </c>
      <c r="N18" s="535" t="s">
        <v>25</v>
      </c>
      <c r="O18" s="510" t="s">
        <v>304</v>
      </c>
      <c r="P18" s="524" t="s">
        <v>909</v>
      </c>
      <c r="Q18" s="524" t="s">
        <v>966</v>
      </c>
    </row>
    <row r="19" s="493" customFormat="1" ht="234" customHeight="1" spans="1:17">
      <c r="A19" s="508">
        <v>16</v>
      </c>
      <c r="B19" s="509" t="s">
        <v>967</v>
      </c>
      <c r="C19" s="510" t="s">
        <v>905</v>
      </c>
      <c r="D19" s="510" t="s">
        <v>272</v>
      </c>
      <c r="E19" s="527" t="s">
        <v>53</v>
      </c>
      <c r="F19" s="531" t="s">
        <v>783</v>
      </c>
      <c r="G19" s="532">
        <v>50000</v>
      </c>
      <c r="H19" s="533" t="s">
        <v>968</v>
      </c>
      <c r="I19" s="541" t="s">
        <v>969</v>
      </c>
      <c r="J19" s="542" t="s">
        <v>970</v>
      </c>
      <c r="K19" s="510"/>
      <c r="L19" s="509"/>
      <c r="M19" s="548" t="s">
        <v>172</v>
      </c>
      <c r="N19" s="548" t="s">
        <v>25</v>
      </c>
      <c r="O19" s="534" t="s">
        <v>575</v>
      </c>
      <c r="P19" s="524" t="s">
        <v>909</v>
      </c>
      <c r="Q19" s="524" t="s">
        <v>272</v>
      </c>
    </row>
    <row r="20" s="493" customFormat="1" ht="357" customHeight="1" spans="1:17">
      <c r="A20" s="508">
        <v>17</v>
      </c>
      <c r="B20" s="509" t="s">
        <v>570</v>
      </c>
      <c r="C20" s="510" t="s">
        <v>905</v>
      </c>
      <c r="D20" s="510" t="s">
        <v>272</v>
      </c>
      <c r="E20" s="511" t="s">
        <v>53</v>
      </c>
      <c r="F20" s="509" t="s">
        <v>971</v>
      </c>
      <c r="G20" s="508">
        <v>760000</v>
      </c>
      <c r="H20" s="516" t="s">
        <v>972</v>
      </c>
      <c r="I20" s="541" t="s">
        <v>956</v>
      </c>
      <c r="J20" s="542" t="s">
        <v>956</v>
      </c>
      <c r="K20" s="510"/>
      <c r="L20" s="543" t="s">
        <v>973</v>
      </c>
      <c r="M20" s="542" t="s">
        <v>172</v>
      </c>
      <c r="N20" s="542" t="s">
        <v>25</v>
      </c>
      <c r="O20" s="510" t="s">
        <v>957</v>
      </c>
      <c r="P20" s="510" t="s">
        <v>909</v>
      </c>
      <c r="Q20" s="510" t="s">
        <v>272</v>
      </c>
    </row>
    <row r="21" s="493" customFormat="1" ht="96" customHeight="1" spans="1:17">
      <c r="A21" s="508">
        <v>18</v>
      </c>
      <c r="B21" s="509" t="s">
        <v>974</v>
      </c>
      <c r="C21" s="527" t="s">
        <v>840</v>
      </c>
      <c r="D21" s="510" t="s">
        <v>272</v>
      </c>
      <c r="E21" s="527"/>
      <c r="F21" s="531" t="s">
        <v>463</v>
      </c>
      <c r="G21" s="534">
        <v>125000</v>
      </c>
      <c r="H21" s="531" t="s">
        <v>774</v>
      </c>
      <c r="I21" s="541" t="s">
        <v>975</v>
      </c>
      <c r="J21" s="542" t="s">
        <v>975</v>
      </c>
      <c r="K21" s="510"/>
      <c r="L21" s="543" t="s">
        <v>976</v>
      </c>
      <c r="M21" s="548" t="s">
        <v>49</v>
      </c>
      <c r="N21" s="548" t="s">
        <v>25</v>
      </c>
      <c r="O21" s="510" t="s">
        <v>768</v>
      </c>
      <c r="P21" s="524" t="s">
        <v>909</v>
      </c>
      <c r="Q21" s="524" t="s">
        <v>272</v>
      </c>
    </row>
    <row r="22" s="493" customFormat="1" ht="272" customHeight="1" spans="1:17">
      <c r="A22" s="508">
        <v>19</v>
      </c>
      <c r="B22" s="509" t="s">
        <v>851</v>
      </c>
      <c r="C22" s="510" t="s">
        <v>905</v>
      </c>
      <c r="D22" s="510" t="s">
        <v>272</v>
      </c>
      <c r="E22" s="521" t="s">
        <v>22</v>
      </c>
      <c r="F22" s="509" t="s">
        <v>852</v>
      </c>
      <c r="G22" s="535">
        <v>36000</v>
      </c>
      <c r="H22" s="536" t="s">
        <v>977</v>
      </c>
      <c r="I22" s="541" t="s">
        <v>978</v>
      </c>
      <c r="J22" s="542" t="s">
        <v>978</v>
      </c>
      <c r="K22" s="510"/>
      <c r="L22" s="549" t="s">
        <v>979</v>
      </c>
      <c r="M22" s="535" t="s">
        <v>49</v>
      </c>
      <c r="N22" s="535" t="s">
        <v>25</v>
      </c>
      <c r="O22" s="544" t="s">
        <v>855</v>
      </c>
      <c r="P22" s="524" t="s">
        <v>925</v>
      </c>
      <c r="Q22" s="524" t="s">
        <v>272</v>
      </c>
    </row>
    <row r="23" s="493" customFormat="1" ht="295" customHeight="1" spans="1:17">
      <c r="A23" s="508">
        <v>20</v>
      </c>
      <c r="B23" s="509" t="s">
        <v>980</v>
      </c>
      <c r="C23" s="510" t="s">
        <v>840</v>
      </c>
      <c r="D23" s="510" t="s">
        <v>272</v>
      </c>
      <c r="E23" s="527" t="s">
        <v>53</v>
      </c>
      <c r="F23" s="509" t="s">
        <v>770</v>
      </c>
      <c r="G23" s="510">
        <v>150000</v>
      </c>
      <c r="H23" s="509" t="s">
        <v>981</v>
      </c>
      <c r="I23" s="541" t="s">
        <v>982</v>
      </c>
      <c r="J23" s="542" t="s">
        <v>983</v>
      </c>
      <c r="K23" s="510"/>
      <c r="L23" s="543" t="s">
        <v>984</v>
      </c>
      <c r="M23" s="535"/>
      <c r="N23" s="535"/>
      <c r="O23" s="510" t="s">
        <v>985</v>
      </c>
      <c r="P23" s="524" t="s">
        <v>909</v>
      </c>
      <c r="Q23" s="510" t="s">
        <v>272</v>
      </c>
    </row>
    <row r="24" spans="9:11">
      <c r="I24" s="550"/>
      <c r="J24" s="551"/>
      <c r="K24" s="552"/>
    </row>
    <row r="25" spans="9:11">
      <c r="I25" s="550"/>
      <c r="J25" s="551"/>
      <c r="K25" s="552"/>
    </row>
  </sheetData>
  <mergeCells count="17">
    <mergeCell ref="A1:Q1"/>
    <mergeCell ref="A2:A3"/>
    <mergeCell ref="B2:B3"/>
    <mergeCell ref="C2:C3"/>
    <mergeCell ref="D2:D3"/>
    <mergeCell ref="E2:E3"/>
    <mergeCell ref="F2:F3"/>
    <mergeCell ref="G2:G3"/>
    <mergeCell ref="H2:H3"/>
    <mergeCell ref="I2:I3"/>
    <mergeCell ref="J2:J3"/>
    <mergeCell ref="K2:K3"/>
    <mergeCell ref="L2:L3"/>
    <mergeCell ref="M2:M3"/>
    <mergeCell ref="N2:N3"/>
    <mergeCell ref="P2:P3"/>
    <mergeCell ref="Q2:Q3"/>
  </mergeCells>
  <pageMargins left="0" right="0.0784722222222222" top="0.196527777777778" bottom="0.314583333333333" header="0.393055555555556" footer="0.393055555555556"/>
  <pageSetup paperSize="8" scale="47" fitToHeight="0" orientation="landscape" useFirstPageNumber="1" horizontalDpi="600"/>
  <headerFooter alignWithMargins="0">
    <oddFooter>&amp;R&amp;"宋体"- &amp;P -</oddFooter>
  </headerFooter>
  <rowBreaks count="1" manualBreakCount="1">
    <brk id="24"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68"/>
  <sheetViews>
    <sheetView view="pageBreakPreview" zoomScale="55" zoomScaleNormal="70" topLeftCell="A40" workbookViewId="0">
      <selection activeCell="A63" sqref="$A63:$XFD68"/>
    </sheetView>
  </sheetViews>
  <sheetFormatPr defaultColWidth="9" defaultRowHeight="13.5"/>
  <cols>
    <col min="1" max="1" width="7.75" customWidth="1"/>
    <col min="2" max="2" width="16.8833333333333" style="182" customWidth="1"/>
    <col min="3" max="3" width="9.69166666666667" customWidth="1"/>
    <col min="4" max="4" width="10.025" customWidth="1"/>
    <col min="5" max="5" width="13.8833333333333" style="183" customWidth="1"/>
    <col min="6" max="6" width="31.6333333333333" customWidth="1"/>
    <col min="7" max="7" width="13.7416666666667" customWidth="1"/>
    <col min="8" max="8" width="22.2666666666667" customWidth="1"/>
    <col min="9" max="9" width="13.575" customWidth="1"/>
    <col min="10" max="10" width="37.4916666666667" customWidth="1"/>
    <col min="11" max="11" width="12.4916666666667" customWidth="1"/>
    <col min="12" max="12" width="13.4083333333333" customWidth="1"/>
    <col min="13" max="13" width="13.6333333333333" customWidth="1"/>
    <col min="16" max="16" width="17" customWidth="1"/>
    <col min="17" max="17" width="16.75" customWidth="1"/>
    <col min="18" max="18" width="18.2583333333333" style="220" customWidth="1"/>
    <col min="19" max="19" width="12.05" customWidth="1"/>
  </cols>
  <sheetData>
    <row r="1" s="2" customFormat="1" ht="46" customHeight="1" spans="1:19">
      <c r="A1" s="221" t="s">
        <v>986</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"合计项目"&amp;SUBTOTAL(3,A6:A68)-13&amp;"个"</f>
        <v>合计项目50个</v>
      </c>
      <c r="C5" s="75"/>
      <c r="D5" s="75"/>
      <c r="E5" s="75"/>
      <c r="F5" s="17"/>
      <c r="G5" s="165">
        <f>SUM(G6,G27,G41)</f>
        <v>2430161</v>
      </c>
      <c r="H5" s="165"/>
      <c r="I5" s="165">
        <f>SUM(I6,I27,I41)</f>
        <v>274400</v>
      </c>
      <c r="J5" s="17"/>
      <c r="K5" s="17"/>
      <c r="L5" s="17"/>
      <c r="M5" s="17"/>
      <c r="N5" s="164"/>
      <c r="O5" s="164"/>
      <c r="P5" s="164"/>
      <c r="Q5" s="164"/>
      <c r="R5" s="164"/>
      <c r="S5" s="164"/>
    </row>
    <row r="6" s="1" customFormat="1" ht="25" customHeight="1" spans="1:19">
      <c r="A6" s="21" t="s">
        <v>19</v>
      </c>
      <c r="B6" s="22" t="str">
        <f>"在建项目"&amp;SUBTOTAL(3,A6:A27)-6&amp;"个"</f>
        <v>在建项目16个</v>
      </c>
      <c r="C6" s="23"/>
      <c r="D6" s="23"/>
      <c r="E6" s="24"/>
      <c r="F6" s="22"/>
      <c r="G6" s="24">
        <f>SUM(G7,G10,G16,G22)</f>
        <v>1089861</v>
      </c>
      <c r="H6" s="24"/>
      <c r="I6" s="24">
        <f>SUM(I7,I10,I16,I22)</f>
        <v>240300</v>
      </c>
      <c r="J6" s="78"/>
      <c r="K6" s="78"/>
      <c r="L6" s="78"/>
      <c r="M6" s="78"/>
      <c r="N6" s="52"/>
      <c r="O6" s="52"/>
      <c r="P6" s="52"/>
      <c r="Q6" s="52"/>
      <c r="R6" s="52"/>
      <c r="S6" s="52"/>
    </row>
    <row r="7" s="1" customFormat="1" ht="25" customHeight="1" spans="1:19">
      <c r="A7" s="21" t="s">
        <v>296</v>
      </c>
      <c r="B7" s="22" t="str">
        <f>"交通路网类"&amp;SUBTOTAL(3,A7:A10)-2&amp;"个"</f>
        <v>交通路网类2个</v>
      </c>
      <c r="C7" s="23"/>
      <c r="D7" s="23"/>
      <c r="E7" s="24"/>
      <c r="F7" s="22"/>
      <c r="G7" s="24">
        <f>SUM(G8:G9)</f>
        <v>13800</v>
      </c>
      <c r="H7" s="24"/>
      <c r="I7" s="24">
        <f>SUM(I8:I9)</f>
        <v>5500</v>
      </c>
      <c r="J7" s="78"/>
      <c r="K7" s="78"/>
      <c r="L7" s="78"/>
      <c r="M7" s="78"/>
      <c r="N7" s="52"/>
      <c r="O7" s="52"/>
      <c r="P7" s="52"/>
      <c r="Q7" s="52"/>
      <c r="R7" s="52"/>
      <c r="S7" s="52"/>
    </row>
    <row r="8" s="482" customFormat="1" ht="74" customHeight="1" spans="1:19">
      <c r="A8" s="43">
        <v>1</v>
      </c>
      <c r="B8" s="42" t="s">
        <v>564</v>
      </c>
      <c r="C8" s="42" t="s">
        <v>76</v>
      </c>
      <c r="D8" s="27" t="s">
        <v>271</v>
      </c>
      <c r="E8" s="42" t="s">
        <v>82</v>
      </c>
      <c r="F8" s="57" t="s">
        <v>83</v>
      </c>
      <c r="G8" s="225">
        <v>2000</v>
      </c>
      <c r="H8" s="41" t="s">
        <v>565</v>
      </c>
      <c r="I8" s="27">
        <v>500</v>
      </c>
      <c r="J8" s="57" t="s">
        <v>987</v>
      </c>
      <c r="K8" s="76" t="s">
        <v>25</v>
      </c>
      <c r="L8" s="27"/>
      <c r="M8" s="29" t="s">
        <v>560</v>
      </c>
      <c r="N8" s="27" t="s">
        <v>25</v>
      </c>
      <c r="O8" s="76" t="s">
        <v>34</v>
      </c>
      <c r="P8" s="76" t="s">
        <v>85</v>
      </c>
      <c r="Q8" s="76" t="s">
        <v>561</v>
      </c>
      <c r="R8" s="29" t="s">
        <v>988</v>
      </c>
      <c r="S8" s="27" t="s">
        <v>563</v>
      </c>
    </row>
    <row r="9" s="482" customFormat="1" ht="244" customHeight="1" spans="1:19">
      <c r="A9" s="43">
        <v>2</v>
      </c>
      <c r="B9" s="42" t="s">
        <v>64</v>
      </c>
      <c r="C9" s="42" t="s">
        <v>76</v>
      </c>
      <c r="D9" s="27" t="s">
        <v>271</v>
      </c>
      <c r="E9" s="42" t="s">
        <v>53</v>
      </c>
      <c r="F9" s="57" t="s">
        <v>65</v>
      </c>
      <c r="G9" s="45">
        <v>11800</v>
      </c>
      <c r="H9" s="41" t="s">
        <v>558</v>
      </c>
      <c r="I9" s="45">
        <v>5000</v>
      </c>
      <c r="J9" s="39" t="s">
        <v>66</v>
      </c>
      <c r="K9" s="27"/>
      <c r="L9" s="303" t="s">
        <v>319</v>
      </c>
      <c r="M9" s="29" t="s">
        <v>560</v>
      </c>
      <c r="N9" s="45" t="s">
        <v>56</v>
      </c>
      <c r="O9" s="45" t="s">
        <v>25</v>
      </c>
      <c r="P9" s="76" t="s">
        <v>67</v>
      </c>
      <c r="Q9" s="76" t="s">
        <v>989</v>
      </c>
      <c r="R9" s="29" t="s">
        <v>708</v>
      </c>
      <c r="S9" s="27" t="s">
        <v>521</v>
      </c>
    </row>
    <row r="10" s="1" customFormat="1" ht="25" customHeight="1" spans="1:19">
      <c r="A10" s="21" t="s">
        <v>480</v>
      </c>
      <c r="B10" s="22" t="str">
        <f>"城建环保类"&amp;SUBTOTAL(3,A10:A16)-2&amp;"个"</f>
        <v>城建环保类5个</v>
      </c>
      <c r="C10" s="23"/>
      <c r="D10" s="23"/>
      <c r="E10" s="24"/>
      <c r="F10" s="22"/>
      <c r="G10" s="24">
        <f>SUM(G11:G15)</f>
        <v>707500</v>
      </c>
      <c r="H10" s="24"/>
      <c r="I10" s="24">
        <f>SUM(I11:I15)</f>
        <v>114800</v>
      </c>
      <c r="J10" s="78"/>
      <c r="K10" s="78"/>
      <c r="L10" s="78"/>
      <c r="M10" s="78"/>
      <c r="N10" s="52"/>
      <c r="O10" s="52"/>
      <c r="P10" s="52"/>
      <c r="Q10" s="52"/>
      <c r="R10" s="52"/>
      <c r="S10" s="52"/>
    </row>
    <row r="11" s="482" customFormat="1" ht="81" customHeight="1" spans="1:19">
      <c r="A11" s="43">
        <v>1</v>
      </c>
      <c r="B11" s="42" t="s">
        <v>165</v>
      </c>
      <c r="C11" s="42" t="s">
        <v>76</v>
      </c>
      <c r="D11" s="27" t="s">
        <v>271</v>
      </c>
      <c r="E11" s="218" t="s">
        <v>53</v>
      </c>
      <c r="F11" s="57" t="s">
        <v>166</v>
      </c>
      <c r="G11" s="44">
        <v>589000</v>
      </c>
      <c r="H11" s="41" t="s">
        <v>990</v>
      </c>
      <c r="I11" s="44">
        <v>100000</v>
      </c>
      <c r="J11" s="57" t="s">
        <v>991</v>
      </c>
      <c r="K11" s="29" t="s">
        <v>25</v>
      </c>
      <c r="L11" s="303" t="s">
        <v>319</v>
      </c>
      <c r="M11" s="29" t="s">
        <v>560</v>
      </c>
      <c r="N11" s="27" t="s">
        <v>25</v>
      </c>
      <c r="O11" s="47" t="s">
        <v>25</v>
      </c>
      <c r="P11" s="29" t="s">
        <v>57</v>
      </c>
      <c r="Q11" s="29" t="s">
        <v>168</v>
      </c>
      <c r="R11" s="29" t="s">
        <v>687</v>
      </c>
      <c r="S11" s="27" t="s">
        <v>563</v>
      </c>
    </row>
    <row r="12" s="482" customFormat="1" ht="124" customHeight="1" spans="1:19">
      <c r="A12" s="43">
        <v>2</v>
      </c>
      <c r="B12" s="42" t="s">
        <v>557</v>
      </c>
      <c r="C12" s="42" t="s">
        <v>76</v>
      </c>
      <c r="D12" s="27" t="s">
        <v>271</v>
      </c>
      <c r="E12" s="42" t="s">
        <v>82</v>
      </c>
      <c r="F12" s="57" t="s">
        <v>117</v>
      </c>
      <c r="G12" s="225">
        <v>3000</v>
      </c>
      <c r="H12" s="41" t="s">
        <v>558</v>
      </c>
      <c r="I12" s="27">
        <v>1500</v>
      </c>
      <c r="J12" s="57" t="s">
        <v>66</v>
      </c>
      <c r="K12" s="27"/>
      <c r="L12" s="303" t="s">
        <v>319</v>
      </c>
      <c r="M12" s="29" t="s">
        <v>560</v>
      </c>
      <c r="N12" s="76" t="s">
        <v>56</v>
      </c>
      <c r="O12" s="76" t="s">
        <v>25</v>
      </c>
      <c r="P12" s="76" t="s">
        <v>85</v>
      </c>
      <c r="Q12" s="76" t="s">
        <v>561</v>
      </c>
      <c r="R12" s="29" t="s">
        <v>988</v>
      </c>
      <c r="S12" s="27" t="s">
        <v>563</v>
      </c>
    </row>
    <row r="13" s="482" customFormat="1" ht="82" customHeight="1" spans="1:19">
      <c r="A13" s="43">
        <v>3</v>
      </c>
      <c r="B13" s="42" t="s">
        <v>992</v>
      </c>
      <c r="C13" s="42" t="s">
        <v>76</v>
      </c>
      <c r="D13" s="27" t="s">
        <v>271</v>
      </c>
      <c r="E13" s="42" t="s">
        <v>53</v>
      </c>
      <c r="F13" s="57" t="s">
        <v>60</v>
      </c>
      <c r="G13" s="44">
        <v>500</v>
      </c>
      <c r="H13" s="41" t="s">
        <v>993</v>
      </c>
      <c r="I13" s="43">
        <v>300</v>
      </c>
      <c r="J13" s="39" t="s">
        <v>994</v>
      </c>
      <c r="K13" s="45" t="s">
        <v>25</v>
      </c>
      <c r="L13" s="303" t="s">
        <v>319</v>
      </c>
      <c r="M13" s="29" t="s">
        <v>560</v>
      </c>
      <c r="N13" s="27" t="s">
        <v>25</v>
      </c>
      <c r="O13" s="303" t="s">
        <v>26</v>
      </c>
      <c r="P13" s="76" t="s">
        <v>62</v>
      </c>
      <c r="Q13" s="76" t="s">
        <v>687</v>
      </c>
      <c r="R13" s="29" t="s">
        <v>687</v>
      </c>
      <c r="S13" s="27" t="s">
        <v>497</v>
      </c>
    </row>
    <row r="14" s="482" customFormat="1" ht="78" customHeight="1" spans="1:19">
      <c r="A14" s="43">
        <v>4</v>
      </c>
      <c r="B14" s="303" t="s">
        <v>132</v>
      </c>
      <c r="C14" s="42" t="s">
        <v>76</v>
      </c>
      <c r="D14" s="27" t="s">
        <v>271</v>
      </c>
      <c r="E14" s="218" t="s">
        <v>53</v>
      </c>
      <c r="F14" s="236" t="s">
        <v>133</v>
      </c>
      <c r="G14" s="323">
        <v>15000</v>
      </c>
      <c r="H14" s="41" t="s">
        <v>567</v>
      </c>
      <c r="I14" s="487">
        <v>10000</v>
      </c>
      <c r="J14" s="39" t="s">
        <v>568</v>
      </c>
      <c r="K14" s="76" t="s">
        <v>25</v>
      </c>
      <c r="L14" s="303" t="s">
        <v>319</v>
      </c>
      <c r="M14" s="29" t="s">
        <v>560</v>
      </c>
      <c r="N14" s="27" t="s">
        <v>25</v>
      </c>
      <c r="O14" s="303" t="s">
        <v>49</v>
      </c>
      <c r="P14" s="45" t="s">
        <v>136</v>
      </c>
      <c r="Q14" s="76" t="s">
        <v>137</v>
      </c>
      <c r="R14" s="29" t="s">
        <v>995</v>
      </c>
      <c r="S14" s="45" t="s">
        <v>136</v>
      </c>
    </row>
    <row r="15" s="482" customFormat="1" ht="115" customHeight="1" spans="1:19">
      <c r="A15" s="43">
        <v>5</v>
      </c>
      <c r="B15" s="42" t="s">
        <v>996</v>
      </c>
      <c r="C15" s="42" t="s">
        <v>76</v>
      </c>
      <c r="D15" s="27" t="s">
        <v>271</v>
      </c>
      <c r="E15" s="238" t="s">
        <v>53</v>
      </c>
      <c r="F15" s="57" t="s">
        <v>102</v>
      </c>
      <c r="G15" s="225">
        <v>100000</v>
      </c>
      <c r="H15" s="41" t="s">
        <v>997</v>
      </c>
      <c r="I15" s="225">
        <v>3000</v>
      </c>
      <c r="J15" s="57" t="s">
        <v>998</v>
      </c>
      <c r="K15" s="76" t="s">
        <v>25</v>
      </c>
      <c r="L15" s="303" t="s">
        <v>319</v>
      </c>
      <c r="M15" s="29" t="s">
        <v>560</v>
      </c>
      <c r="N15" s="27" t="s">
        <v>25</v>
      </c>
      <c r="O15" s="76" t="s">
        <v>26</v>
      </c>
      <c r="P15" s="76" t="s">
        <v>104</v>
      </c>
      <c r="Q15" s="76" t="s">
        <v>105</v>
      </c>
      <c r="R15" s="29" t="s">
        <v>995</v>
      </c>
      <c r="S15" s="27" t="s">
        <v>563</v>
      </c>
    </row>
    <row r="16" s="1" customFormat="1" ht="25" customHeight="1" spans="1:19">
      <c r="A16" s="21" t="s">
        <v>512</v>
      </c>
      <c r="B16" s="22" t="str">
        <f>"社会事业类"&amp;SUBTOTAL(3,A16:A22)-2&amp;"个"</f>
        <v>社会事业类5个</v>
      </c>
      <c r="C16" s="23"/>
      <c r="D16" s="23"/>
      <c r="E16" s="23"/>
      <c r="F16" s="22"/>
      <c r="G16" s="24">
        <f>SUM(G17:G21)</f>
        <v>306561</v>
      </c>
      <c r="H16" s="24"/>
      <c r="I16" s="24">
        <f>SUM(I17:I21)</f>
        <v>109000</v>
      </c>
      <c r="J16" s="78"/>
      <c r="K16" s="78"/>
      <c r="L16" s="78"/>
      <c r="M16" s="78"/>
      <c r="N16" s="52"/>
      <c r="O16" s="52"/>
      <c r="P16" s="52"/>
      <c r="Q16" s="52"/>
      <c r="R16" s="52"/>
      <c r="S16" s="52"/>
    </row>
    <row r="17" s="482" customFormat="1" ht="113" customHeight="1" spans="1:19">
      <c r="A17" s="218">
        <v>1</v>
      </c>
      <c r="B17" s="42" t="s">
        <v>46</v>
      </c>
      <c r="C17" s="42" t="s">
        <v>76</v>
      </c>
      <c r="D17" s="27" t="s">
        <v>271</v>
      </c>
      <c r="E17" s="42" t="s">
        <v>22</v>
      </c>
      <c r="F17" s="57" t="s">
        <v>47</v>
      </c>
      <c r="G17" s="323">
        <v>3000</v>
      </c>
      <c r="H17" s="41" t="s">
        <v>999</v>
      </c>
      <c r="I17" s="487">
        <v>1000</v>
      </c>
      <c r="J17" s="39" t="s">
        <v>1000</v>
      </c>
      <c r="K17" s="45" t="s">
        <v>25</v>
      </c>
      <c r="L17" s="303" t="s">
        <v>319</v>
      </c>
      <c r="M17" s="29" t="s">
        <v>560</v>
      </c>
      <c r="N17" s="27" t="s">
        <v>25</v>
      </c>
      <c r="O17" s="27" t="s">
        <v>135</v>
      </c>
      <c r="P17" s="45" t="s">
        <v>50</v>
      </c>
      <c r="Q17" s="303" t="s">
        <v>51</v>
      </c>
      <c r="R17" s="29" t="s">
        <v>988</v>
      </c>
      <c r="S17" s="27" t="s">
        <v>1001</v>
      </c>
    </row>
    <row r="18" s="482" customFormat="1" ht="90" customHeight="1" spans="1:19">
      <c r="A18" s="218">
        <v>2</v>
      </c>
      <c r="B18" s="42" t="s">
        <v>697</v>
      </c>
      <c r="C18" s="42" t="s">
        <v>76</v>
      </c>
      <c r="D18" s="27" t="s">
        <v>271</v>
      </c>
      <c r="E18" s="42" t="s">
        <v>22</v>
      </c>
      <c r="F18" s="57" t="s">
        <v>87</v>
      </c>
      <c r="G18" s="44">
        <v>76000</v>
      </c>
      <c r="H18" s="41" t="s">
        <v>698</v>
      </c>
      <c r="I18" s="44">
        <v>32000</v>
      </c>
      <c r="J18" s="39" t="s">
        <v>1002</v>
      </c>
      <c r="K18" s="44" t="s">
        <v>25</v>
      </c>
      <c r="L18" s="303" t="s">
        <v>319</v>
      </c>
      <c r="M18" s="29" t="s">
        <v>560</v>
      </c>
      <c r="N18" s="27" t="s">
        <v>25</v>
      </c>
      <c r="O18" s="303" t="s">
        <v>49</v>
      </c>
      <c r="P18" s="303" t="s">
        <v>89</v>
      </c>
      <c r="Q18" s="488" t="s">
        <v>701</v>
      </c>
      <c r="R18" s="29" t="s">
        <v>995</v>
      </c>
      <c r="S18" s="27" t="s">
        <v>1001</v>
      </c>
    </row>
    <row r="19" s="173" customFormat="1" ht="142" customHeight="1" spans="1:260">
      <c r="A19" s="218">
        <v>3</v>
      </c>
      <c r="B19" s="29" t="s">
        <v>1003</v>
      </c>
      <c r="C19" s="27" t="s">
        <v>76</v>
      </c>
      <c r="D19" s="27" t="s">
        <v>271</v>
      </c>
      <c r="E19" s="42" t="s">
        <v>22</v>
      </c>
      <c r="F19" s="39" t="s">
        <v>1004</v>
      </c>
      <c r="G19" s="43">
        <v>150000</v>
      </c>
      <c r="H19" s="41" t="s">
        <v>1005</v>
      </c>
      <c r="I19" s="43">
        <v>50000</v>
      </c>
      <c r="J19" s="39" t="s">
        <v>1006</v>
      </c>
      <c r="K19" s="43" t="s">
        <v>25</v>
      </c>
      <c r="L19" s="303" t="s">
        <v>319</v>
      </c>
      <c r="M19" s="29" t="s">
        <v>560</v>
      </c>
      <c r="N19" s="27" t="s">
        <v>25</v>
      </c>
      <c r="O19" s="43" t="s">
        <v>49</v>
      </c>
      <c r="P19" s="45" t="s">
        <v>40</v>
      </c>
      <c r="Q19" s="45" t="s">
        <v>1007</v>
      </c>
      <c r="R19" s="268" t="s">
        <v>708</v>
      </c>
      <c r="S19" s="269" t="s">
        <v>563</v>
      </c>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c r="BW19" s="172"/>
      <c r="BX19" s="172"/>
      <c r="BY19" s="172"/>
      <c r="BZ19" s="172"/>
      <c r="CA19" s="172"/>
      <c r="CB19" s="172"/>
      <c r="CC19" s="172"/>
      <c r="CD19" s="172"/>
      <c r="CE19" s="172"/>
      <c r="CF19" s="172"/>
      <c r="CG19" s="172"/>
      <c r="CH19" s="172"/>
      <c r="CI19" s="172"/>
      <c r="CJ19" s="172"/>
      <c r="CK19" s="172"/>
      <c r="CL19" s="172"/>
      <c r="CM19" s="172"/>
      <c r="CN19" s="172"/>
      <c r="CO19" s="172"/>
      <c r="CP19" s="172"/>
      <c r="CQ19" s="172"/>
      <c r="CR19" s="172"/>
      <c r="CS19" s="172"/>
      <c r="CT19" s="172"/>
      <c r="CU19" s="172"/>
      <c r="CV19" s="172"/>
      <c r="CW19" s="172"/>
      <c r="CX19" s="172"/>
      <c r="CY19" s="172"/>
      <c r="CZ19" s="172"/>
      <c r="DA19" s="172"/>
      <c r="DB19" s="172"/>
      <c r="DC19" s="172"/>
      <c r="DD19" s="172"/>
      <c r="DE19" s="172"/>
      <c r="DF19" s="172"/>
      <c r="DG19" s="172"/>
      <c r="DH19" s="172"/>
      <c r="DI19" s="172"/>
      <c r="DJ19" s="172"/>
      <c r="DK19" s="172"/>
      <c r="DL19" s="172"/>
      <c r="DM19" s="172"/>
      <c r="DN19" s="172"/>
      <c r="DO19" s="172"/>
      <c r="DP19" s="172"/>
      <c r="DQ19" s="172"/>
      <c r="DR19" s="172"/>
      <c r="DS19" s="172"/>
      <c r="DT19" s="172"/>
      <c r="DU19" s="172"/>
      <c r="DV19" s="172"/>
      <c r="DW19" s="172"/>
      <c r="DX19" s="172"/>
      <c r="DY19" s="172"/>
      <c r="DZ19" s="172"/>
      <c r="EA19" s="172"/>
      <c r="EB19" s="172"/>
      <c r="EC19" s="172"/>
      <c r="ED19" s="172"/>
      <c r="EE19" s="172"/>
      <c r="EF19" s="172"/>
      <c r="EG19" s="172"/>
      <c r="EH19" s="172"/>
      <c r="EI19" s="172"/>
      <c r="EJ19" s="172"/>
      <c r="EK19" s="172"/>
      <c r="EL19" s="172"/>
      <c r="EM19" s="172"/>
      <c r="EN19" s="172"/>
      <c r="EO19" s="172"/>
      <c r="EP19" s="172"/>
      <c r="EQ19" s="172"/>
      <c r="ER19" s="172"/>
      <c r="ES19" s="172"/>
      <c r="ET19" s="172"/>
      <c r="EU19" s="172"/>
      <c r="EV19" s="172"/>
      <c r="EW19" s="172"/>
      <c r="EX19" s="172"/>
      <c r="EY19" s="172"/>
      <c r="EZ19" s="172"/>
      <c r="FA19" s="172"/>
      <c r="FB19" s="172"/>
      <c r="FC19" s="172"/>
      <c r="FD19" s="172"/>
      <c r="FE19" s="172"/>
      <c r="FF19" s="172"/>
      <c r="FG19" s="172"/>
      <c r="FH19" s="172"/>
      <c r="FI19" s="172"/>
      <c r="FJ19" s="172"/>
      <c r="FK19" s="172"/>
      <c r="FL19" s="172"/>
      <c r="FM19" s="172"/>
      <c r="FN19" s="172"/>
      <c r="FO19" s="172"/>
      <c r="FP19" s="172"/>
      <c r="FQ19" s="172"/>
      <c r="FR19" s="172"/>
      <c r="FS19" s="172"/>
      <c r="FT19" s="172"/>
      <c r="FU19" s="172"/>
      <c r="FV19" s="172"/>
      <c r="FW19" s="172"/>
      <c r="FX19" s="172"/>
      <c r="FY19" s="172"/>
      <c r="FZ19" s="172"/>
      <c r="GA19" s="172"/>
      <c r="GB19" s="172"/>
      <c r="GC19" s="172"/>
      <c r="GD19" s="172"/>
      <c r="GE19" s="172"/>
      <c r="GF19" s="172"/>
      <c r="GG19" s="172"/>
      <c r="GH19" s="172"/>
      <c r="GI19" s="172"/>
      <c r="GJ19" s="172"/>
      <c r="GK19" s="172"/>
      <c r="GL19" s="172"/>
      <c r="GM19" s="172"/>
      <c r="GN19" s="172"/>
      <c r="GO19" s="172"/>
      <c r="GP19" s="172"/>
      <c r="GQ19" s="172"/>
      <c r="GR19" s="172"/>
      <c r="GS19" s="172"/>
      <c r="GT19" s="172"/>
      <c r="GU19" s="172"/>
      <c r="GV19" s="172"/>
      <c r="GW19" s="172"/>
      <c r="GX19" s="172"/>
      <c r="GY19" s="172"/>
      <c r="GZ19" s="172"/>
      <c r="HA19" s="172"/>
      <c r="HB19" s="172"/>
      <c r="HC19" s="172"/>
      <c r="HD19" s="172"/>
      <c r="HE19" s="172"/>
      <c r="HF19" s="172"/>
      <c r="HG19" s="172"/>
      <c r="HH19" s="172"/>
      <c r="HI19" s="172"/>
      <c r="HJ19" s="172"/>
      <c r="HK19" s="172"/>
      <c r="HL19" s="172"/>
      <c r="HM19" s="172"/>
      <c r="HN19" s="172"/>
      <c r="HO19" s="172"/>
      <c r="HP19" s="172"/>
      <c r="HQ19" s="172"/>
      <c r="HR19" s="172"/>
      <c r="HS19" s="172"/>
      <c r="HT19" s="172"/>
      <c r="HU19" s="172"/>
      <c r="HV19" s="172"/>
      <c r="HW19" s="172"/>
      <c r="HX19" s="172"/>
      <c r="HY19" s="172"/>
      <c r="HZ19" s="172"/>
      <c r="IA19" s="172"/>
      <c r="IB19" s="172"/>
      <c r="IC19" s="172"/>
      <c r="ID19" s="172"/>
      <c r="IE19" s="172"/>
      <c r="IF19" s="172"/>
      <c r="IG19" s="172"/>
      <c r="IH19" s="172"/>
      <c r="II19" s="172"/>
      <c r="IJ19" s="172"/>
      <c r="IK19" s="172"/>
      <c r="IL19" s="172"/>
      <c r="IM19" s="172"/>
      <c r="IN19" s="172"/>
      <c r="IO19" s="172"/>
      <c r="IP19" s="172"/>
      <c r="IQ19" s="172"/>
      <c r="IR19" s="172"/>
      <c r="IS19" s="172"/>
      <c r="IT19" s="172"/>
      <c r="IU19" s="172"/>
      <c r="IV19" s="172"/>
      <c r="IW19" s="172"/>
      <c r="IX19" s="172"/>
      <c r="IY19" s="172"/>
      <c r="IZ19" s="172"/>
    </row>
    <row r="20" s="173" customFormat="1" ht="156" customHeight="1" spans="1:260">
      <c r="A20" s="218">
        <v>4</v>
      </c>
      <c r="B20" s="27" t="s">
        <v>1008</v>
      </c>
      <c r="C20" s="27" t="s">
        <v>76</v>
      </c>
      <c r="D20" s="27" t="s">
        <v>271</v>
      </c>
      <c r="E20" s="42" t="s">
        <v>22</v>
      </c>
      <c r="F20" s="33" t="s">
        <v>1009</v>
      </c>
      <c r="G20" s="116">
        <v>67561</v>
      </c>
      <c r="H20" s="41" t="s">
        <v>1010</v>
      </c>
      <c r="I20" s="116">
        <v>20000</v>
      </c>
      <c r="J20" s="33" t="s">
        <v>1011</v>
      </c>
      <c r="K20" s="43" t="s">
        <v>25</v>
      </c>
      <c r="L20" s="303" t="s">
        <v>319</v>
      </c>
      <c r="M20" s="29" t="s">
        <v>560</v>
      </c>
      <c r="N20" s="27" t="s">
        <v>25</v>
      </c>
      <c r="O20" s="116" t="s">
        <v>34</v>
      </c>
      <c r="P20" s="116" t="s">
        <v>40</v>
      </c>
      <c r="Q20" s="35" t="s">
        <v>1012</v>
      </c>
      <c r="R20" s="268" t="s">
        <v>988</v>
      </c>
      <c r="S20" s="269" t="s">
        <v>563</v>
      </c>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172"/>
      <c r="CV20" s="172"/>
      <c r="CW20" s="172"/>
      <c r="CX20" s="172"/>
      <c r="CY20" s="172"/>
      <c r="CZ20" s="172"/>
      <c r="DA20" s="172"/>
      <c r="DB20" s="172"/>
      <c r="DC20" s="172"/>
      <c r="DD20" s="172"/>
      <c r="DE20" s="172"/>
      <c r="DF20" s="172"/>
      <c r="DG20" s="172"/>
      <c r="DH20" s="172"/>
      <c r="DI20" s="172"/>
      <c r="DJ20" s="172"/>
      <c r="DK20" s="172"/>
      <c r="DL20" s="172"/>
      <c r="DM20" s="172"/>
      <c r="DN20" s="172"/>
      <c r="DO20" s="172"/>
      <c r="DP20" s="172"/>
      <c r="DQ20" s="172"/>
      <c r="DR20" s="172"/>
      <c r="DS20" s="172"/>
      <c r="DT20" s="172"/>
      <c r="DU20" s="172"/>
      <c r="DV20" s="172"/>
      <c r="DW20" s="172"/>
      <c r="DX20" s="172"/>
      <c r="DY20" s="172"/>
      <c r="DZ20" s="172"/>
      <c r="EA20" s="172"/>
      <c r="EB20" s="172"/>
      <c r="EC20" s="172"/>
      <c r="ED20" s="172"/>
      <c r="EE20" s="172"/>
      <c r="EF20" s="172"/>
      <c r="EG20" s="172"/>
      <c r="EH20" s="172"/>
      <c r="EI20" s="172"/>
      <c r="EJ20" s="172"/>
      <c r="EK20" s="172"/>
      <c r="EL20" s="172"/>
      <c r="EM20" s="172"/>
      <c r="EN20" s="172"/>
      <c r="EO20" s="172"/>
      <c r="EP20" s="172"/>
      <c r="EQ20" s="172"/>
      <c r="ER20" s="172"/>
      <c r="ES20" s="172"/>
      <c r="ET20" s="172"/>
      <c r="EU20" s="172"/>
      <c r="EV20" s="172"/>
      <c r="EW20" s="172"/>
      <c r="EX20" s="172"/>
      <c r="EY20" s="172"/>
      <c r="EZ20" s="172"/>
      <c r="FA20" s="172"/>
      <c r="FB20" s="172"/>
      <c r="FC20" s="172"/>
      <c r="FD20" s="172"/>
      <c r="FE20" s="172"/>
      <c r="FF20" s="172"/>
      <c r="FG20" s="172"/>
      <c r="FH20" s="172"/>
      <c r="FI20" s="172"/>
      <c r="FJ20" s="172"/>
      <c r="FK20" s="172"/>
      <c r="FL20" s="172"/>
      <c r="FM20" s="172"/>
      <c r="FN20" s="172"/>
      <c r="FO20" s="172"/>
      <c r="FP20" s="172"/>
      <c r="FQ20" s="172"/>
      <c r="FR20" s="172"/>
      <c r="FS20" s="172"/>
      <c r="FT20" s="172"/>
      <c r="FU20" s="172"/>
      <c r="FV20" s="172"/>
      <c r="FW20" s="172"/>
      <c r="FX20" s="172"/>
      <c r="FY20" s="172"/>
      <c r="FZ20" s="172"/>
      <c r="GA20" s="172"/>
      <c r="GB20" s="172"/>
      <c r="GC20" s="172"/>
      <c r="GD20" s="172"/>
      <c r="GE20" s="172"/>
      <c r="GF20" s="172"/>
      <c r="GG20" s="172"/>
      <c r="GH20" s="172"/>
      <c r="GI20" s="172"/>
      <c r="GJ20" s="172"/>
      <c r="GK20" s="172"/>
      <c r="GL20" s="172"/>
      <c r="GM20" s="172"/>
      <c r="GN20" s="172"/>
      <c r="GO20" s="172"/>
      <c r="GP20" s="172"/>
      <c r="GQ20" s="172"/>
      <c r="GR20" s="172"/>
      <c r="GS20" s="172"/>
      <c r="GT20" s="172"/>
      <c r="GU20" s="172"/>
      <c r="GV20" s="172"/>
      <c r="GW20" s="172"/>
      <c r="GX20" s="172"/>
      <c r="GY20" s="172"/>
      <c r="GZ20" s="172"/>
      <c r="HA20" s="172"/>
      <c r="HB20" s="172"/>
      <c r="HC20" s="172"/>
      <c r="HD20" s="172"/>
      <c r="HE20" s="172"/>
      <c r="HF20" s="172"/>
      <c r="HG20" s="172"/>
      <c r="HH20" s="172"/>
      <c r="HI20" s="172"/>
      <c r="HJ20" s="172"/>
      <c r="HK20" s="172"/>
      <c r="HL20" s="172"/>
      <c r="HM20" s="172"/>
      <c r="HN20" s="172"/>
      <c r="HO20" s="172"/>
      <c r="HP20" s="172"/>
      <c r="HQ20" s="172"/>
      <c r="HR20" s="172"/>
      <c r="HS20" s="172"/>
      <c r="HT20" s="172"/>
      <c r="HU20" s="172"/>
      <c r="HV20" s="172"/>
      <c r="HW20" s="172"/>
      <c r="HX20" s="172"/>
      <c r="HY20" s="172"/>
      <c r="HZ20" s="172"/>
      <c r="IA20" s="172"/>
      <c r="IB20" s="172"/>
      <c r="IC20" s="172"/>
      <c r="ID20" s="172"/>
      <c r="IE20" s="172"/>
      <c r="IF20" s="172"/>
      <c r="IG20" s="172"/>
      <c r="IH20" s="172"/>
      <c r="II20" s="172"/>
      <c r="IJ20" s="172"/>
      <c r="IK20" s="172"/>
      <c r="IL20" s="172"/>
      <c r="IM20" s="172"/>
      <c r="IN20" s="172"/>
      <c r="IO20" s="172"/>
      <c r="IP20" s="172"/>
      <c r="IQ20" s="172"/>
      <c r="IR20" s="172"/>
      <c r="IS20" s="172"/>
      <c r="IT20" s="172"/>
      <c r="IU20" s="172"/>
      <c r="IV20" s="172"/>
      <c r="IW20" s="172"/>
      <c r="IX20" s="172"/>
      <c r="IY20" s="172"/>
      <c r="IZ20" s="172"/>
    </row>
    <row r="21" s="173" customFormat="1" ht="259" customHeight="1" spans="1:260">
      <c r="A21" s="218">
        <v>5</v>
      </c>
      <c r="B21" s="42" t="s">
        <v>138</v>
      </c>
      <c r="C21" s="42" t="s">
        <v>76</v>
      </c>
      <c r="D21" s="27" t="s">
        <v>271</v>
      </c>
      <c r="E21" s="42" t="s">
        <v>22</v>
      </c>
      <c r="F21" s="57" t="s">
        <v>139</v>
      </c>
      <c r="G21" s="44">
        <v>10000</v>
      </c>
      <c r="H21" s="41" t="s">
        <v>703</v>
      </c>
      <c r="I21" s="44">
        <v>6000</v>
      </c>
      <c r="J21" s="39" t="s">
        <v>1013</v>
      </c>
      <c r="K21" s="76" t="s">
        <v>25</v>
      </c>
      <c r="L21" s="303" t="s">
        <v>319</v>
      </c>
      <c r="M21" s="29" t="s">
        <v>560</v>
      </c>
      <c r="N21" s="27" t="s">
        <v>25</v>
      </c>
      <c r="O21" s="76" t="s">
        <v>49</v>
      </c>
      <c r="P21" s="45" t="s">
        <v>79</v>
      </c>
      <c r="Q21" s="45" t="s">
        <v>126</v>
      </c>
      <c r="R21" s="268" t="s">
        <v>708</v>
      </c>
      <c r="S21" s="269" t="s">
        <v>705</v>
      </c>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2"/>
      <c r="CU21" s="172"/>
      <c r="CV21" s="172"/>
      <c r="CW21" s="172"/>
      <c r="CX21" s="172"/>
      <c r="CY21" s="172"/>
      <c r="CZ21" s="172"/>
      <c r="DA21" s="172"/>
      <c r="DB21" s="172"/>
      <c r="DC21" s="172"/>
      <c r="DD21" s="172"/>
      <c r="DE21" s="172"/>
      <c r="DF21" s="172"/>
      <c r="DG21" s="172"/>
      <c r="DH21" s="172"/>
      <c r="DI21" s="172"/>
      <c r="DJ21" s="172"/>
      <c r="DK21" s="172"/>
      <c r="DL21" s="172"/>
      <c r="DM21" s="172"/>
      <c r="DN21" s="172"/>
      <c r="DO21" s="172"/>
      <c r="DP21" s="172"/>
      <c r="DQ21" s="172"/>
      <c r="DR21" s="172"/>
      <c r="DS21" s="172"/>
      <c r="DT21" s="172"/>
      <c r="DU21" s="172"/>
      <c r="DV21" s="172"/>
      <c r="DW21" s="172"/>
      <c r="DX21" s="172"/>
      <c r="DY21" s="172"/>
      <c r="DZ21" s="172"/>
      <c r="EA21" s="172"/>
      <c r="EB21" s="172"/>
      <c r="EC21" s="172"/>
      <c r="ED21" s="172"/>
      <c r="EE21" s="172"/>
      <c r="EF21" s="172"/>
      <c r="EG21" s="172"/>
      <c r="EH21" s="172"/>
      <c r="EI21" s="172"/>
      <c r="EJ21" s="172"/>
      <c r="EK21" s="172"/>
      <c r="EL21" s="172"/>
      <c r="EM21" s="172"/>
      <c r="EN21" s="172"/>
      <c r="EO21" s="172"/>
      <c r="EP21" s="172"/>
      <c r="EQ21" s="172"/>
      <c r="ER21" s="172"/>
      <c r="ES21" s="172"/>
      <c r="ET21" s="172"/>
      <c r="EU21" s="172"/>
      <c r="EV21" s="172"/>
      <c r="EW21" s="172"/>
      <c r="EX21" s="172"/>
      <c r="EY21" s="172"/>
      <c r="EZ21" s="172"/>
      <c r="FA21" s="172"/>
      <c r="FB21" s="172"/>
      <c r="FC21" s="172"/>
      <c r="FD21" s="172"/>
      <c r="FE21" s="172"/>
      <c r="FF21" s="172"/>
      <c r="FG21" s="172"/>
      <c r="FH21" s="172"/>
      <c r="FI21" s="172"/>
      <c r="FJ21" s="172"/>
      <c r="FK21" s="172"/>
      <c r="FL21" s="172"/>
      <c r="FM21" s="172"/>
      <c r="FN21" s="172"/>
      <c r="FO21" s="172"/>
      <c r="FP21" s="172"/>
      <c r="FQ21" s="172"/>
      <c r="FR21" s="172"/>
      <c r="FS21" s="172"/>
      <c r="FT21" s="172"/>
      <c r="FU21" s="172"/>
      <c r="FV21" s="172"/>
      <c r="FW21" s="172"/>
      <c r="FX21" s="172"/>
      <c r="FY21" s="172"/>
      <c r="FZ21" s="172"/>
      <c r="GA21" s="172"/>
      <c r="GB21" s="172"/>
      <c r="GC21" s="172"/>
      <c r="GD21" s="172"/>
      <c r="GE21" s="172"/>
      <c r="GF21" s="172"/>
      <c r="GG21" s="172"/>
      <c r="GH21" s="172"/>
      <c r="GI21" s="172"/>
      <c r="GJ21" s="172"/>
      <c r="GK21" s="172"/>
      <c r="GL21" s="172"/>
      <c r="GM21" s="172"/>
      <c r="GN21" s="172"/>
      <c r="GO21" s="172"/>
      <c r="GP21" s="172"/>
      <c r="GQ21" s="172"/>
      <c r="GR21" s="172"/>
      <c r="GS21" s="172"/>
      <c r="GT21" s="172"/>
      <c r="GU21" s="172"/>
      <c r="GV21" s="172"/>
      <c r="GW21" s="172"/>
      <c r="GX21" s="172"/>
      <c r="GY21" s="172"/>
      <c r="GZ21" s="172"/>
      <c r="HA21" s="172"/>
      <c r="HB21" s="172"/>
      <c r="HC21" s="172"/>
      <c r="HD21" s="172"/>
      <c r="HE21" s="172"/>
      <c r="HF21" s="172"/>
      <c r="HG21" s="172"/>
      <c r="HH21" s="172"/>
      <c r="HI21" s="172"/>
      <c r="HJ21" s="172"/>
      <c r="HK21" s="172"/>
      <c r="HL21" s="172"/>
      <c r="HM21" s="172"/>
      <c r="HN21" s="172"/>
      <c r="HO21" s="172"/>
      <c r="HP21" s="172"/>
      <c r="HQ21" s="172"/>
      <c r="HR21" s="172"/>
      <c r="HS21" s="172"/>
      <c r="HT21" s="172"/>
      <c r="HU21" s="172"/>
      <c r="HV21" s="172"/>
      <c r="HW21" s="172"/>
      <c r="HX21" s="172"/>
      <c r="HY21" s="172"/>
      <c r="HZ21" s="172"/>
      <c r="IA21" s="172"/>
      <c r="IB21" s="172"/>
      <c r="IC21" s="172"/>
      <c r="ID21" s="172"/>
      <c r="IE21" s="172"/>
      <c r="IF21" s="172"/>
      <c r="IG21" s="172"/>
      <c r="IH21" s="172"/>
      <c r="II21" s="172"/>
      <c r="IJ21" s="172"/>
      <c r="IK21" s="172"/>
      <c r="IL21" s="172"/>
      <c r="IM21" s="172"/>
      <c r="IN21" s="172"/>
      <c r="IO21" s="172"/>
      <c r="IP21" s="172"/>
      <c r="IQ21" s="172"/>
      <c r="IR21" s="172"/>
      <c r="IS21" s="172"/>
      <c r="IT21" s="172"/>
      <c r="IU21" s="172"/>
      <c r="IV21" s="172"/>
      <c r="IW21" s="172"/>
      <c r="IX21" s="172"/>
      <c r="IY21" s="172"/>
      <c r="IZ21" s="172"/>
    </row>
    <row r="22" s="1" customFormat="1" ht="25" customHeight="1" spans="1:19">
      <c r="A22" s="21" t="s">
        <v>556</v>
      </c>
      <c r="B22" s="22" t="str">
        <f>"商贸服务类"&amp;SUBTOTAL(3,A22:A27)-2&amp;"个"</f>
        <v>商贸服务类4个</v>
      </c>
      <c r="C22" s="23"/>
      <c r="D22" s="23"/>
      <c r="E22" s="23"/>
      <c r="F22" s="22"/>
      <c r="G22" s="24">
        <f>SUM(G23:G26)</f>
        <v>62000</v>
      </c>
      <c r="H22" s="24"/>
      <c r="I22" s="24">
        <f>SUM(I23:I26)</f>
        <v>11000</v>
      </c>
      <c r="J22" s="78"/>
      <c r="K22" s="78"/>
      <c r="L22" s="78"/>
      <c r="M22" s="78"/>
      <c r="N22" s="52"/>
      <c r="O22" s="52"/>
      <c r="P22" s="52"/>
      <c r="Q22" s="52"/>
      <c r="R22" s="52"/>
      <c r="S22" s="52"/>
    </row>
    <row r="23" s="482" customFormat="1" ht="82" customHeight="1" spans="1:19">
      <c r="A23" s="43">
        <v>1</v>
      </c>
      <c r="B23" s="42" t="s">
        <v>1014</v>
      </c>
      <c r="C23" s="28" t="s">
        <v>21</v>
      </c>
      <c r="D23" s="27" t="s">
        <v>271</v>
      </c>
      <c r="E23" s="42" t="s">
        <v>733</v>
      </c>
      <c r="F23" s="57" t="s">
        <v>1015</v>
      </c>
      <c r="G23" s="29">
        <v>20000</v>
      </c>
      <c r="H23" s="41" t="s">
        <v>997</v>
      </c>
      <c r="I23" s="29">
        <v>4000</v>
      </c>
      <c r="J23" s="39" t="s">
        <v>1016</v>
      </c>
      <c r="K23" s="29" t="s">
        <v>25</v>
      </c>
      <c r="L23" s="27"/>
      <c r="M23" s="29" t="s">
        <v>560</v>
      </c>
      <c r="N23" s="27" t="s">
        <v>25</v>
      </c>
      <c r="O23" s="29" t="s">
        <v>49</v>
      </c>
      <c r="P23" s="29" t="s">
        <v>1017</v>
      </c>
      <c r="Q23" s="29" t="s">
        <v>1018</v>
      </c>
      <c r="R23" s="29" t="s">
        <v>708</v>
      </c>
      <c r="S23" s="27" t="s">
        <v>739</v>
      </c>
    </row>
    <row r="24" s="482" customFormat="1" ht="141" customHeight="1" spans="1:19">
      <c r="A24" s="43">
        <v>2</v>
      </c>
      <c r="B24" s="42" t="s">
        <v>1019</v>
      </c>
      <c r="C24" s="28" t="s">
        <v>21</v>
      </c>
      <c r="D24" s="27" t="s">
        <v>271</v>
      </c>
      <c r="E24" s="42" t="s">
        <v>30</v>
      </c>
      <c r="F24" s="57" t="s">
        <v>1020</v>
      </c>
      <c r="G24" s="483">
        <v>38000</v>
      </c>
      <c r="H24" s="41" t="s">
        <v>997</v>
      </c>
      <c r="I24" s="225">
        <v>5000</v>
      </c>
      <c r="J24" s="39" t="s">
        <v>1021</v>
      </c>
      <c r="K24" s="76" t="s">
        <v>25</v>
      </c>
      <c r="L24" s="27"/>
      <c r="M24" s="29" t="s">
        <v>560</v>
      </c>
      <c r="N24" s="27" t="s">
        <v>25</v>
      </c>
      <c r="O24" s="76" t="s">
        <v>26</v>
      </c>
      <c r="P24" s="76" t="s">
        <v>35</v>
      </c>
      <c r="Q24" s="76" t="s">
        <v>36</v>
      </c>
      <c r="R24" s="29" t="s">
        <v>988</v>
      </c>
      <c r="S24" s="27" t="s">
        <v>739</v>
      </c>
    </row>
    <row r="25" s="482" customFormat="1" ht="143" customHeight="1" spans="1:19">
      <c r="A25" s="43">
        <v>3</v>
      </c>
      <c r="B25" s="42" t="s">
        <v>1022</v>
      </c>
      <c r="C25" s="28" t="s">
        <v>21</v>
      </c>
      <c r="D25" s="27" t="s">
        <v>271</v>
      </c>
      <c r="E25" s="42" t="s">
        <v>30</v>
      </c>
      <c r="F25" s="57" t="s">
        <v>1023</v>
      </c>
      <c r="G25" s="225">
        <v>2000</v>
      </c>
      <c r="H25" s="41" t="s">
        <v>997</v>
      </c>
      <c r="I25" s="225">
        <v>1000</v>
      </c>
      <c r="J25" s="39" t="s">
        <v>1024</v>
      </c>
      <c r="K25" s="76" t="s">
        <v>25</v>
      </c>
      <c r="L25" s="27"/>
      <c r="M25" s="29" t="s">
        <v>560</v>
      </c>
      <c r="N25" s="27" t="s">
        <v>25</v>
      </c>
      <c r="O25" s="76" t="s">
        <v>34</v>
      </c>
      <c r="P25" s="76" t="s">
        <v>1025</v>
      </c>
      <c r="Q25" s="76" t="s">
        <v>1026</v>
      </c>
      <c r="R25" s="29" t="s">
        <v>1027</v>
      </c>
      <c r="S25" s="27" t="s">
        <v>739</v>
      </c>
    </row>
    <row r="26" s="482" customFormat="1" ht="130" customHeight="1" spans="1:19">
      <c r="A26" s="43">
        <v>4</v>
      </c>
      <c r="B26" s="42" t="s">
        <v>1028</v>
      </c>
      <c r="C26" s="28" t="s">
        <v>21</v>
      </c>
      <c r="D26" s="27" t="s">
        <v>271</v>
      </c>
      <c r="E26" s="42" t="s">
        <v>30</v>
      </c>
      <c r="F26" s="57" t="s">
        <v>1029</v>
      </c>
      <c r="G26" s="225">
        <v>2000</v>
      </c>
      <c r="H26" s="41" t="s">
        <v>997</v>
      </c>
      <c r="I26" s="225">
        <v>1000</v>
      </c>
      <c r="J26" s="39" t="s">
        <v>1024</v>
      </c>
      <c r="K26" s="76" t="s">
        <v>25</v>
      </c>
      <c r="L26" s="27"/>
      <c r="M26" s="29" t="s">
        <v>560</v>
      </c>
      <c r="N26" s="27" t="s">
        <v>25</v>
      </c>
      <c r="O26" s="76" t="s">
        <v>34</v>
      </c>
      <c r="P26" s="76" t="s">
        <v>1030</v>
      </c>
      <c r="Q26" s="76" t="s">
        <v>1031</v>
      </c>
      <c r="R26" s="29" t="s">
        <v>708</v>
      </c>
      <c r="S26" s="27" t="s">
        <v>739</v>
      </c>
    </row>
    <row r="27" s="1" customFormat="1" ht="25" customHeight="1" spans="1:19">
      <c r="A27" s="52" t="s">
        <v>141</v>
      </c>
      <c r="B27" s="22" t="str">
        <f>"预备项目"&amp;SUBTOTAL(3,A27:A41)-5&amp;"个"</f>
        <v>预备项目10个</v>
      </c>
      <c r="C27" s="23"/>
      <c r="D27" s="23"/>
      <c r="E27" s="54"/>
      <c r="F27" s="22"/>
      <c r="G27" s="83">
        <f>SUM(G28,G33,G39)</f>
        <v>124200</v>
      </c>
      <c r="H27" s="83"/>
      <c r="I27" s="83">
        <f>SUM(I28,I33,I39)</f>
        <v>34100</v>
      </c>
      <c r="J27" s="78"/>
      <c r="K27" s="78"/>
      <c r="L27" s="78"/>
      <c r="M27" s="78"/>
      <c r="N27" s="52"/>
      <c r="O27" s="52"/>
      <c r="P27" s="52"/>
      <c r="Q27" s="52"/>
      <c r="R27" s="52"/>
      <c r="S27" s="52"/>
    </row>
    <row r="28" s="1" customFormat="1" ht="25" customHeight="1" spans="1:19">
      <c r="A28" s="21" t="s">
        <v>296</v>
      </c>
      <c r="B28" s="22" t="str">
        <f>"城建环保类"&amp;SUBTOTAL(3,A28:A33)-2&amp;"个"</f>
        <v>城建环保类4个</v>
      </c>
      <c r="C28" s="23"/>
      <c r="D28" s="23"/>
      <c r="E28" s="23"/>
      <c r="F28" s="22"/>
      <c r="G28" s="24">
        <f>SUM(G29:G32)</f>
        <v>68000</v>
      </c>
      <c r="H28" s="24"/>
      <c r="I28" s="24">
        <f>SUM(I29:I32)</f>
        <v>21500</v>
      </c>
      <c r="J28" s="78"/>
      <c r="K28" s="78"/>
      <c r="L28" s="78"/>
      <c r="M28" s="78"/>
      <c r="N28" s="52"/>
      <c r="O28" s="52"/>
      <c r="P28" s="52"/>
      <c r="Q28" s="52"/>
      <c r="R28" s="52"/>
      <c r="S28" s="52"/>
    </row>
    <row r="29" s="482" customFormat="1" ht="110" customHeight="1" spans="1:19">
      <c r="A29" s="303">
        <v>1</v>
      </c>
      <c r="B29" s="29" t="s">
        <v>169</v>
      </c>
      <c r="C29" s="42" t="s">
        <v>76</v>
      </c>
      <c r="D29" s="27" t="s">
        <v>271</v>
      </c>
      <c r="E29" s="218" t="s">
        <v>53</v>
      </c>
      <c r="F29" s="39" t="s">
        <v>1032</v>
      </c>
      <c r="G29" s="114">
        <v>1000</v>
      </c>
      <c r="H29" s="41" t="s">
        <v>1033</v>
      </c>
      <c r="I29" s="43">
        <v>500</v>
      </c>
      <c r="J29" s="39" t="s">
        <v>1034</v>
      </c>
      <c r="K29" s="27"/>
      <c r="L29" s="303" t="s">
        <v>319</v>
      </c>
      <c r="M29" s="29" t="s">
        <v>560</v>
      </c>
      <c r="N29" s="43" t="s">
        <v>49</v>
      </c>
      <c r="O29" s="303" t="s">
        <v>25</v>
      </c>
      <c r="P29" s="45" t="s">
        <v>57</v>
      </c>
      <c r="Q29" s="303" t="s">
        <v>168</v>
      </c>
      <c r="R29" s="489" t="s">
        <v>1035</v>
      </c>
      <c r="S29" s="27" t="s">
        <v>563</v>
      </c>
    </row>
    <row r="30" s="482" customFormat="1" ht="84" customHeight="1" spans="1:19">
      <c r="A30" s="303">
        <v>2</v>
      </c>
      <c r="B30" s="303" t="s">
        <v>173</v>
      </c>
      <c r="C30" s="42" t="s">
        <v>76</v>
      </c>
      <c r="D30" s="27" t="s">
        <v>271</v>
      </c>
      <c r="E30" s="218" t="s">
        <v>53</v>
      </c>
      <c r="F30" s="236" t="s">
        <v>174</v>
      </c>
      <c r="G30" s="323">
        <v>35000</v>
      </c>
      <c r="H30" s="41" t="s">
        <v>1033</v>
      </c>
      <c r="I30" s="487">
        <v>10000</v>
      </c>
      <c r="J30" s="39" t="s">
        <v>1034</v>
      </c>
      <c r="K30" s="27"/>
      <c r="L30" s="303" t="s">
        <v>319</v>
      </c>
      <c r="M30" s="29" t="s">
        <v>560</v>
      </c>
      <c r="N30" s="76" t="s">
        <v>49</v>
      </c>
      <c r="O30" s="303" t="s">
        <v>25</v>
      </c>
      <c r="P30" s="45" t="s">
        <v>57</v>
      </c>
      <c r="Q30" s="303" t="s">
        <v>168</v>
      </c>
      <c r="R30" s="489" t="s">
        <v>1035</v>
      </c>
      <c r="S30" s="27" t="s">
        <v>563</v>
      </c>
    </row>
    <row r="31" s="482" customFormat="1" ht="84" customHeight="1" spans="1:19">
      <c r="A31" s="303">
        <v>3</v>
      </c>
      <c r="B31" s="303" t="s">
        <v>1036</v>
      </c>
      <c r="C31" s="218" t="s">
        <v>21</v>
      </c>
      <c r="D31" s="27" t="s">
        <v>271</v>
      </c>
      <c r="E31" s="218" t="s">
        <v>53</v>
      </c>
      <c r="F31" s="236" t="s">
        <v>1037</v>
      </c>
      <c r="G31" s="323">
        <v>1000</v>
      </c>
      <c r="H31" s="41" t="s">
        <v>1038</v>
      </c>
      <c r="I31" s="487">
        <v>1000</v>
      </c>
      <c r="J31" s="39" t="s">
        <v>1039</v>
      </c>
      <c r="K31" s="27" t="s">
        <v>318</v>
      </c>
      <c r="L31" s="303" t="s">
        <v>319</v>
      </c>
      <c r="M31" s="29" t="s">
        <v>754</v>
      </c>
      <c r="N31" s="76" t="s">
        <v>33</v>
      </c>
      <c r="O31" s="303" t="s">
        <v>49</v>
      </c>
      <c r="P31" s="76" t="s">
        <v>62</v>
      </c>
      <c r="Q31" s="76" t="s">
        <v>146</v>
      </c>
      <c r="R31" s="29" t="s">
        <v>687</v>
      </c>
      <c r="S31" s="27" t="s">
        <v>497</v>
      </c>
    </row>
    <row r="32" s="482" customFormat="1" ht="107" customHeight="1" spans="1:19">
      <c r="A32" s="303">
        <v>4</v>
      </c>
      <c r="B32" s="42" t="s">
        <v>142</v>
      </c>
      <c r="C32" s="218" t="s">
        <v>76</v>
      </c>
      <c r="D32" s="27" t="s">
        <v>271</v>
      </c>
      <c r="E32" s="29" t="s">
        <v>22</v>
      </c>
      <c r="F32" s="57" t="s">
        <v>143</v>
      </c>
      <c r="G32" s="44">
        <v>31000</v>
      </c>
      <c r="H32" s="41" t="s">
        <v>558</v>
      </c>
      <c r="I32" s="44">
        <v>10000</v>
      </c>
      <c r="J32" s="39" t="s">
        <v>1040</v>
      </c>
      <c r="K32" s="27"/>
      <c r="L32" s="27"/>
      <c r="M32" s="29" t="s">
        <v>754</v>
      </c>
      <c r="N32" s="76" t="s">
        <v>72</v>
      </c>
      <c r="O32" s="76" t="s">
        <v>25</v>
      </c>
      <c r="P32" s="45" t="s">
        <v>145</v>
      </c>
      <c r="Q32" s="76" t="s">
        <v>146</v>
      </c>
      <c r="R32" s="29" t="s">
        <v>995</v>
      </c>
      <c r="S32" s="27" t="s">
        <v>563</v>
      </c>
    </row>
    <row r="33" s="1" customFormat="1" ht="25" customHeight="1" spans="1:19">
      <c r="A33" s="21" t="s">
        <v>480</v>
      </c>
      <c r="B33" s="22" t="str">
        <f>"社会事业类"&amp;SUBTOTAL(3,A33:A39)-2&amp;"个"</f>
        <v>社会事业类5个</v>
      </c>
      <c r="C33" s="23"/>
      <c r="D33" s="23"/>
      <c r="E33" s="23"/>
      <c r="F33" s="22"/>
      <c r="G33" s="24">
        <f>SUM(G34:G38)</f>
        <v>26200</v>
      </c>
      <c r="H33" s="24"/>
      <c r="I33" s="24">
        <f>SUM(I34:I38)</f>
        <v>10600</v>
      </c>
      <c r="J33" s="78"/>
      <c r="K33" s="78"/>
      <c r="L33" s="78"/>
      <c r="M33" s="78"/>
      <c r="N33" s="52"/>
      <c r="O33" s="52"/>
      <c r="P33" s="52"/>
      <c r="Q33" s="52"/>
      <c r="R33" s="52"/>
      <c r="S33" s="52"/>
    </row>
    <row r="34" s="482" customFormat="1" ht="92" customHeight="1" spans="1:19">
      <c r="A34" s="303">
        <v>1</v>
      </c>
      <c r="B34" s="42" t="s">
        <v>147</v>
      </c>
      <c r="C34" s="38" t="s">
        <v>21</v>
      </c>
      <c r="D34" s="27" t="s">
        <v>271</v>
      </c>
      <c r="E34" s="32" t="s">
        <v>22</v>
      </c>
      <c r="F34" s="236" t="s">
        <v>148</v>
      </c>
      <c r="G34" s="323">
        <v>5000</v>
      </c>
      <c r="H34" s="41" t="s">
        <v>847</v>
      </c>
      <c r="I34" s="487">
        <v>2000</v>
      </c>
      <c r="J34" s="39" t="s">
        <v>1041</v>
      </c>
      <c r="K34" s="27"/>
      <c r="L34" s="27"/>
      <c r="M34" s="29" t="s">
        <v>754</v>
      </c>
      <c r="N34" s="76" t="s">
        <v>72</v>
      </c>
      <c r="O34" s="76" t="s">
        <v>25</v>
      </c>
      <c r="P34" s="45" t="s">
        <v>145</v>
      </c>
      <c r="Q34" s="76" t="s">
        <v>146</v>
      </c>
      <c r="R34" s="76" t="s">
        <v>146</v>
      </c>
      <c r="S34" s="27" t="s">
        <v>705</v>
      </c>
    </row>
    <row r="35" s="482" customFormat="1" ht="128" customHeight="1" spans="1:19">
      <c r="A35" s="303">
        <v>2</v>
      </c>
      <c r="B35" s="42" t="s">
        <v>845</v>
      </c>
      <c r="C35" s="218" t="s">
        <v>76</v>
      </c>
      <c r="D35" s="27" t="s">
        <v>271</v>
      </c>
      <c r="E35" s="29" t="s">
        <v>22</v>
      </c>
      <c r="F35" s="57" t="s">
        <v>846</v>
      </c>
      <c r="G35" s="116">
        <v>8000</v>
      </c>
      <c r="H35" s="41" t="s">
        <v>847</v>
      </c>
      <c r="I35" s="116">
        <v>2000</v>
      </c>
      <c r="J35" s="57" t="s">
        <v>848</v>
      </c>
      <c r="K35" s="27"/>
      <c r="L35" s="27"/>
      <c r="M35" s="29" t="s">
        <v>754</v>
      </c>
      <c r="N35" s="76" t="s">
        <v>49</v>
      </c>
      <c r="O35" s="76" t="s">
        <v>25</v>
      </c>
      <c r="P35" s="45" t="s">
        <v>849</v>
      </c>
      <c r="Q35" s="35" t="s">
        <v>850</v>
      </c>
      <c r="R35" s="490" t="s">
        <v>1042</v>
      </c>
      <c r="S35" s="27" t="s">
        <v>702</v>
      </c>
    </row>
    <row r="36" s="482" customFormat="1" ht="153" customHeight="1" spans="1:19">
      <c r="A36" s="303">
        <v>3</v>
      </c>
      <c r="B36" s="29" t="s">
        <v>176</v>
      </c>
      <c r="C36" s="42" t="s">
        <v>76</v>
      </c>
      <c r="D36" s="27" t="s">
        <v>271</v>
      </c>
      <c r="E36" s="29" t="s">
        <v>22</v>
      </c>
      <c r="F36" s="39" t="s">
        <v>177</v>
      </c>
      <c r="G36" s="114">
        <v>10000</v>
      </c>
      <c r="H36" s="39" t="s">
        <v>706</v>
      </c>
      <c r="I36" s="43">
        <v>5000</v>
      </c>
      <c r="J36" s="39" t="s">
        <v>1043</v>
      </c>
      <c r="K36" s="27"/>
      <c r="L36" s="303" t="s">
        <v>319</v>
      </c>
      <c r="M36" s="29" t="s">
        <v>560</v>
      </c>
      <c r="N36" s="76" t="s">
        <v>157</v>
      </c>
      <c r="O36" s="303" t="s">
        <v>25</v>
      </c>
      <c r="P36" s="45" t="s">
        <v>57</v>
      </c>
      <c r="Q36" s="303" t="s">
        <v>168</v>
      </c>
      <c r="R36" s="29" t="s">
        <v>1027</v>
      </c>
      <c r="S36" s="27" t="s">
        <v>705</v>
      </c>
    </row>
    <row r="37" s="482" customFormat="1" ht="153" customHeight="1" spans="1:19">
      <c r="A37" s="303">
        <v>4</v>
      </c>
      <c r="B37" s="27" t="s">
        <v>1044</v>
      </c>
      <c r="C37" s="312" t="s">
        <v>21</v>
      </c>
      <c r="D37" s="27" t="s">
        <v>271</v>
      </c>
      <c r="E37" s="29" t="s">
        <v>22</v>
      </c>
      <c r="F37" s="29" t="s">
        <v>1045</v>
      </c>
      <c r="G37" s="27">
        <v>2200</v>
      </c>
      <c r="H37" s="39" t="s">
        <v>1046</v>
      </c>
      <c r="I37" s="27">
        <v>1000</v>
      </c>
      <c r="J37" s="39" t="s">
        <v>1047</v>
      </c>
      <c r="K37" s="27"/>
      <c r="L37" s="303" t="s">
        <v>319</v>
      </c>
      <c r="M37" s="29" t="s">
        <v>560</v>
      </c>
      <c r="N37" s="27" t="s">
        <v>99</v>
      </c>
      <c r="O37" s="303" t="s">
        <v>25</v>
      </c>
      <c r="P37" s="45" t="s">
        <v>57</v>
      </c>
      <c r="Q37" s="303" t="s">
        <v>168</v>
      </c>
      <c r="R37" s="29" t="s">
        <v>687</v>
      </c>
      <c r="S37" s="27" t="s">
        <v>563</v>
      </c>
    </row>
    <row r="38" s="482" customFormat="1" ht="109" customHeight="1" spans="1:19">
      <c r="A38" s="303">
        <v>5</v>
      </c>
      <c r="B38" s="482" t="s">
        <v>1048</v>
      </c>
      <c r="C38" s="312" t="s">
        <v>21</v>
      </c>
      <c r="D38" s="27" t="s">
        <v>271</v>
      </c>
      <c r="E38" s="29" t="s">
        <v>22</v>
      </c>
      <c r="F38" s="27" t="s">
        <v>1049</v>
      </c>
      <c r="G38" s="27">
        <v>1000</v>
      </c>
      <c r="H38" s="27" t="s">
        <v>1050</v>
      </c>
      <c r="I38" s="27">
        <v>600</v>
      </c>
      <c r="J38" s="39" t="s">
        <v>1051</v>
      </c>
      <c r="K38" s="27"/>
      <c r="L38" s="303" t="s">
        <v>319</v>
      </c>
      <c r="M38" s="29" t="s">
        <v>560</v>
      </c>
      <c r="N38" s="27" t="s">
        <v>412</v>
      </c>
      <c r="O38" s="303" t="s">
        <v>25</v>
      </c>
      <c r="P38" s="45" t="s">
        <v>57</v>
      </c>
      <c r="Q38" s="303" t="s">
        <v>168</v>
      </c>
      <c r="R38" s="491" t="s">
        <v>1052</v>
      </c>
      <c r="S38" s="27" t="s">
        <v>563</v>
      </c>
    </row>
    <row r="39" s="1" customFormat="1" ht="25" customHeight="1" spans="1:19">
      <c r="A39" s="21" t="s">
        <v>512</v>
      </c>
      <c r="B39" s="22" t="str">
        <f>"商贸服务类"&amp;SUBTOTAL(3,A39:A41)-2&amp;"个"</f>
        <v>商贸服务类1个</v>
      </c>
      <c r="C39" s="23"/>
      <c r="D39" s="23"/>
      <c r="E39" s="23"/>
      <c r="F39" s="22"/>
      <c r="G39" s="24">
        <f>SUM(G40:G40)</f>
        <v>30000</v>
      </c>
      <c r="H39" s="24"/>
      <c r="I39" s="24">
        <f>SUM(I40:I40)</f>
        <v>2000</v>
      </c>
      <c r="J39" s="78"/>
      <c r="K39" s="78"/>
      <c r="L39" s="78"/>
      <c r="M39" s="78"/>
      <c r="N39" s="52"/>
      <c r="O39" s="52"/>
      <c r="P39" s="52"/>
      <c r="Q39" s="52"/>
      <c r="R39" s="52"/>
      <c r="S39" s="52"/>
    </row>
    <row r="40" s="482" customFormat="1" ht="170" customHeight="1" spans="1:19">
      <c r="A40" s="303">
        <v>1</v>
      </c>
      <c r="B40" s="42" t="s">
        <v>1053</v>
      </c>
      <c r="C40" s="28" t="s">
        <v>21</v>
      </c>
      <c r="D40" s="27" t="s">
        <v>271</v>
      </c>
      <c r="E40" s="29" t="s">
        <v>30</v>
      </c>
      <c r="F40" s="57" t="s">
        <v>1054</v>
      </c>
      <c r="G40" s="225">
        <v>30000</v>
      </c>
      <c r="H40" s="41" t="s">
        <v>847</v>
      </c>
      <c r="I40" s="225">
        <v>2000</v>
      </c>
      <c r="J40" s="39" t="s">
        <v>1055</v>
      </c>
      <c r="K40" s="27"/>
      <c r="L40" s="27"/>
      <c r="M40" s="29" t="s">
        <v>754</v>
      </c>
      <c r="N40" s="76" t="s">
        <v>157</v>
      </c>
      <c r="O40" s="76" t="s">
        <v>25</v>
      </c>
      <c r="P40" s="76" t="s">
        <v>1056</v>
      </c>
      <c r="Q40" s="76" t="s">
        <v>1057</v>
      </c>
      <c r="R40" s="29" t="s">
        <v>995</v>
      </c>
      <c r="S40" s="27" t="s">
        <v>739</v>
      </c>
    </row>
    <row r="41" s="1" customFormat="1" ht="25" customHeight="1" spans="1:19">
      <c r="A41" s="52" t="s">
        <v>183</v>
      </c>
      <c r="B41" s="22" t="str">
        <f>"前期项目"&amp;SUBTOTAL(3,A41:A68)-4&amp;"个"</f>
        <v>前期项目24个</v>
      </c>
      <c r="C41" s="23"/>
      <c r="D41" s="23"/>
      <c r="E41" s="54"/>
      <c r="F41" s="22"/>
      <c r="G41" s="52">
        <f>SUM(G42,G60,G62)</f>
        <v>1216100</v>
      </c>
      <c r="H41" s="52"/>
      <c r="I41" s="21"/>
      <c r="J41" s="78"/>
      <c r="K41" s="78"/>
      <c r="L41" s="78"/>
      <c r="M41" s="78"/>
      <c r="N41" s="52"/>
      <c r="O41" s="52"/>
      <c r="P41" s="52"/>
      <c r="Q41" s="52"/>
      <c r="R41" s="52"/>
      <c r="S41" s="52"/>
    </row>
    <row r="42" s="1" customFormat="1" ht="25" customHeight="1" spans="1:19">
      <c r="A42" s="21" t="s">
        <v>296</v>
      </c>
      <c r="B42" s="22" t="str">
        <f>"城建环保类"&amp;SUBTOTAL(3,A42:A60)-2&amp;"个"</f>
        <v>城建环保类17个</v>
      </c>
      <c r="C42" s="23"/>
      <c r="D42" s="23"/>
      <c r="E42" s="23"/>
      <c r="F42" s="22"/>
      <c r="G42" s="24">
        <f>SUM(G43:G59)</f>
        <v>974300</v>
      </c>
      <c r="H42" s="24"/>
      <c r="I42" s="24"/>
      <c r="J42" s="78"/>
      <c r="K42" s="78"/>
      <c r="L42" s="78"/>
      <c r="M42" s="78"/>
      <c r="N42" s="52"/>
      <c r="O42" s="52"/>
      <c r="P42" s="52"/>
      <c r="Q42" s="52"/>
      <c r="R42" s="52"/>
      <c r="S42" s="52"/>
    </row>
    <row r="43" s="482" customFormat="1" ht="56" customHeight="1" spans="1:19">
      <c r="A43" s="43">
        <v>1</v>
      </c>
      <c r="B43" s="42" t="s">
        <v>235</v>
      </c>
      <c r="C43" s="42" t="s">
        <v>76</v>
      </c>
      <c r="D43" s="27" t="s">
        <v>271</v>
      </c>
      <c r="E43" s="32" t="s">
        <v>22</v>
      </c>
      <c r="F43" s="57" t="s">
        <v>236</v>
      </c>
      <c r="G43" s="44">
        <v>2000</v>
      </c>
      <c r="H43" s="145"/>
      <c r="I43" s="27"/>
      <c r="J43" s="39" t="s">
        <v>1058</v>
      </c>
      <c r="K43" s="76"/>
      <c r="L43" s="76"/>
      <c r="M43" s="29" t="s">
        <v>754</v>
      </c>
      <c r="N43" s="27"/>
      <c r="O43" s="27"/>
      <c r="P43" s="45" t="s">
        <v>238</v>
      </c>
      <c r="Q43" s="45" t="s">
        <v>239</v>
      </c>
      <c r="R43" s="29" t="s">
        <v>995</v>
      </c>
      <c r="S43" s="45" t="s">
        <v>238</v>
      </c>
    </row>
    <row r="44" s="482" customFormat="1" ht="107" customHeight="1" spans="1:19">
      <c r="A44" s="43">
        <v>2</v>
      </c>
      <c r="B44" s="29" t="s">
        <v>240</v>
      </c>
      <c r="C44" s="42" t="s">
        <v>76</v>
      </c>
      <c r="D44" s="27" t="s">
        <v>271</v>
      </c>
      <c r="E44" s="32" t="s">
        <v>22</v>
      </c>
      <c r="F44" s="39" t="s">
        <v>241</v>
      </c>
      <c r="G44" s="45">
        <v>12000</v>
      </c>
      <c r="H44" s="46"/>
      <c r="I44" s="27"/>
      <c r="J44" s="39" t="s">
        <v>1058</v>
      </c>
      <c r="K44" s="45"/>
      <c r="L44" s="45"/>
      <c r="M44" s="29" t="s">
        <v>754</v>
      </c>
      <c r="N44" s="27"/>
      <c r="O44" s="27"/>
      <c r="P44" s="45" t="s">
        <v>145</v>
      </c>
      <c r="Q44" s="45" t="s">
        <v>63</v>
      </c>
      <c r="R44" s="29" t="s">
        <v>995</v>
      </c>
      <c r="S44" s="27" t="s">
        <v>844</v>
      </c>
    </row>
    <row r="45" s="482" customFormat="1" ht="88" customHeight="1" spans="1:19">
      <c r="A45" s="43">
        <v>3</v>
      </c>
      <c r="B45" s="42" t="s">
        <v>242</v>
      </c>
      <c r="C45" s="42" t="s">
        <v>76</v>
      </c>
      <c r="D45" s="27" t="s">
        <v>271</v>
      </c>
      <c r="E45" s="32" t="s">
        <v>22</v>
      </c>
      <c r="F45" s="57" t="s">
        <v>243</v>
      </c>
      <c r="G45" s="44">
        <v>25000</v>
      </c>
      <c r="H45" s="145"/>
      <c r="I45" s="27"/>
      <c r="J45" s="39" t="s">
        <v>1059</v>
      </c>
      <c r="K45" s="76"/>
      <c r="L45" s="76"/>
      <c r="M45" s="29" t="s">
        <v>754</v>
      </c>
      <c r="N45" s="27"/>
      <c r="O45" s="27"/>
      <c r="P45" s="45" t="s">
        <v>244</v>
      </c>
      <c r="Q45" s="45" t="s">
        <v>245</v>
      </c>
      <c r="R45" s="29" t="s">
        <v>995</v>
      </c>
      <c r="S45" s="45" t="s">
        <v>244</v>
      </c>
    </row>
    <row r="46" s="482" customFormat="1" ht="176" customHeight="1" spans="1:19">
      <c r="A46" s="43">
        <v>4</v>
      </c>
      <c r="B46" s="303" t="s">
        <v>1060</v>
      </c>
      <c r="C46" s="42" t="s">
        <v>76</v>
      </c>
      <c r="D46" s="27" t="s">
        <v>271</v>
      </c>
      <c r="E46" s="32" t="s">
        <v>22</v>
      </c>
      <c r="F46" s="236" t="s">
        <v>1061</v>
      </c>
      <c r="G46" s="323">
        <v>1000</v>
      </c>
      <c r="H46" s="484"/>
      <c r="I46" s="27"/>
      <c r="J46" s="39" t="s">
        <v>1059</v>
      </c>
      <c r="K46" s="27" t="s">
        <v>477</v>
      </c>
      <c r="L46" s="303" t="s">
        <v>319</v>
      </c>
      <c r="M46" s="29" t="s">
        <v>754</v>
      </c>
      <c r="N46" s="27"/>
      <c r="O46" s="27"/>
      <c r="P46" s="76" t="s">
        <v>145</v>
      </c>
      <c r="Q46" s="76" t="s">
        <v>146</v>
      </c>
      <c r="R46" s="29" t="s">
        <v>708</v>
      </c>
      <c r="S46" s="27" t="s">
        <v>563</v>
      </c>
    </row>
    <row r="47" s="482" customFormat="1" ht="149" customHeight="1" spans="1:19">
      <c r="A47" s="43">
        <v>5</v>
      </c>
      <c r="B47" s="303" t="s">
        <v>1062</v>
      </c>
      <c r="C47" s="42" t="s">
        <v>76</v>
      </c>
      <c r="D47" s="27" t="s">
        <v>271</v>
      </c>
      <c r="E47" s="32" t="s">
        <v>22</v>
      </c>
      <c r="F47" s="236" t="s">
        <v>1063</v>
      </c>
      <c r="G47" s="323">
        <v>1000</v>
      </c>
      <c r="H47" s="484"/>
      <c r="I47" s="27"/>
      <c r="J47" s="39" t="s">
        <v>1059</v>
      </c>
      <c r="K47" s="27" t="s">
        <v>477</v>
      </c>
      <c r="L47" s="303" t="s">
        <v>319</v>
      </c>
      <c r="M47" s="29" t="s">
        <v>754</v>
      </c>
      <c r="N47" s="27"/>
      <c r="O47" s="27"/>
      <c r="P47" s="76" t="s">
        <v>145</v>
      </c>
      <c r="Q47" s="76" t="s">
        <v>146</v>
      </c>
      <c r="R47" s="29" t="s">
        <v>708</v>
      </c>
      <c r="S47" s="27" t="s">
        <v>563</v>
      </c>
    </row>
    <row r="48" s="482" customFormat="1" ht="70" customHeight="1" spans="1:19">
      <c r="A48" s="43">
        <v>6</v>
      </c>
      <c r="B48" s="42" t="s">
        <v>184</v>
      </c>
      <c r="C48" s="28" t="s">
        <v>21</v>
      </c>
      <c r="D48" s="27" t="s">
        <v>271</v>
      </c>
      <c r="E48" s="218" t="s">
        <v>53</v>
      </c>
      <c r="F48" s="57" t="s">
        <v>185</v>
      </c>
      <c r="G48" s="76">
        <v>8000</v>
      </c>
      <c r="H48" s="485"/>
      <c r="I48" s="27"/>
      <c r="J48" s="57" t="s">
        <v>1064</v>
      </c>
      <c r="K48" s="76"/>
      <c r="L48" s="76"/>
      <c r="M48" s="29" t="s">
        <v>754</v>
      </c>
      <c r="N48" s="27"/>
      <c r="O48" s="27"/>
      <c r="P48" s="76" t="s">
        <v>187</v>
      </c>
      <c r="Q48" s="76" t="s">
        <v>188</v>
      </c>
      <c r="R48" s="29" t="s">
        <v>895</v>
      </c>
      <c r="S48" s="27" t="s">
        <v>563</v>
      </c>
    </row>
    <row r="49" s="482" customFormat="1" ht="205" customHeight="1" spans="1:19">
      <c r="A49" s="43">
        <v>7</v>
      </c>
      <c r="B49" s="29" t="s">
        <v>189</v>
      </c>
      <c r="C49" s="28" t="s">
        <v>21</v>
      </c>
      <c r="D49" s="27" t="s">
        <v>271</v>
      </c>
      <c r="E49" s="218" t="s">
        <v>53</v>
      </c>
      <c r="F49" s="39" t="s">
        <v>190</v>
      </c>
      <c r="G49" s="45">
        <v>6000</v>
      </c>
      <c r="H49" s="46"/>
      <c r="I49" s="27"/>
      <c r="J49" s="39" t="s">
        <v>1065</v>
      </c>
      <c r="K49" s="45"/>
      <c r="L49" s="45"/>
      <c r="M49" s="29" t="s">
        <v>754</v>
      </c>
      <c r="N49" s="27"/>
      <c r="O49" s="27"/>
      <c r="P49" s="45" t="s">
        <v>192</v>
      </c>
      <c r="Q49" s="45" t="s">
        <v>193</v>
      </c>
      <c r="R49" s="29" t="s">
        <v>146</v>
      </c>
      <c r="S49" s="27" t="s">
        <v>563</v>
      </c>
    </row>
    <row r="50" s="482" customFormat="1" ht="118" customHeight="1" spans="1:19">
      <c r="A50" s="43">
        <v>8</v>
      </c>
      <c r="B50" s="29" t="s">
        <v>213</v>
      </c>
      <c r="C50" s="28" t="s">
        <v>21</v>
      </c>
      <c r="D50" s="27" t="s">
        <v>271</v>
      </c>
      <c r="E50" s="29" t="s">
        <v>53</v>
      </c>
      <c r="F50" s="39" t="s">
        <v>214</v>
      </c>
      <c r="G50" s="114">
        <v>800</v>
      </c>
      <c r="H50" s="118"/>
      <c r="I50" s="27"/>
      <c r="J50" s="39" t="s">
        <v>1059</v>
      </c>
      <c r="K50" s="76"/>
      <c r="L50" s="303"/>
      <c r="M50" s="29" t="s">
        <v>754</v>
      </c>
      <c r="N50" s="27"/>
      <c r="O50" s="27"/>
      <c r="P50" s="45" t="s">
        <v>67</v>
      </c>
      <c r="Q50" s="45" t="s">
        <v>989</v>
      </c>
      <c r="R50" s="29" t="s">
        <v>146</v>
      </c>
      <c r="S50" s="27" t="s">
        <v>563</v>
      </c>
    </row>
    <row r="51" s="482" customFormat="1" ht="192" customHeight="1" spans="1:19">
      <c r="A51" s="43">
        <v>9</v>
      </c>
      <c r="B51" s="303" t="s">
        <v>215</v>
      </c>
      <c r="C51" s="312" t="s">
        <v>21</v>
      </c>
      <c r="D51" s="27" t="s">
        <v>271</v>
      </c>
      <c r="E51" s="29" t="s">
        <v>53</v>
      </c>
      <c r="F51" s="236" t="s">
        <v>216</v>
      </c>
      <c r="G51" s="44">
        <v>500</v>
      </c>
      <c r="H51" s="118"/>
      <c r="I51" s="27"/>
      <c r="J51" s="39" t="s">
        <v>1066</v>
      </c>
      <c r="K51" s="45"/>
      <c r="L51" s="303"/>
      <c r="M51" s="29" t="s">
        <v>754</v>
      </c>
      <c r="N51" s="27"/>
      <c r="O51" s="27"/>
      <c r="P51" s="76" t="s">
        <v>67</v>
      </c>
      <c r="Q51" s="76" t="s">
        <v>989</v>
      </c>
      <c r="R51" s="490" t="s">
        <v>1067</v>
      </c>
      <c r="S51" s="27" t="s">
        <v>563</v>
      </c>
    </row>
    <row r="52" s="482" customFormat="1" ht="54" customHeight="1" spans="1:19">
      <c r="A52" s="43">
        <v>10</v>
      </c>
      <c r="B52" s="42" t="s">
        <v>222</v>
      </c>
      <c r="C52" s="42" t="s">
        <v>76</v>
      </c>
      <c r="D52" s="27" t="s">
        <v>271</v>
      </c>
      <c r="E52" s="42" t="s">
        <v>53</v>
      </c>
      <c r="F52" s="57" t="s">
        <v>223</v>
      </c>
      <c r="G52" s="44">
        <v>180000</v>
      </c>
      <c r="H52" s="145"/>
      <c r="I52" s="27"/>
      <c r="J52" s="39" t="s">
        <v>1068</v>
      </c>
      <c r="K52" s="76"/>
      <c r="L52" s="76"/>
      <c r="M52" s="29" t="s">
        <v>754</v>
      </c>
      <c r="N52" s="27"/>
      <c r="O52" s="27"/>
      <c r="P52" s="45" t="s">
        <v>145</v>
      </c>
      <c r="Q52" s="76" t="s">
        <v>63</v>
      </c>
      <c r="R52" s="29" t="s">
        <v>1069</v>
      </c>
      <c r="S52" s="27" t="s">
        <v>563</v>
      </c>
    </row>
    <row r="53" s="482" customFormat="1" ht="47" customHeight="1" spans="1:19">
      <c r="A53" s="43">
        <v>11</v>
      </c>
      <c r="B53" s="42" t="s">
        <v>225</v>
      </c>
      <c r="C53" s="42" t="s">
        <v>76</v>
      </c>
      <c r="D53" s="27" t="s">
        <v>271</v>
      </c>
      <c r="E53" s="42" t="s">
        <v>53</v>
      </c>
      <c r="F53" s="57" t="s">
        <v>226</v>
      </c>
      <c r="G53" s="44">
        <v>180000</v>
      </c>
      <c r="H53" s="145"/>
      <c r="I53" s="27"/>
      <c r="J53" s="39" t="s">
        <v>1068</v>
      </c>
      <c r="K53" s="76"/>
      <c r="L53" s="76"/>
      <c r="M53" s="29" t="s">
        <v>754</v>
      </c>
      <c r="N53" s="27"/>
      <c r="O53" s="27"/>
      <c r="P53" s="45" t="s">
        <v>145</v>
      </c>
      <c r="Q53" s="76" t="s">
        <v>63</v>
      </c>
      <c r="R53" s="490" t="s">
        <v>1067</v>
      </c>
      <c r="S53" s="27" t="s">
        <v>563</v>
      </c>
    </row>
    <row r="54" s="482" customFormat="1" ht="109" customHeight="1" spans="1:19">
      <c r="A54" s="43">
        <v>12</v>
      </c>
      <c r="B54" s="42" t="s">
        <v>227</v>
      </c>
      <c r="C54" s="42" t="s">
        <v>76</v>
      </c>
      <c r="D54" s="27" t="s">
        <v>271</v>
      </c>
      <c r="E54" s="42" t="s">
        <v>53</v>
      </c>
      <c r="F54" s="57" t="s">
        <v>228</v>
      </c>
      <c r="G54" s="44">
        <v>180000</v>
      </c>
      <c r="H54" s="145"/>
      <c r="I54" s="27"/>
      <c r="J54" s="39" t="s">
        <v>1068</v>
      </c>
      <c r="K54" s="76"/>
      <c r="L54" s="76"/>
      <c r="M54" s="29" t="s">
        <v>754</v>
      </c>
      <c r="N54" s="27"/>
      <c r="O54" s="27"/>
      <c r="P54" s="45" t="s">
        <v>145</v>
      </c>
      <c r="Q54" s="76" t="s">
        <v>63</v>
      </c>
      <c r="R54" s="29" t="s">
        <v>895</v>
      </c>
      <c r="S54" s="27" t="s">
        <v>563</v>
      </c>
    </row>
    <row r="55" s="482" customFormat="1" ht="109" customHeight="1" spans="1:19">
      <c r="A55" s="43">
        <v>13</v>
      </c>
      <c r="B55" s="42" t="s">
        <v>229</v>
      </c>
      <c r="C55" s="42" t="s">
        <v>76</v>
      </c>
      <c r="D55" s="27" t="s">
        <v>271</v>
      </c>
      <c r="E55" s="42" t="s">
        <v>53</v>
      </c>
      <c r="F55" s="57" t="s">
        <v>230</v>
      </c>
      <c r="G55" s="44">
        <v>60000</v>
      </c>
      <c r="H55" s="145"/>
      <c r="I55" s="27"/>
      <c r="J55" s="39" t="s">
        <v>1068</v>
      </c>
      <c r="K55" s="76"/>
      <c r="L55" s="76"/>
      <c r="M55" s="29" t="s">
        <v>754</v>
      </c>
      <c r="N55" s="27"/>
      <c r="O55" s="27"/>
      <c r="P55" s="76" t="s">
        <v>187</v>
      </c>
      <c r="Q55" s="76" t="s">
        <v>188</v>
      </c>
      <c r="R55" s="29" t="s">
        <v>708</v>
      </c>
      <c r="S55" s="27" t="s">
        <v>563</v>
      </c>
    </row>
    <row r="56" s="482" customFormat="1" ht="56" customHeight="1" spans="1:19">
      <c r="A56" s="43">
        <v>14</v>
      </c>
      <c r="B56" s="42" t="s">
        <v>231</v>
      </c>
      <c r="C56" s="42" t="s">
        <v>76</v>
      </c>
      <c r="D56" s="27" t="s">
        <v>271</v>
      </c>
      <c r="E56" s="218" t="s">
        <v>53</v>
      </c>
      <c r="F56" s="57" t="s">
        <v>232</v>
      </c>
      <c r="G56" s="225">
        <v>160000</v>
      </c>
      <c r="H56" s="486"/>
      <c r="I56" s="27"/>
      <c r="J56" s="39" t="s">
        <v>1068</v>
      </c>
      <c r="K56" s="233"/>
      <c r="L56" s="233"/>
      <c r="M56" s="29" t="s">
        <v>754</v>
      </c>
      <c r="N56" s="27"/>
      <c r="O56" s="27"/>
      <c r="P56" s="45" t="s">
        <v>145</v>
      </c>
      <c r="Q56" s="76" t="s">
        <v>63</v>
      </c>
      <c r="R56" s="489" t="s">
        <v>1070</v>
      </c>
      <c r="S56" s="27" t="s">
        <v>563</v>
      </c>
    </row>
    <row r="57" s="482" customFormat="1" ht="57" customHeight="1" spans="1:19">
      <c r="A57" s="43">
        <v>15</v>
      </c>
      <c r="B57" s="42" t="s">
        <v>233</v>
      </c>
      <c r="C57" s="42" t="s">
        <v>76</v>
      </c>
      <c r="D57" s="27" t="s">
        <v>271</v>
      </c>
      <c r="E57" s="218" t="s">
        <v>53</v>
      </c>
      <c r="F57" s="57" t="s">
        <v>234</v>
      </c>
      <c r="G57" s="225">
        <v>150000</v>
      </c>
      <c r="H57" s="486"/>
      <c r="I57" s="27"/>
      <c r="J57" s="39" t="s">
        <v>1068</v>
      </c>
      <c r="K57" s="233"/>
      <c r="L57" s="233"/>
      <c r="M57" s="29" t="s">
        <v>754</v>
      </c>
      <c r="N57" s="27"/>
      <c r="O57" s="27"/>
      <c r="P57" s="45" t="s">
        <v>145</v>
      </c>
      <c r="Q57" s="76" t="s">
        <v>63</v>
      </c>
      <c r="R57" s="489" t="s">
        <v>1071</v>
      </c>
      <c r="S57" s="27" t="s">
        <v>563</v>
      </c>
    </row>
    <row r="58" s="482" customFormat="1" ht="87" customHeight="1" spans="1:19">
      <c r="A58" s="43">
        <v>16</v>
      </c>
      <c r="B58" s="27" t="s">
        <v>1072</v>
      </c>
      <c r="C58" s="27" t="s">
        <v>21</v>
      </c>
      <c r="D58" s="27" t="s">
        <v>271</v>
      </c>
      <c r="E58" s="27" t="s">
        <v>53</v>
      </c>
      <c r="F58" s="29" t="s">
        <v>1073</v>
      </c>
      <c r="G58" s="27">
        <v>3000</v>
      </c>
      <c r="H58" s="27"/>
      <c r="I58" s="27"/>
      <c r="J58" s="29" t="s">
        <v>1074</v>
      </c>
      <c r="K58" s="45" t="s">
        <v>477</v>
      </c>
      <c r="L58" s="303" t="s">
        <v>319</v>
      </c>
      <c r="M58" s="29" t="s">
        <v>754</v>
      </c>
      <c r="N58" s="27"/>
      <c r="O58" s="27"/>
      <c r="P58" s="27" t="s">
        <v>271</v>
      </c>
      <c r="Q58" s="76" t="s">
        <v>146</v>
      </c>
      <c r="R58" s="29" t="s">
        <v>995</v>
      </c>
      <c r="S58" s="27" t="s">
        <v>488</v>
      </c>
    </row>
    <row r="59" s="482" customFormat="1" ht="69" customHeight="1" spans="1:19">
      <c r="A59" s="43">
        <v>17</v>
      </c>
      <c r="B59" s="42" t="s">
        <v>194</v>
      </c>
      <c r="C59" s="28" t="s">
        <v>21</v>
      </c>
      <c r="D59" s="27" t="s">
        <v>271</v>
      </c>
      <c r="E59" s="42" t="s">
        <v>30</v>
      </c>
      <c r="F59" s="57" t="s">
        <v>195</v>
      </c>
      <c r="G59" s="44">
        <v>5000</v>
      </c>
      <c r="H59" s="145"/>
      <c r="I59" s="27"/>
      <c r="J59" s="39" t="s">
        <v>1075</v>
      </c>
      <c r="K59" s="76"/>
      <c r="L59" s="76"/>
      <c r="M59" s="29" t="s">
        <v>754</v>
      </c>
      <c r="N59" s="27"/>
      <c r="O59" s="27"/>
      <c r="P59" s="76" t="s">
        <v>197</v>
      </c>
      <c r="Q59" s="76" t="s">
        <v>198</v>
      </c>
      <c r="R59" s="29" t="s">
        <v>146</v>
      </c>
      <c r="S59" s="27" t="s">
        <v>563</v>
      </c>
    </row>
    <row r="60" s="1" customFormat="1" ht="25" customHeight="1" spans="1:19">
      <c r="A60" s="21" t="s">
        <v>480</v>
      </c>
      <c r="B60" s="22" t="str">
        <f>"社会事业类"&amp;SUBTOTAL(3,A60:A62)-2&amp;"个"</f>
        <v>社会事业类1个</v>
      </c>
      <c r="C60" s="23"/>
      <c r="D60" s="23"/>
      <c r="E60" s="23"/>
      <c r="F60" s="22"/>
      <c r="G60" s="24">
        <f>SUM(G61:G61)</f>
        <v>800</v>
      </c>
      <c r="H60" s="24"/>
      <c r="I60" s="24"/>
      <c r="J60" s="78"/>
      <c r="K60" s="78"/>
      <c r="L60" s="78"/>
      <c r="M60" s="78"/>
      <c r="N60" s="52"/>
      <c r="O60" s="52"/>
      <c r="P60" s="52"/>
      <c r="Q60" s="52"/>
      <c r="R60" s="52"/>
      <c r="S60" s="52"/>
    </row>
    <row r="61" s="482" customFormat="1" ht="68" customHeight="1" spans="1:19">
      <c r="A61" s="43">
        <v>1</v>
      </c>
      <c r="B61" s="42" t="s">
        <v>218</v>
      </c>
      <c r="C61" s="28" t="s">
        <v>21</v>
      </c>
      <c r="D61" s="27" t="s">
        <v>271</v>
      </c>
      <c r="E61" s="29" t="s">
        <v>22</v>
      </c>
      <c r="F61" s="57" t="s">
        <v>219</v>
      </c>
      <c r="G61" s="225">
        <v>800</v>
      </c>
      <c r="H61" s="486"/>
      <c r="I61" s="27"/>
      <c r="J61" s="39" t="s">
        <v>893</v>
      </c>
      <c r="K61" s="233"/>
      <c r="L61" s="233"/>
      <c r="M61" s="29" t="s">
        <v>754</v>
      </c>
      <c r="N61" s="27"/>
      <c r="O61" s="27"/>
      <c r="P61" s="45" t="s">
        <v>220</v>
      </c>
      <c r="Q61" s="45" t="s">
        <v>221</v>
      </c>
      <c r="R61" s="29" t="s">
        <v>1069</v>
      </c>
      <c r="S61" s="27" t="s">
        <v>705</v>
      </c>
    </row>
    <row r="62" s="1" customFormat="1" ht="25" customHeight="1" spans="1:19">
      <c r="A62" s="21" t="s">
        <v>512</v>
      </c>
      <c r="B62" s="22" t="str">
        <f>"商贸服务类"&amp;SUBTOTAL(3,A62:A68)-1&amp;"个"</f>
        <v>商贸服务类6个</v>
      </c>
      <c r="C62" s="23"/>
      <c r="D62" s="23"/>
      <c r="E62" s="23"/>
      <c r="F62" s="22"/>
      <c r="G62" s="24">
        <f>SUM(G63:G68)</f>
        <v>241000</v>
      </c>
      <c r="H62" s="24"/>
      <c r="I62" s="24"/>
      <c r="J62" s="78"/>
      <c r="K62" s="78"/>
      <c r="L62" s="78"/>
      <c r="M62" s="78"/>
      <c r="N62" s="52"/>
      <c r="O62" s="52"/>
      <c r="P62" s="52"/>
      <c r="Q62" s="52"/>
      <c r="R62" s="52"/>
      <c r="S62" s="52"/>
    </row>
    <row r="63" s="482" customFormat="1" ht="130" customHeight="1" spans="1:19">
      <c r="A63" s="43">
        <v>1</v>
      </c>
      <c r="B63" s="42" t="s">
        <v>199</v>
      </c>
      <c r="C63" s="42" t="s">
        <v>76</v>
      </c>
      <c r="D63" s="27" t="s">
        <v>271</v>
      </c>
      <c r="E63" s="42" t="s">
        <v>30</v>
      </c>
      <c r="F63" s="57" t="s">
        <v>200</v>
      </c>
      <c r="G63" s="225">
        <v>122000</v>
      </c>
      <c r="H63" s="486"/>
      <c r="I63" s="27"/>
      <c r="J63" s="39" t="s">
        <v>893</v>
      </c>
      <c r="K63" s="233"/>
      <c r="L63" s="233"/>
      <c r="M63" s="29" t="s">
        <v>754</v>
      </c>
      <c r="N63" s="27"/>
      <c r="O63" s="27"/>
      <c r="P63" s="45" t="s">
        <v>40</v>
      </c>
      <c r="Q63" s="630" t="s">
        <v>202</v>
      </c>
      <c r="R63" s="29" t="s">
        <v>1076</v>
      </c>
      <c r="S63" s="27" t="s">
        <v>563</v>
      </c>
    </row>
    <row r="64" s="482" customFormat="1" ht="167" customHeight="1" spans="1:19">
      <c r="A64" s="43">
        <v>2</v>
      </c>
      <c r="B64" s="27" t="s">
        <v>203</v>
      </c>
      <c r="C64" s="42" t="s">
        <v>76</v>
      </c>
      <c r="D64" s="27" t="s">
        <v>271</v>
      </c>
      <c r="E64" s="42" t="s">
        <v>30</v>
      </c>
      <c r="F64" s="39" t="s">
        <v>204</v>
      </c>
      <c r="G64" s="27">
        <v>50000</v>
      </c>
      <c r="H64" s="41"/>
      <c r="I64" s="27"/>
      <c r="J64" s="39" t="s">
        <v>1075</v>
      </c>
      <c r="K64" s="27"/>
      <c r="L64" s="27"/>
      <c r="M64" s="29" t="s">
        <v>754</v>
      </c>
      <c r="N64" s="27"/>
      <c r="O64" s="27"/>
      <c r="P64" s="45" t="s">
        <v>40</v>
      </c>
      <c r="Q64" s="630" t="s">
        <v>202</v>
      </c>
      <c r="R64" s="29" t="s">
        <v>1076</v>
      </c>
      <c r="S64" s="27" t="s">
        <v>563</v>
      </c>
    </row>
    <row r="65" s="482" customFormat="1" ht="145" customHeight="1" spans="1:19">
      <c r="A65" s="43">
        <v>3</v>
      </c>
      <c r="B65" s="29" t="s">
        <v>205</v>
      </c>
      <c r="C65" s="42" t="s">
        <v>76</v>
      </c>
      <c r="D65" s="27" t="s">
        <v>271</v>
      </c>
      <c r="E65" s="42" t="s">
        <v>30</v>
      </c>
      <c r="F65" s="39" t="s">
        <v>206</v>
      </c>
      <c r="G65" s="27">
        <v>50000</v>
      </c>
      <c r="H65" s="41"/>
      <c r="I65" s="27"/>
      <c r="J65" s="39" t="s">
        <v>1075</v>
      </c>
      <c r="K65" s="27"/>
      <c r="L65" s="27"/>
      <c r="M65" s="29" t="s">
        <v>754</v>
      </c>
      <c r="N65" s="27"/>
      <c r="O65" s="27"/>
      <c r="P65" s="45" t="s">
        <v>40</v>
      </c>
      <c r="Q65" s="630" t="s">
        <v>202</v>
      </c>
      <c r="R65" s="29" t="s">
        <v>1076</v>
      </c>
      <c r="S65" s="27" t="s">
        <v>563</v>
      </c>
    </row>
    <row r="66" s="482" customFormat="1" ht="71" customHeight="1" spans="1:19">
      <c r="A66" s="43">
        <v>4</v>
      </c>
      <c r="B66" s="29" t="s">
        <v>246</v>
      </c>
      <c r="C66" s="42" t="s">
        <v>76</v>
      </c>
      <c r="D66" s="27" t="s">
        <v>271</v>
      </c>
      <c r="E66" s="29" t="s">
        <v>30</v>
      </c>
      <c r="F66" s="39" t="s">
        <v>247</v>
      </c>
      <c r="G66" s="45">
        <v>6000</v>
      </c>
      <c r="H66" s="46"/>
      <c r="I66" s="27"/>
      <c r="J66" s="39" t="s">
        <v>1077</v>
      </c>
      <c r="K66" s="45"/>
      <c r="L66" s="45"/>
      <c r="M66" s="29" t="s">
        <v>754</v>
      </c>
      <c r="N66" s="27"/>
      <c r="O66" s="27"/>
      <c r="P66" s="76" t="s">
        <v>145</v>
      </c>
      <c r="Q66" s="76" t="s">
        <v>146</v>
      </c>
      <c r="R66" s="29" t="s">
        <v>1069</v>
      </c>
      <c r="S66" s="27" t="s">
        <v>739</v>
      </c>
    </row>
    <row r="67" s="482" customFormat="1" ht="45" customHeight="1" spans="1:19">
      <c r="A67" s="43">
        <v>5</v>
      </c>
      <c r="B67" s="42" t="s">
        <v>251</v>
      </c>
      <c r="C67" s="42" t="s">
        <v>76</v>
      </c>
      <c r="D67" s="27" t="s">
        <v>271</v>
      </c>
      <c r="E67" s="42" t="s">
        <v>30</v>
      </c>
      <c r="F67" s="57" t="s">
        <v>252</v>
      </c>
      <c r="G67" s="225">
        <v>5000</v>
      </c>
      <c r="H67" s="486"/>
      <c r="I67" s="27"/>
      <c r="J67" s="39" t="s">
        <v>893</v>
      </c>
      <c r="K67" s="233"/>
      <c r="L67" s="233"/>
      <c r="M67" s="29" t="s">
        <v>754</v>
      </c>
      <c r="N67" s="27"/>
      <c r="O67" s="27"/>
      <c r="P67" s="45" t="s">
        <v>145</v>
      </c>
      <c r="Q67" s="45" t="s">
        <v>146</v>
      </c>
      <c r="R67" s="490" t="s">
        <v>1067</v>
      </c>
      <c r="S67" s="27" t="s">
        <v>739</v>
      </c>
    </row>
    <row r="68" s="482" customFormat="1" ht="113" customHeight="1" spans="1:19">
      <c r="A68" s="43">
        <v>6</v>
      </c>
      <c r="B68" s="29" t="s">
        <v>207</v>
      </c>
      <c r="C68" s="28" t="s">
        <v>21</v>
      </c>
      <c r="D68" s="27" t="s">
        <v>271</v>
      </c>
      <c r="E68" s="42" t="s">
        <v>30</v>
      </c>
      <c r="F68" s="39" t="s">
        <v>208</v>
      </c>
      <c r="G68" s="45">
        <v>8000</v>
      </c>
      <c r="H68" s="46"/>
      <c r="I68" s="27"/>
      <c r="J68" s="39" t="s">
        <v>1078</v>
      </c>
      <c r="K68" s="45"/>
      <c r="L68" s="45"/>
      <c r="M68" s="29" t="s">
        <v>754</v>
      </c>
      <c r="N68" s="27"/>
      <c r="O68" s="27"/>
      <c r="P68" s="76" t="s">
        <v>145</v>
      </c>
      <c r="Q68" s="76" t="s">
        <v>146</v>
      </c>
      <c r="R68" s="29" t="s">
        <v>687</v>
      </c>
      <c r="S68" s="27" t="s">
        <v>563</v>
      </c>
    </row>
  </sheetData>
  <autoFilter xmlns:etc="http://www.wps.cn/officeDocument/2017/etCustomData" ref="A4:W68"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6" fitToHeight="0" orientation="landscape" horizontalDpi="600"/>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80"/>
  <sheetViews>
    <sheetView view="pageBreakPreview" zoomScale="70" zoomScaleNormal="70" topLeftCell="A73" workbookViewId="0">
      <selection activeCell="A63" sqref="$A63:$XFD68"/>
    </sheetView>
  </sheetViews>
  <sheetFormatPr defaultColWidth="9" defaultRowHeight="13.5"/>
  <cols>
    <col min="1" max="1" width="7.75" customWidth="1"/>
    <col min="2" max="2" width="19.3166666666667" style="182" customWidth="1"/>
    <col min="3" max="3" width="9.69166666666667" customWidth="1"/>
    <col min="4" max="4" width="10.025" customWidth="1"/>
    <col min="5" max="5" width="13.8833333333333" style="183" customWidth="1"/>
    <col min="6" max="6" width="31.6333333333333" customWidth="1"/>
    <col min="7" max="7" width="13.7416666666667" customWidth="1"/>
    <col min="8" max="8" width="25.6333333333333" customWidth="1"/>
    <col min="9" max="9" width="13.575" customWidth="1"/>
    <col min="10" max="10" width="37.4916666666667" customWidth="1"/>
    <col min="11" max="11" width="16.3666666666667" customWidth="1"/>
    <col min="12" max="12" width="16.5916666666667" customWidth="1"/>
    <col min="13" max="13" width="18.4083333333333" customWidth="1"/>
    <col min="14" max="14" width="9.25"/>
    <col min="15" max="15" width="11.5"/>
    <col min="16" max="16" width="17" customWidth="1"/>
    <col min="17" max="17" width="14.3166666666667" customWidth="1"/>
    <col min="18" max="18" width="16.1416666666667" style="220" customWidth="1"/>
    <col min="19" max="19" width="12.4916666666667" customWidth="1"/>
  </cols>
  <sheetData>
    <row r="1" s="2" customFormat="1" ht="46" customHeight="1" spans="1:19">
      <c r="A1" s="221" t="s">
        <v>1079</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"合计项目"&amp;SUBTOTAL(3,A6:A80)-14&amp;"个"</f>
        <v>合计项目61个</v>
      </c>
      <c r="C5" s="75"/>
      <c r="D5" s="75"/>
      <c r="E5" s="75"/>
      <c r="F5" s="17"/>
      <c r="G5" s="165">
        <f>SUM(G6,G34,G56)</f>
        <v>4360557.02</v>
      </c>
      <c r="H5" s="165"/>
      <c r="I5" s="165">
        <f>SUM(I6,I34,I56)</f>
        <v>874379</v>
      </c>
      <c r="J5" s="17"/>
      <c r="K5" s="17"/>
      <c r="L5" s="17"/>
      <c r="M5" s="17"/>
      <c r="N5" s="164"/>
      <c r="O5" s="164"/>
      <c r="P5" s="164"/>
      <c r="Q5" s="164"/>
      <c r="R5" s="164"/>
      <c r="S5" s="164"/>
    </row>
    <row r="6" s="1" customFormat="1" ht="25" customHeight="1" spans="1:19">
      <c r="A6" s="21" t="s">
        <v>19</v>
      </c>
      <c r="B6" s="22" t="str">
        <f>"在建项目"&amp;SUBTOTAL(3,A6:A34)-5&amp;"个"</f>
        <v>在建项目24个</v>
      </c>
      <c r="C6" s="23"/>
      <c r="D6" s="23"/>
      <c r="E6" s="24"/>
      <c r="F6" s="22"/>
      <c r="G6" s="53">
        <f>SUM(G7,G9,G21,G27)</f>
        <v>1856611.02</v>
      </c>
      <c r="H6" s="24"/>
      <c r="I6" s="24">
        <f>SUM(I7,I9,I21,I27)</f>
        <v>749487</v>
      </c>
      <c r="J6" s="78"/>
      <c r="K6" s="78"/>
      <c r="L6" s="78"/>
      <c r="M6" s="78"/>
      <c r="N6" s="52"/>
      <c r="O6" s="52"/>
      <c r="P6" s="52"/>
      <c r="Q6" s="52"/>
      <c r="R6" s="52"/>
      <c r="S6" s="52"/>
    </row>
    <row r="7" s="1" customFormat="1" ht="25" customHeight="1" spans="1:19">
      <c r="A7" s="21" t="s">
        <v>296</v>
      </c>
      <c r="B7" s="22" t="str">
        <f>"农林水利类"&amp;SUBTOTAL(3,A7:A8)-1&amp;"个"</f>
        <v>农林水利类1个</v>
      </c>
      <c r="C7" s="23"/>
      <c r="D7" s="23"/>
      <c r="E7" s="24"/>
      <c r="F7" s="22"/>
      <c r="G7" s="24">
        <f>SUM(G8:G8)</f>
        <v>47387</v>
      </c>
      <c r="H7" s="24"/>
      <c r="I7" s="24">
        <f>SUM(I8:I8)</f>
        <v>27387</v>
      </c>
      <c r="J7" s="78"/>
      <c r="K7" s="78"/>
      <c r="L7" s="78"/>
      <c r="M7" s="78"/>
      <c r="N7" s="52"/>
      <c r="O7" s="52"/>
      <c r="P7" s="52"/>
      <c r="Q7" s="52"/>
      <c r="R7" s="52"/>
      <c r="S7" s="52"/>
    </row>
    <row r="8" s="448" customFormat="1" ht="138" customHeight="1" spans="1:19">
      <c r="A8" s="29">
        <v>1</v>
      </c>
      <c r="B8" s="39" t="s">
        <v>1080</v>
      </c>
      <c r="C8" s="29" t="s">
        <v>76</v>
      </c>
      <c r="D8" s="460" t="s">
        <v>272</v>
      </c>
      <c r="E8" s="32" t="s">
        <v>1081</v>
      </c>
      <c r="F8" s="39" t="s">
        <v>1082</v>
      </c>
      <c r="G8" s="43">
        <v>47387</v>
      </c>
      <c r="H8" s="82" t="s">
        <v>1083</v>
      </c>
      <c r="I8" s="43">
        <v>27387</v>
      </c>
      <c r="J8" s="212" t="s">
        <v>1084</v>
      </c>
      <c r="K8" s="29" t="s">
        <v>592</v>
      </c>
      <c r="L8" s="29" t="s">
        <v>337</v>
      </c>
      <c r="M8" s="29" t="s">
        <v>1085</v>
      </c>
      <c r="N8" s="76" t="s">
        <v>25</v>
      </c>
      <c r="O8" s="470" t="s">
        <v>26</v>
      </c>
      <c r="P8" s="470" t="s">
        <v>1086</v>
      </c>
      <c r="Q8" s="470" t="s">
        <v>1087</v>
      </c>
      <c r="R8" s="29" t="s">
        <v>768</v>
      </c>
      <c r="S8" s="29" t="s">
        <v>488</v>
      </c>
    </row>
    <row r="9" s="1" customFormat="1" ht="25" customHeight="1" spans="1:19">
      <c r="A9" s="21" t="s">
        <v>480</v>
      </c>
      <c r="B9" s="22" t="str">
        <f>"城建环保类"&amp;SUBTOTAL(3,A9:A21)-2&amp;"个"</f>
        <v>城建环保类11个</v>
      </c>
      <c r="C9" s="23"/>
      <c r="D9" s="23"/>
      <c r="E9" s="24"/>
      <c r="F9" s="22"/>
      <c r="G9" s="53">
        <f>SUM(G10:G20)</f>
        <v>1713624.02</v>
      </c>
      <c r="H9" s="24"/>
      <c r="I9" s="24">
        <f>SUM(I10:I20)</f>
        <v>666100</v>
      </c>
      <c r="J9" s="78"/>
      <c r="K9" s="78"/>
      <c r="L9" s="78"/>
      <c r="M9" s="78"/>
      <c r="N9" s="52"/>
      <c r="O9" s="52"/>
      <c r="P9" s="52"/>
      <c r="Q9" s="52"/>
      <c r="R9" s="52"/>
      <c r="S9" s="52"/>
    </row>
    <row r="10" s="449" customFormat="1" ht="120" customHeight="1" spans="1:19">
      <c r="A10" s="264">
        <v>1</v>
      </c>
      <c r="B10" s="39" t="s">
        <v>1088</v>
      </c>
      <c r="C10" s="29" t="s">
        <v>76</v>
      </c>
      <c r="D10" s="27" t="s">
        <v>272</v>
      </c>
      <c r="E10" s="29" t="s">
        <v>1089</v>
      </c>
      <c r="F10" s="39" t="s">
        <v>1090</v>
      </c>
      <c r="G10" s="43">
        <v>30000</v>
      </c>
      <c r="H10" s="255" t="s">
        <v>1091</v>
      </c>
      <c r="I10" s="45">
        <v>20000</v>
      </c>
      <c r="J10" s="46" t="s">
        <v>1092</v>
      </c>
      <c r="K10" s="238" t="s">
        <v>592</v>
      </c>
      <c r="L10" s="29" t="s">
        <v>302</v>
      </c>
      <c r="M10" s="238" t="s">
        <v>1093</v>
      </c>
      <c r="N10" s="43" t="s">
        <v>25</v>
      </c>
      <c r="O10" s="43" t="s">
        <v>49</v>
      </c>
      <c r="P10" s="29" t="s">
        <v>40</v>
      </c>
      <c r="Q10" s="29" t="s">
        <v>1094</v>
      </c>
      <c r="R10" s="45" t="s">
        <v>768</v>
      </c>
      <c r="S10" s="264" t="s">
        <v>563</v>
      </c>
    </row>
    <row r="11" s="449" customFormat="1" ht="120" customHeight="1" spans="1:19">
      <c r="A11" s="264">
        <v>2</v>
      </c>
      <c r="B11" s="39" t="s">
        <v>1095</v>
      </c>
      <c r="C11" s="29" t="s">
        <v>76</v>
      </c>
      <c r="D11" s="27" t="s">
        <v>272</v>
      </c>
      <c r="E11" s="27" t="s">
        <v>1089</v>
      </c>
      <c r="F11" s="39" t="s">
        <v>1096</v>
      </c>
      <c r="G11" s="29">
        <v>1200</v>
      </c>
      <c r="H11" s="27" t="s">
        <v>1097</v>
      </c>
      <c r="I11" s="43">
        <v>600</v>
      </c>
      <c r="J11" s="471" t="s">
        <v>1084</v>
      </c>
      <c r="K11" s="238" t="s">
        <v>592</v>
      </c>
      <c r="L11" s="27" t="s">
        <v>302</v>
      </c>
      <c r="M11" s="27" t="s">
        <v>1098</v>
      </c>
      <c r="N11" s="45" t="s">
        <v>25</v>
      </c>
      <c r="O11" s="45" t="s">
        <v>26</v>
      </c>
      <c r="P11" s="238" t="s">
        <v>67</v>
      </c>
      <c r="Q11" s="29" t="s">
        <v>838</v>
      </c>
      <c r="R11" s="45" t="s">
        <v>768</v>
      </c>
      <c r="S11" s="264" t="s">
        <v>563</v>
      </c>
    </row>
    <row r="12" s="450" customFormat="1" ht="120" customHeight="1" spans="1:19">
      <c r="A12" s="264">
        <v>3</v>
      </c>
      <c r="B12" s="39" t="s">
        <v>578</v>
      </c>
      <c r="C12" s="29" t="s">
        <v>21</v>
      </c>
      <c r="D12" s="27" t="s">
        <v>272</v>
      </c>
      <c r="E12" s="27" t="s">
        <v>1099</v>
      </c>
      <c r="F12" s="39" t="s">
        <v>1100</v>
      </c>
      <c r="G12" s="29">
        <v>334466</v>
      </c>
      <c r="H12" s="29" t="s">
        <v>1101</v>
      </c>
      <c r="I12" s="29">
        <v>104000</v>
      </c>
      <c r="J12" s="39" t="s">
        <v>581</v>
      </c>
      <c r="K12" s="29" t="s">
        <v>318</v>
      </c>
      <c r="L12" s="39" t="s">
        <v>302</v>
      </c>
      <c r="M12" s="39" t="s">
        <v>1102</v>
      </c>
      <c r="N12" s="29" t="s">
        <v>25</v>
      </c>
      <c r="O12" s="29" t="s">
        <v>25</v>
      </c>
      <c r="P12" s="29" t="s">
        <v>182</v>
      </c>
      <c r="Q12" s="29" t="s">
        <v>58</v>
      </c>
      <c r="R12" s="29" t="s">
        <v>768</v>
      </c>
      <c r="S12" s="264" t="s">
        <v>563</v>
      </c>
    </row>
    <row r="13" s="450" customFormat="1" ht="195" customHeight="1" spans="1:19">
      <c r="A13" s="264">
        <v>4</v>
      </c>
      <c r="B13" s="357" t="s">
        <v>583</v>
      </c>
      <c r="C13" s="461" t="s">
        <v>21</v>
      </c>
      <c r="D13" s="461" t="s">
        <v>1103</v>
      </c>
      <c r="E13" s="358" t="s">
        <v>1104</v>
      </c>
      <c r="F13" s="462" t="s">
        <v>1105</v>
      </c>
      <c r="G13" s="463">
        <v>288400</v>
      </c>
      <c r="H13" s="464" t="s">
        <v>1106</v>
      </c>
      <c r="I13" s="472">
        <v>80000</v>
      </c>
      <c r="J13" s="473" t="s">
        <v>586</v>
      </c>
      <c r="K13" s="447" t="s">
        <v>318</v>
      </c>
      <c r="L13" s="473" t="s">
        <v>302</v>
      </c>
      <c r="M13" s="473" t="s">
        <v>587</v>
      </c>
      <c r="N13" s="474" t="s">
        <v>25</v>
      </c>
      <c r="O13" s="358" t="s">
        <v>25</v>
      </c>
      <c r="P13" s="358" t="s">
        <v>182</v>
      </c>
      <c r="Q13" s="447" t="s">
        <v>58</v>
      </c>
      <c r="R13" s="29" t="s">
        <v>768</v>
      </c>
      <c r="S13" s="264" t="s">
        <v>563</v>
      </c>
    </row>
    <row r="14" s="449" customFormat="1" ht="160" customHeight="1" spans="1:19">
      <c r="A14" s="264">
        <v>5</v>
      </c>
      <c r="B14" s="39" t="s">
        <v>588</v>
      </c>
      <c r="C14" s="42" t="s">
        <v>76</v>
      </c>
      <c r="D14" s="465" t="s">
        <v>272</v>
      </c>
      <c r="E14" s="238" t="s">
        <v>1107</v>
      </c>
      <c r="F14" s="31" t="s">
        <v>589</v>
      </c>
      <c r="G14" s="29">
        <v>88000</v>
      </c>
      <c r="H14" s="466" t="s">
        <v>1108</v>
      </c>
      <c r="I14" s="238">
        <v>82000</v>
      </c>
      <c r="J14" s="31" t="s">
        <v>1109</v>
      </c>
      <c r="K14" s="238" t="s">
        <v>592</v>
      </c>
      <c r="L14" s="238" t="s">
        <v>337</v>
      </c>
      <c r="M14" s="238" t="s">
        <v>593</v>
      </c>
      <c r="N14" s="29" t="s">
        <v>25</v>
      </c>
      <c r="O14" s="29" t="s">
        <v>25</v>
      </c>
      <c r="P14" s="238" t="s">
        <v>594</v>
      </c>
      <c r="Q14" s="475" t="s">
        <v>1110</v>
      </c>
      <c r="R14" s="238" t="s">
        <v>768</v>
      </c>
      <c r="S14" s="264" t="s">
        <v>563</v>
      </c>
    </row>
    <row r="15" s="451" customFormat="1" ht="76" customHeight="1" spans="1:19">
      <c r="A15" s="264">
        <v>6</v>
      </c>
      <c r="B15" s="31" t="s">
        <v>597</v>
      </c>
      <c r="C15" s="238" t="s">
        <v>76</v>
      </c>
      <c r="D15" s="465" t="s">
        <v>272</v>
      </c>
      <c r="E15" s="238" t="s">
        <v>1107</v>
      </c>
      <c r="F15" s="31" t="s">
        <v>598</v>
      </c>
      <c r="G15" s="238">
        <v>130000</v>
      </c>
      <c r="H15" s="466" t="s">
        <v>1111</v>
      </c>
      <c r="I15" s="238">
        <v>80000</v>
      </c>
      <c r="J15" s="31" t="s">
        <v>1112</v>
      </c>
      <c r="K15" s="238" t="s">
        <v>592</v>
      </c>
      <c r="L15" s="465" t="s">
        <v>337</v>
      </c>
      <c r="M15" s="238" t="s">
        <v>601</v>
      </c>
      <c r="N15" s="410" t="s">
        <v>25</v>
      </c>
      <c r="O15" s="238" t="s">
        <v>49</v>
      </c>
      <c r="P15" s="475" t="s">
        <v>602</v>
      </c>
      <c r="Q15" s="475" t="s">
        <v>603</v>
      </c>
      <c r="R15" s="238" t="s">
        <v>768</v>
      </c>
      <c r="S15" s="264" t="s">
        <v>563</v>
      </c>
    </row>
    <row r="16" s="449" customFormat="1" ht="76" customHeight="1" spans="1:19">
      <c r="A16" s="264">
        <v>7</v>
      </c>
      <c r="B16" s="39" t="s">
        <v>604</v>
      </c>
      <c r="C16" s="29" t="s">
        <v>76</v>
      </c>
      <c r="D16" s="42" t="s">
        <v>272</v>
      </c>
      <c r="E16" s="29" t="s">
        <v>1107</v>
      </c>
      <c r="F16" s="39" t="s">
        <v>605</v>
      </c>
      <c r="G16" s="29">
        <v>100000</v>
      </c>
      <c r="H16" s="29" t="s">
        <v>1113</v>
      </c>
      <c r="I16" s="29">
        <v>40000</v>
      </c>
      <c r="J16" s="39" t="s">
        <v>1114</v>
      </c>
      <c r="K16" s="29" t="s">
        <v>592</v>
      </c>
      <c r="L16" s="29" t="s">
        <v>302</v>
      </c>
      <c r="M16" s="29" t="s">
        <v>608</v>
      </c>
      <c r="N16" s="410" t="s">
        <v>25</v>
      </c>
      <c r="O16" s="43" t="s">
        <v>25</v>
      </c>
      <c r="P16" s="45" t="s">
        <v>609</v>
      </c>
      <c r="Q16" s="45" t="s">
        <v>610</v>
      </c>
      <c r="R16" s="29" t="s">
        <v>768</v>
      </c>
      <c r="S16" s="264" t="s">
        <v>563</v>
      </c>
    </row>
    <row r="17" s="452" customFormat="1" ht="208" customHeight="1" spans="1:20">
      <c r="A17" s="264">
        <v>8</v>
      </c>
      <c r="B17" s="39" t="s">
        <v>611</v>
      </c>
      <c r="C17" s="238" t="s">
        <v>76</v>
      </c>
      <c r="D17" s="29" t="s">
        <v>272</v>
      </c>
      <c r="E17" s="27" t="s">
        <v>1115</v>
      </c>
      <c r="F17" s="39" t="s">
        <v>1116</v>
      </c>
      <c r="G17" s="32">
        <v>294935.02</v>
      </c>
      <c r="H17" s="29" t="s">
        <v>1117</v>
      </c>
      <c r="I17" s="29">
        <v>55000</v>
      </c>
      <c r="J17" s="476" t="s">
        <v>614</v>
      </c>
      <c r="K17" s="29" t="s">
        <v>592</v>
      </c>
      <c r="L17" s="29" t="s">
        <v>302</v>
      </c>
      <c r="M17" s="29" t="s">
        <v>615</v>
      </c>
      <c r="N17" s="410" t="s">
        <v>25</v>
      </c>
      <c r="O17" s="43" t="s">
        <v>49</v>
      </c>
      <c r="P17" s="29" t="s">
        <v>616</v>
      </c>
      <c r="Q17" s="29" t="s">
        <v>617</v>
      </c>
      <c r="R17" s="29" t="s">
        <v>768</v>
      </c>
      <c r="S17" s="264" t="s">
        <v>563</v>
      </c>
      <c r="T17" s="452" t="s">
        <v>1118</v>
      </c>
    </row>
    <row r="18" s="453" customFormat="1" ht="120" customHeight="1" spans="1:20">
      <c r="A18" s="264">
        <v>9</v>
      </c>
      <c r="B18" s="39" t="s">
        <v>618</v>
      </c>
      <c r="C18" s="238" t="s">
        <v>76</v>
      </c>
      <c r="D18" s="29" t="s">
        <v>272</v>
      </c>
      <c r="E18" s="29" t="s">
        <v>1119</v>
      </c>
      <c r="F18" s="39" t="s">
        <v>1120</v>
      </c>
      <c r="G18" s="225">
        <v>201623</v>
      </c>
      <c r="H18" s="29" t="s">
        <v>1121</v>
      </c>
      <c r="I18" s="29">
        <v>45000</v>
      </c>
      <c r="J18" s="39" t="s">
        <v>621</v>
      </c>
      <c r="K18" s="29" t="s">
        <v>592</v>
      </c>
      <c r="L18" s="29" t="s">
        <v>302</v>
      </c>
      <c r="M18" s="29" t="s">
        <v>622</v>
      </c>
      <c r="N18" s="29" t="s">
        <v>25</v>
      </c>
      <c r="O18" s="43" t="s">
        <v>49</v>
      </c>
      <c r="P18" s="29" t="s">
        <v>616</v>
      </c>
      <c r="Q18" s="29" t="s">
        <v>617</v>
      </c>
      <c r="R18" s="29" t="s">
        <v>768</v>
      </c>
      <c r="S18" s="264" t="s">
        <v>563</v>
      </c>
      <c r="T18" s="30" t="s">
        <v>1122</v>
      </c>
    </row>
    <row r="19" s="449" customFormat="1" ht="262" customHeight="1" spans="1:19">
      <c r="A19" s="264">
        <v>10</v>
      </c>
      <c r="B19" s="39" t="s">
        <v>1123</v>
      </c>
      <c r="C19" s="29" t="s">
        <v>76</v>
      </c>
      <c r="D19" s="29" t="s">
        <v>272</v>
      </c>
      <c r="E19" s="29" t="s">
        <v>1107</v>
      </c>
      <c r="F19" s="39" t="s">
        <v>1124</v>
      </c>
      <c r="G19" s="29">
        <v>230000</v>
      </c>
      <c r="H19" s="60" t="s">
        <v>1125</v>
      </c>
      <c r="I19" s="29">
        <v>151500</v>
      </c>
      <c r="J19" s="39" t="s">
        <v>1126</v>
      </c>
      <c r="K19" s="60" t="s">
        <v>592</v>
      </c>
      <c r="L19" s="60" t="s">
        <v>337</v>
      </c>
      <c r="M19" s="86" t="s">
        <v>1127</v>
      </c>
      <c r="N19" s="29" t="s">
        <v>25</v>
      </c>
      <c r="O19" s="29" t="s">
        <v>56</v>
      </c>
      <c r="P19" s="29" t="s">
        <v>1128</v>
      </c>
      <c r="Q19" s="29" t="s">
        <v>1129</v>
      </c>
      <c r="R19" s="29" t="s">
        <v>768</v>
      </c>
      <c r="S19" s="264" t="s">
        <v>563</v>
      </c>
    </row>
    <row r="20" s="449" customFormat="1" ht="176" customHeight="1" spans="1:19">
      <c r="A20" s="264">
        <v>11</v>
      </c>
      <c r="B20" s="39" t="s">
        <v>1130</v>
      </c>
      <c r="C20" s="29" t="s">
        <v>76</v>
      </c>
      <c r="D20" s="27" t="s">
        <v>272</v>
      </c>
      <c r="E20" s="29" t="s">
        <v>1131</v>
      </c>
      <c r="F20" s="39" t="s">
        <v>1132</v>
      </c>
      <c r="G20" s="29">
        <v>15000</v>
      </c>
      <c r="H20" s="44" t="s">
        <v>1133</v>
      </c>
      <c r="I20" s="29">
        <v>8000</v>
      </c>
      <c r="J20" s="39" t="s">
        <v>1134</v>
      </c>
      <c r="K20" s="29" t="s">
        <v>592</v>
      </c>
      <c r="L20" s="29" t="s">
        <v>337</v>
      </c>
      <c r="M20" s="29" t="s">
        <v>1135</v>
      </c>
      <c r="N20" s="29" t="s">
        <v>25</v>
      </c>
      <c r="O20" s="29" t="s">
        <v>25</v>
      </c>
      <c r="P20" s="29" t="s">
        <v>1136</v>
      </c>
      <c r="Q20" s="29" t="s">
        <v>1137</v>
      </c>
      <c r="R20" s="45" t="s">
        <v>768</v>
      </c>
      <c r="S20" s="45" t="s">
        <v>488</v>
      </c>
    </row>
    <row r="21" s="1" customFormat="1" ht="25" customHeight="1" spans="1:19">
      <c r="A21" s="21" t="s">
        <v>512</v>
      </c>
      <c r="B21" s="22" t="str">
        <f>"社会事业类"&amp;SUBTOTAL(3,A21:A27)-2&amp;"个"</f>
        <v>社会事业类5个</v>
      </c>
      <c r="C21" s="23"/>
      <c r="D21" s="23"/>
      <c r="E21" s="23"/>
      <c r="F21" s="22"/>
      <c r="G21" s="24">
        <f>SUM(G22:G26)</f>
        <v>59600</v>
      </c>
      <c r="H21" s="24"/>
      <c r="I21" s="24">
        <f>SUM(I22:I26)</f>
        <v>31000</v>
      </c>
      <c r="J21" s="78"/>
      <c r="K21" s="78"/>
      <c r="L21" s="78"/>
      <c r="M21" s="78"/>
      <c r="N21" s="52"/>
      <c r="O21" s="52"/>
      <c r="P21" s="52"/>
      <c r="Q21" s="52"/>
      <c r="R21" s="52"/>
      <c r="S21" s="52"/>
    </row>
    <row r="22" s="449" customFormat="1" ht="116" customHeight="1" spans="1:19">
      <c r="A22" s="264">
        <v>1</v>
      </c>
      <c r="B22" s="39" t="s">
        <v>1138</v>
      </c>
      <c r="C22" s="29" t="s">
        <v>76</v>
      </c>
      <c r="D22" s="27" t="s">
        <v>272</v>
      </c>
      <c r="E22" s="29" t="s">
        <v>1139</v>
      </c>
      <c r="F22" s="39" t="s">
        <v>1140</v>
      </c>
      <c r="G22" s="27">
        <v>15000</v>
      </c>
      <c r="H22" s="255" t="s">
        <v>1141</v>
      </c>
      <c r="I22" s="27">
        <v>5000</v>
      </c>
      <c r="J22" s="39" t="s">
        <v>1142</v>
      </c>
      <c r="K22" s="29" t="s">
        <v>592</v>
      </c>
      <c r="L22" s="238" t="s">
        <v>1143</v>
      </c>
      <c r="M22" s="238" t="s">
        <v>1144</v>
      </c>
      <c r="N22" s="29" t="s">
        <v>25</v>
      </c>
      <c r="O22" s="410" t="s">
        <v>99</v>
      </c>
      <c r="P22" s="410" t="s">
        <v>1145</v>
      </c>
      <c r="Q22" s="264" t="s">
        <v>1146</v>
      </c>
      <c r="R22" s="45" t="s">
        <v>768</v>
      </c>
      <c r="S22" s="264" t="s">
        <v>866</v>
      </c>
    </row>
    <row r="23" s="449" customFormat="1" ht="163" customHeight="1" spans="1:19">
      <c r="A23" s="264">
        <v>2</v>
      </c>
      <c r="B23" s="39" t="s">
        <v>716</v>
      </c>
      <c r="C23" s="29" t="s">
        <v>76</v>
      </c>
      <c r="D23" s="27" t="s">
        <v>272</v>
      </c>
      <c r="E23" s="32" t="s">
        <v>22</v>
      </c>
      <c r="F23" s="100" t="s">
        <v>717</v>
      </c>
      <c r="G23" s="43">
        <v>30000</v>
      </c>
      <c r="H23" s="44" t="s">
        <v>1147</v>
      </c>
      <c r="I23" s="43">
        <v>18000</v>
      </c>
      <c r="J23" s="212" t="s">
        <v>1148</v>
      </c>
      <c r="K23" s="29" t="s">
        <v>592</v>
      </c>
      <c r="L23" s="29" t="s">
        <v>720</v>
      </c>
      <c r="M23" s="29" t="s">
        <v>721</v>
      </c>
      <c r="N23" s="43" t="s">
        <v>25</v>
      </c>
      <c r="O23" s="43" t="s">
        <v>25</v>
      </c>
      <c r="P23" s="29" t="s">
        <v>722</v>
      </c>
      <c r="Q23" s="29" t="s">
        <v>723</v>
      </c>
      <c r="R23" s="45" t="s">
        <v>768</v>
      </c>
      <c r="S23" s="45" t="s">
        <v>563</v>
      </c>
    </row>
    <row r="24" s="449" customFormat="1" ht="76" customHeight="1" spans="1:19">
      <c r="A24" s="264">
        <v>3</v>
      </c>
      <c r="B24" s="39" t="s">
        <v>1149</v>
      </c>
      <c r="C24" s="29" t="s">
        <v>76</v>
      </c>
      <c r="D24" s="27" t="s">
        <v>272</v>
      </c>
      <c r="E24" s="29" t="s">
        <v>1139</v>
      </c>
      <c r="F24" s="39" t="s">
        <v>1150</v>
      </c>
      <c r="G24" s="43">
        <v>4000</v>
      </c>
      <c r="H24" s="114" t="s">
        <v>1151</v>
      </c>
      <c r="I24" s="43">
        <v>2000</v>
      </c>
      <c r="J24" s="39" t="s">
        <v>1152</v>
      </c>
      <c r="K24" s="29" t="s">
        <v>592</v>
      </c>
      <c r="L24" s="29" t="s">
        <v>302</v>
      </c>
      <c r="M24" s="29" t="s">
        <v>1153</v>
      </c>
      <c r="N24" s="43" t="s">
        <v>25</v>
      </c>
      <c r="O24" s="43" t="s">
        <v>25</v>
      </c>
      <c r="P24" s="29" t="s">
        <v>1154</v>
      </c>
      <c r="Q24" s="29" t="s">
        <v>168</v>
      </c>
      <c r="R24" s="45" t="s">
        <v>768</v>
      </c>
      <c r="S24" s="45" t="s">
        <v>705</v>
      </c>
    </row>
    <row r="25" s="449" customFormat="1" ht="76" customHeight="1" spans="1:19">
      <c r="A25" s="264">
        <v>4</v>
      </c>
      <c r="B25" s="39" t="s">
        <v>1155</v>
      </c>
      <c r="C25" s="29" t="s">
        <v>76</v>
      </c>
      <c r="D25" s="257" t="s">
        <v>272</v>
      </c>
      <c r="E25" s="29" t="s">
        <v>1139</v>
      </c>
      <c r="F25" s="39" t="s">
        <v>1156</v>
      </c>
      <c r="G25" s="43">
        <v>9000</v>
      </c>
      <c r="H25" s="114" t="s">
        <v>1157</v>
      </c>
      <c r="I25" s="43">
        <v>5000</v>
      </c>
      <c r="J25" s="39" t="s">
        <v>1158</v>
      </c>
      <c r="K25" s="29" t="s">
        <v>592</v>
      </c>
      <c r="L25" s="29" t="s">
        <v>337</v>
      </c>
      <c r="M25" s="29" t="s">
        <v>1159</v>
      </c>
      <c r="N25" s="43" t="s">
        <v>25</v>
      </c>
      <c r="O25" s="43" t="s">
        <v>26</v>
      </c>
      <c r="P25" s="29" t="s">
        <v>1154</v>
      </c>
      <c r="Q25" s="29" t="s">
        <v>168</v>
      </c>
      <c r="R25" s="45" t="s">
        <v>768</v>
      </c>
      <c r="S25" s="45" t="s">
        <v>705</v>
      </c>
    </row>
    <row r="26" s="449" customFormat="1" ht="76" customHeight="1" spans="1:19">
      <c r="A26" s="264">
        <v>5</v>
      </c>
      <c r="B26" s="39" t="s">
        <v>1160</v>
      </c>
      <c r="C26" s="29" t="s">
        <v>76</v>
      </c>
      <c r="D26" s="257" t="s">
        <v>272</v>
      </c>
      <c r="E26" s="29" t="s">
        <v>1161</v>
      </c>
      <c r="F26" s="39" t="s">
        <v>1162</v>
      </c>
      <c r="G26" s="43">
        <v>1600</v>
      </c>
      <c r="H26" s="114" t="s">
        <v>1157</v>
      </c>
      <c r="I26" s="43">
        <v>1000</v>
      </c>
      <c r="J26" s="39" t="s">
        <v>1126</v>
      </c>
      <c r="K26" s="29" t="s">
        <v>592</v>
      </c>
      <c r="L26" s="29" t="s">
        <v>337</v>
      </c>
      <c r="M26" s="29" t="s">
        <v>1163</v>
      </c>
      <c r="N26" s="43" t="s">
        <v>25</v>
      </c>
      <c r="O26" s="43" t="s">
        <v>56</v>
      </c>
      <c r="P26" s="29" t="s">
        <v>1164</v>
      </c>
      <c r="Q26" s="29" t="s">
        <v>1165</v>
      </c>
      <c r="R26" s="45" t="s">
        <v>768</v>
      </c>
      <c r="S26" s="45" t="s">
        <v>705</v>
      </c>
    </row>
    <row r="27" s="1" customFormat="1" ht="25" customHeight="1" spans="1:19">
      <c r="A27" s="21" t="s">
        <v>556</v>
      </c>
      <c r="B27" s="22" t="str">
        <f>"商贸服务类"&amp;SUBTOTAL(3,A27:A34)-2&amp;"个"</f>
        <v>商贸服务类6个</v>
      </c>
      <c r="C27" s="23"/>
      <c r="D27" s="23"/>
      <c r="E27" s="23"/>
      <c r="F27" s="22"/>
      <c r="G27" s="24">
        <f>SUM(G28:G33)</f>
        <v>36000</v>
      </c>
      <c r="H27" s="24"/>
      <c r="I27" s="24">
        <f>SUM(I28:I33)</f>
        <v>25000</v>
      </c>
      <c r="J27" s="78"/>
      <c r="K27" s="78"/>
      <c r="L27" s="78"/>
      <c r="M27" s="78"/>
      <c r="N27" s="52"/>
      <c r="O27" s="52"/>
      <c r="P27" s="52"/>
      <c r="Q27" s="52"/>
      <c r="R27" s="52"/>
      <c r="S27" s="52"/>
    </row>
    <row r="28" s="449" customFormat="1" ht="76" customHeight="1" spans="1:19">
      <c r="A28" s="264">
        <v>1</v>
      </c>
      <c r="B28" s="39" t="s">
        <v>1166</v>
      </c>
      <c r="C28" s="29" t="s">
        <v>76</v>
      </c>
      <c r="D28" s="27" t="s">
        <v>272</v>
      </c>
      <c r="E28" s="29" t="s">
        <v>1167</v>
      </c>
      <c r="F28" s="39" t="s">
        <v>1168</v>
      </c>
      <c r="G28" s="43">
        <v>3000</v>
      </c>
      <c r="H28" s="114" t="s">
        <v>1169</v>
      </c>
      <c r="I28" s="43">
        <v>3000</v>
      </c>
      <c r="J28" s="39" t="s">
        <v>1170</v>
      </c>
      <c r="K28" s="29" t="s">
        <v>592</v>
      </c>
      <c r="L28" s="29" t="s">
        <v>337</v>
      </c>
      <c r="M28" s="29" t="s">
        <v>1171</v>
      </c>
      <c r="N28" s="43" t="s">
        <v>25</v>
      </c>
      <c r="O28" s="43" t="s">
        <v>157</v>
      </c>
      <c r="P28" s="29" t="s">
        <v>1166</v>
      </c>
      <c r="Q28" s="29" t="s">
        <v>1172</v>
      </c>
      <c r="R28" s="45" t="s">
        <v>768</v>
      </c>
      <c r="S28" s="45" t="s">
        <v>739</v>
      </c>
    </row>
    <row r="29" s="449" customFormat="1" ht="147" customHeight="1" spans="1:19">
      <c r="A29" s="264">
        <v>2</v>
      </c>
      <c r="B29" s="39" t="s">
        <v>1173</v>
      </c>
      <c r="C29" s="29" t="s">
        <v>76</v>
      </c>
      <c r="D29" s="27" t="s">
        <v>272</v>
      </c>
      <c r="E29" s="29" t="s">
        <v>30</v>
      </c>
      <c r="F29" s="39" t="s">
        <v>1174</v>
      </c>
      <c r="G29" s="43">
        <v>20000</v>
      </c>
      <c r="H29" s="114" t="s">
        <v>1169</v>
      </c>
      <c r="I29" s="43">
        <v>12000</v>
      </c>
      <c r="J29" s="39" t="s">
        <v>1175</v>
      </c>
      <c r="K29" s="29" t="s">
        <v>592</v>
      </c>
      <c r="L29" s="29" t="s">
        <v>337</v>
      </c>
      <c r="M29" s="29" t="s">
        <v>1176</v>
      </c>
      <c r="N29" s="43" t="s">
        <v>25</v>
      </c>
      <c r="O29" s="43" t="s">
        <v>56</v>
      </c>
      <c r="P29" s="29" t="s">
        <v>1177</v>
      </c>
      <c r="Q29" s="29" t="s">
        <v>1178</v>
      </c>
      <c r="R29" s="45" t="s">
        <v>768</v>
      </c>
      <c r="S29" s="45" t="s">
        <v>739</v>
      </c>
    </row>
    <row r="30" s="1" customFormat="1" ht="145" customHeight="1" spans="1:19">
      <c r="A30" s="264">
        <v>3</v>
      </c>
      <c r="B30" s="41" t="s">
        <v>1179</v>
      </c>
      <c r="C30" s="42" t="s">
        <v>21</v>
      </c>
      <c r="D30" s="42" t="s">
        <v>1180</v>
      </c>
      <c r="E30" s="27" t="s">
        <v>30</v>
      </c>
      <c r="F30" s="30" t="s">
        <v>1181</v>
      </c>
      <c r="G30" s="27">
        <v>6000</v>
      </c>
      <c r="H30" s="225" t="s">
        <v>1182</v>
      </c>
      <c r="I30" s="27">
        <v>6000</v>
      </c>
      <c r="J30" s="31" t="s">
        <v>1183</v>
      </c>
      <c r="K30" s="238" t="s">
        <v>318</v>
      </c>
      <c r="L30" s="238" t="s">
        <v>337</v>
      </c>
      <c r="M30" s="31" t="s">
        <v>25</v>
      </c>
      <c r="N30" s="45" t="s">
        <v>33</v>
      </c>
      <c r="O30" s="76" t="s">
        <v>99</v>
      </c>
      <c r="P30" s="266" t="s">
        <v>1184</v>
      </c>
      <c r="Q30" s="266" t="s">
        <v>1185</v>
      </c>
      <c r="R30" s="76" t="s">
        <v>1186</v>
      </c>
      <c r="S30" s="225" t="s">
        <v>1187</v>
      </c>
    </row>
    <row r="31" s="449" customFormat="1" ht="173" customHeight="1" spans="1:19">
      <c r="A31" s="264">
        <v>4</v>
      </c>
      <c r="B31" s="39" t="s">
        <v>1188</v>
      </c>
      <c r="C31" s="29" t="s">
        <v>76</v>
      </c>
      <c r="D31" s="27" t="s">
        <v>272</v>
      </c>
      <c r="E31" s="29" t="s">
        <v>30</v>
      </c>
      <c r="F31" s="39" t="s">
        <v>1189</v>
      </c>
      <c r="G31" s="29">
        <v>2000</v>
      </c>
      <c r="H31" s="114" t="s">
        <v>1169</v>
      </c>
      <c r="I31" s="29">
        <v>1000</v>
      </c>
      <c r="J31" s="39" t="s">
        <v>1190</v>
      </c>
      <c r="K31" s="29" t="s">
        <v>592</v>
      </c>
      <c r="L31" s="43" t="s">
        <v>319</v>
      </c>
      <c r="M31" s="86" t="s">
        <v>1191</v>
      </c>
      <c r="N31" s="29" t="s">
        <v>25</v>
      </c>
      <c r="O31" s="29" t="s">
        <v>25</v>
      </c>
      <c r="P31" s="29" t="s">
        <v>779</v>
      </c>
      <c r="Q31" s="29" t="s">
        <v>780</v>
      </c>
      <c r="R31" s="45" t="s">
        <v>768</v>
      </c>
      <c r="S31" s="45" t="s">
        <v>739</v>
      </c>
    </row>
    <row r="32" s="449" customFormat="1" ht="195" customHeight="1" spans="1:19">
      <c r="A32" s="264">
        <v>5</v>
      </c>
      <c r="B32" s="39" t="s">
        <v>1192</v>
      </c>
      <c r="C32" s="29" t="s">
        <v>76</v>
      </c>
      <c r="D32" s="27" t="s">
        <v>272</v>
      </c>
      <c r="E32" s="29" t="s">
        <v>30</v>
      </c>
      <c r="F32" s="39" t="s">
        <v>1193</v>
      </c>
      <c r="G32" s="29">
        <v>3000</v>
      </c>
      <c r="H32" s="114" t="s">
        <v>1169</v>
      </c>
      <c r="I32" s="29">
        <v>2000</v>
      </c>
      <c r="J32" s="39" t="s">
        <v>1190</v>
      </c>
      <c r="K32" s="29" t="s">
        <v>592</v>
      </c>
      <c r="L32" s="43" t="s">
        <v>319</v>
      </c>
      <c r="M32" s="86" t="s">
        <v>1194</v>
      </c>
      <c r="N32" s="29" t="s">
        <v>25</v>
      </c>
      <c r="O32" s="29" t="s">
        <v>25</v>
      </c>
      <c r="P32" s="29" t="s">
        <v>1195</v>
      </c>
      <c r="Q32" s="29" t="s">
        <v>1196</v>
      </c>
      <c r="R32" s="45" t="s">
        <v>768</v>
      </c>
      <c r="S32" s="45" t="s">
        <v>739</v>
      </c>
    </row>
    <row r="33" s="449" customFormat="1" ht="157" customHeight="1" spans="1:19">
      <c r="A33" s="264">
        <v>6</v>
      </c>
      <c r="B33" s="39" t="s">
        <v>1197</v>
      </c>
      <c r="C33" s="29" t="s">
        <v>76</v>
      </c>
      <c r="D33" s="27" t="s">
        <v>272</v>
      </c>
      <c r="E33" s="29" t="s">
        <v>30</v>
      </c>
      <c r="F33" s="39" t="s">
        <v>1198</v>
      </c>
      <c r="G33" s="29">
        <v>2000</v>
      </c>
      <c r="H33" s="60" t="s">
        <v>1199</v>
      </c>
      <c r="I33" s="29">
        <v>1000</v>
      </c>
      <c r="J33" s="39" t="s">
        <v>1200</v>
      </c>
      <c r="K33" s="29" t="s">
        <v>592</v>
      </c>
      <c r="L33" s="29" t="s">
        <v>337</v>
      </c>
      <c r="M33" s="60"/>
      <c r="N33" s="29" t="s">
        <v>25</v>
      </c>
      <c r="O33" s="29" t="s">
        <v>25</v>
      </c>
      <c r="P33" s="29" t="s">
        <v>1201</v>
      </c>
      <c r="Q33" s="29" t="s">
        <v>1202</v>
      </c>
      <c r="R33" s="45" t="s">
        <v>768</v>
      </c>
      <c r="S33" s="45" t="s">
        <v>739</v>
      </c>
    </row>
    <row r="34" s="1" customFormat="1" ht="25" customHeight="1" spans="1:19">
      <c r="A34" s="52" t="s">
        <v>141</v>
      </c>
      <c r="B34" s="22" t="str">
        <f>"预备项目"&amp;SUBTOTAL(3,A34:A56)-5&amp;"个"</f>
        <v>预备项目18个</v>
      </c>
      <c r="C34" s="23"/>
      <c r="D34" s="23"/>
      <c r="E34" s="54"/>
      <c r="F34" s="22"/>
      <c r="G34" s="83">
        <f>SUM(G35,G37,G52)</f>
        <v>1663989</v>
      </c>
      <c r="H34" s="83"/>
      <c r="I34" s="83">
        <f>SUM(I35,I37,I52)</f>
        <v>124892</v>
      </c>
      <c r="J34" s="78"/>
      <c r="K34" s="78"/>
      <c r="L34" s="78"/>
      <c r="M34" s="78"/>
      <c r="N34" s="52"/>
      <c r="O34" s="52"/>
      <c r="P34" s="52"/>
      <c r="Q34" s="52"/>
      <c r="R34" s="52"/>
      <c r="S34" s="52"/>
    </row>
    <row r="35" s="1" customFormat="1" ht="25" customHeight="1" spans="1:19">
      <c r="A35" s="21" t="s">
        <v>296</v>
      </c>
      <c r="B35" s="22" t="str">
        <f>"交通路网类"&amp;SUBTOTAL(3,A35:A37)-2&amp;"个"</f>
        <v>交通路网类1个</v>
      </c>
      <c r="C35" s="23"/>
      <c r="D35" s="23"/>
      <c r="E35" s="23"/>
      <c r="F35" s="22"/>
      <c r="G35" s="24">
        <f>SUM(G36:G36)</f>
        <v>10000</v>
      </c>
      <c r="H35" s="24"/>
      <c r="I35" s="24">
        <f>SUM(I36:I36)</f>
        <v>4000</v>
      </c>
      <c r="J35" s="78"/>
      <c r="K35" s="78"/>
      <c r="L35" s="78"/>
      <c r="M35" s="78"/>
      <c r="N35" s="52"/>
      <c r="O35" s="52"/>
      <c r="P35" s="52"/>
      <c r="Q35" s="52"/>
      <c r="R35" s="52"/>
      <c r="S35" s="52"/>
    </row>
    <row r="36" s="454" customFormat="1" ht="76" customHeight="1" spans="1:19">
      <c r="A36" s="410">
        <v>1</v>
      </c>
      <c r="B36" s="31" t="s">
        <v>1203</v>
      </c>
      <c r="C36" s="238" t="s">
        <v>76</v>
      </c>
      <c r="D36" s="238" t="s">
        <v>272</v>
      </c>
      <c r="E36" s="238" t="s">
        <v>1089</v>
      </c>
      <c r="F36" s="31" t="s">
        <v>1204</v>
      </c>
      <c r="G36" s="410">
        <v>10000</v>
      </c>
      <c r="H36" s="467" t="s">
        <v>1151</v>
      </c>
      <c r="I36" s="263">
        <v>4000</v>
      </c>
      <c r="J36" s="477" t="s">
        <v>1205</v>
      </c>
      <c r="K36" s="238" t="s">
        <v>318</v>
      </c>
      <c r="L36" s="238" t="s">
        <v>319</v>
      </c>
      <c r="M36" s="238" t="s">
        <v>1206</v>
      </c>
      <c r="N36" s="410" t="s">
        <v>157</v>
      </c>
      <c r="O36" s="410" t="s">
        <v>25</v>
      </c>
      <c r="P36" s="238" t="s">
        <v>187</v>
      </c>
      <c r="Q36" s="238" t="s">
        <v>1207</v>
      </c>
      <c r="R36" s="358" t="s">
        <v>768</v>
      </c>
      <c r="S36" s="238" t="s">
        <v>521</v>
      </c>
    </row>
    <row r="37" s="1" customFormat="1" ht="25" customHeight="1" spans="1:19">
      <c r="A37" s="21" t="s">
        <v>480</v>
      </c>
      <c r="B37" s="22" t="str">
        <f>"城建环保类"&amp;SUBTOTAL(3,A37:A52)-2&amp;"个"</f>
        <v>城建环保类14个</v>
      </c>
      <c r="C37" s="23"/>
      <c r="D37" s="23"/>
      <c r="E37" s="23"/>
      <c r="F37" s="22"/>
      <c r="G37" s="24">
        <f>SUM(G38:G51)</f>
        <v>1616333</v>
      </c>
      <c r="H37" s="24"/>
      <c r="I37" s="24">
        <f>SUM(I38:I51)</f>
        <v>114000</v>
      </c>
      <c r="J37" s="78"/>
      <c r="K37" s="78"/>
      <c r="L37" s="78"/>
      <c r="M37" s="78"/>
      <c r="N37" s="52"/>
      <c r="O37" s="52"/>
      <c r="P37" s="52"/>
      <c r="Q37" s="52"/>
      <c r="R37" s="52"/>
      <c r="S37" s="52"/>
    </row>
    <row r="38" s="455" customFormat="1" ht="76" customHeight="1" spans="1:260">
      <c r="A38" s="410">
        <v>1</v>
      </c>
      <c r="B38" s="31" t="s">
        <v>1208</v>
      </c>
      <c r="C38" s="238" t="s">
        <v>76</v>
      </c>
      <c r="D38" s="238" t="s">
        <v>272</v>
      </c>
      <c r="E38" s="238" t="s">
        <v>1089</v>
      </c>
      <c r="F38" s="31" t="s">
        <v>1209</v>
      </c>
      <c r="G38" s="238">
        <v>3000</v>
      </c>
      <c r="H38" s="467" t="s">
        <v>1151</v>
      </c>
      <c r="I38" s="238">
        <v>1500</v>
      </c>
      <c r="J38" s="31" t="s">
        <v>1210</v>
      </c>
      <c r="K38" s="238" t="s">
        <v>318</v>
      </c>
      <c r="L38" s="238" t="s">
        <v>319</v>
      </c>
      <c r="M38" s="238" t="s">
        <v>1211</v>
      </c>
      <c r="N38" s="410" t="s">
        <v>25</v>
      </c>
      <c r="O38" s="410" t="s">
        <v>34</v>
      </c>
      <c r="P38" s="238" t="s">
        <v>187</v>
      </c>
      <c r="Q38" s="238" t="s">
        <v>479</v>
      </c>
      <c r="R38" s="358" t="s">
        <v>768</v>
      </c>
      <c r="S38" s="445" t="s">
        <v>563</v>
      </c>
      <c r="IV38" s="479"/>
      <c r="IW38" s="479"/>
      <c r="IX38" s="479"/>
      <c r="IY38" s="479"/>
      <c r="IZ38" s="479"/>
    </row>
    <row r="39" s="454" customFormat="1" ht="76" customHeight="1" spans="1:19">
      <c r="A39" s="410">
        <v>2</v>
      </c>
      <c r="B39" s="31" t="s">
        <v>1212</v>
      </c>
      <c r="C39" s="238" t="s">
        <v>76</v>
      </c>
      <c r="D39" s="238" t="s">
        <v>272</v>
      </c>
      <c r="E39" s="238" t="s">
        <v>1089</v>
      </c>
      <c r="F39" s="31" t="s">
        <v>1213</v>
      </c>
      <c r="G39" s="238">
        <v>2000</v>
      </c>
      <c r="H39" s="467" t="s">
        <v>1151</v>
      </c>
      <c r="I39" s="238">
        <v>500</v>
      </c>
      <c r="J39" s="31" t="s">
        <v>1214</v>
      </c>
      <c r="K39" s="238" t="s">
        <v>1215</v>
      </c>
      <c r="L39" s="238" t="s">
        <v>319</v>
      </c>
      <c r="M39" s="238" t="s">
        <v>1216</v>
      </c>
      <c r="N39" s="263" t="s">
        <v>49</v>
      </c>
      <c r="O39" s="410" t="s">
        <v>25</v>
      </c>
      <c r="P39" s="238" t="s">
        <v>187</v>
      </c>
      <c r="Q39" s="238" t="s">
        <v>1217</v>
      </c>
      <c r="R39" s="358" t="s">
        <v>768</v>
      </c>
      <c r="S39" s="445" t="s">
        <v>563</v>
      </c>
    </row>
    <row r="40" s="451" customFormat="1" ht="76" customHeight="1" spans="1:19">
      <c r="A40" s="410">
        <v>3</v>
      </c>
      <c r="B40" s="31" t="s">
        <v>1218</v>
      </c>
      <c r="C40" s="238" t="s">
        <v>76</v>
      </c>
      <c r="D40" s="257" t="s">
        <v>272</v>
      </c>
      <c r="E40" s="238" t="s">
        <v>1089</v>
      </c>
      <c r="F40" s="31" t="s">
        <v>1219</v>
      </c>
      <c r="G40" s="238">
        <v>7000</v>
      </c>
      <c r="H40" s="468" t="s">
        <v>1220</v>
      </c>
      <c r="I40" s="238">
        <v>5000</v>
      </c>
      <c r="J40" s="31" t="s">
        <v>1221</v>
      </c>
      <c r="K40" s="465" t="s">
        <v>318</v>
      </c>
      <c r="L40" s="465" t="s">
        <v>319</v>
      </c>
      <c r="M40" s="465" t="s">
        <v>1222</v>
      </c>
      <c r="N40" s="238" t="s">
        <v>99</v>
      </c>
      <c r="O40" s="263" t="s">
        <v>25</v>
      </c>
      <c r="P40" s="238" t="s">
        <v>187</v>
      </c>
      <c r="Q40" s="238" t="s">
        <v>1217</v>
      </c>
      <c r="R40" s="263" t="s">
        <v>768</v>
      </c>
      <c r="S40" s="445" t="s">
        <v>563</v>
      </c>
    </row>
    <row r="41" s="449" customFormat="1" ht="76" customHeight="1" spans="1:19">
      <c r="A41" s="410">
        <v>4</v>
      </c>
      <c r="B41" s="39" t="s">
        <v>1223</v>
      </c>
      <c r="C41" s="29" t="s">
        <v>76</v>
      </c>
      <c r="D41" s="27" t="s">
        <v>272</v>
      </c>
      <c r="E41" s="29" t="s">
        <v>1107</v>
      </c>
      <c r="F41" s="39" t="s">
        <v>1224</v>
      </c>
      <c r="G41" s="29">
        <v>30000</v>
      </c>
      <c r="H41" s="255" t="s">
        <v>1151</v>
      </c>
      <c r="I41" s="29">
        <v>15000</v>
      </c>
      <c r="J41" s="39" t="s">
        <v>1225</v>
      </c>
      <c r="K41" s="29" t="s">
        <v>318</v>
      </c>
      <c r="L41" s="29" t="s">
        <v>1226</v>
      </c>
      <c r="M41" s="29" t="s">
        <v>1227</v>
      </c>
      <c r="N41" s="43" t="s">
        <v>72</v>
      </c>
      <c r="O41" s="43" t="s">
        <v>25</v>
      </c>
      <c r="P41" s="29" t="s">
        <v>1228</v>
      </c>
      <c r="Q41" s="29" t="s">
        <v>1229</v>
      </c>
      <c r="R41" s="45" t="s">
        <v>768</v>
      </c>
      <c r="S41" s="445" t="s">
        <v>563</v>
      </c>
    </row>
    <row r="42" s="449" customFormat="1" ht="76" customHeight="1" spans="1:19">
      <c r="A42" s="410">
        <v>5</v>
      </c>
      <c r="B42" s="39" t="s">
        <v>763</v>
      </c>
      <c r="C42" s="29" t="s">
        <v>76</v>
      </c>
      <c r="D42" s="42" t="s">
        <v>272</v>
      </c>
      <c r="E42" s="29" t="s">
        <v>1107</v>
      </c>
      <c r="F42" s="39" t="s">
        <v>1230</v>
      </c>
      <c r="G42" s="29">
        <v>35000</v>
      </c>
      <c r="H42" s="44" t="s">
        <v>1151</v>
      </c>
      <c r="I42" s="29">
        <v>5000</v>
      </c>
      <c r="J42" s="39" t="s">
        <v>1231</v>
      </c>
      <c r="K42" s="238" t="s">
        <v>318</v>
      </c>
      <c r="L42" s="238" t="s">
        <v>319</v>
      </c>
      <c r="M42" s="238" t="s">
        <v>767</v>
      </c>
      <c r="N42" s="29" t="s">
        <v>25</v>
      </c>
      <c r="O42" s="29" t="s">
        <v>25</v>
      </c>
      <c r="P42" s="29" t="s">
        <v>1232</v>
      </c>
      <c r="Q42" s="29" t="s">
        <v>1233</v>
      </c>
      <c r="R42" s="29" t="s">
        <v>768</v>
      </c>
      <c r="S42" s="445" t="s">
        <v>563</v>
      </c>
    </row>
    <row r="43" s="449" customFormat="1" ht="92" customHeight="1" spans="1:19">
      <c r="A43" s="410">
        <v>6</v>
      </c>
      <c r="B43" s="39" t="s">
        <v>769</v>
      </c>
      <c r="C43" s="29" t="s">
        <v>76</v>
      </c>
      <c r="D43" s="27" t="s">
        <v>272</v>
      </c>
      <c r="E43" s="29" t="s">
        <v>1107</v>
      </c>
      <c r="F43" s="39" t="s">
        <v>770</v>
      </c>
      <c r="G43" s="29">
        <v>150000</v>
      </c>
      <c r="H43" s="255" t="s">
        <v>1151</v>
      </c>
      <c r="I43" s="29">
        <v>10000</v>
      </c>
      <c r="J43" s="39" t="s">
        <v>1234</v>
      </c>
      <c r="K43" s="29" t="s">
        <v>318</v>
      </c>
      <c r="L43" s="447" t="s">
        <v>337</v>
      </c>
      <c r="M43" s="27" t="s">
        <v>453</v>
      </c>
      <c r="N43" s="43" t="s">
        <v>49</v>
      </c>
      <c r="O43" s="43" t="s">
        <v>25</v>
      </c>
      <c r="P43" s="29" t="s">
        <v>771</v>
      </c>
      <c r="Q43" s="29" t="s">
        <v>772</v>
      </c>
      <c r="R43" s="45" t="s">
        <v>768</v>
      </c>
      <c r="S43" s="445" t="s">
        <v>563</v>
      </c>
    </row>
    <row r="44" s="451" customFormat="1" ht="72" customHeight="1" spans="1:22">
      <c r="A44" s="410">
        <v>7</v>
      </c>
      <c r="B44" s="31" t="s">
        <v>1235</v>
      </c>
      <c r="C44" s="238" t="s">
        <v>76</v>
      </c>
      <c r="D44" s="238" t="s">
        <v>272</v>
      </c>
      <c r="E44" s="238" t="s">
        <v>1107</v>
      </c>
      <c r="F44" s="31" t="s">
        <v>1236</v>
      </c>
      <c r="G44" s="238">
        <v>150000</v>
      </c>
      <c r="H44" s="238" t="s">
        <v>1237</v>
      </c>
      <c r="I44" s="29">
        <v>12000</v>
      </c>
      <c r="J44" s="31" t="s">
        <v>1238</v>
      </c>
      <c r="K44" s="238" t="s">
        <v>318</v>
      </c>
      <c r="L44" s="238" t="s">
        <v>337</v>
      </c>
      <c r="M44" s="238" t="s">
        <v>1239</v>
      </c>
      <c r="N44" s="263" t="s">
        <v>172</v>
      </c>
      <c r="O44" s="238" t="s">
        <v>25</v>
      </c>
      <c r="P44" s="263" t="s">
        <v>575</v>
      </c>
      <c r="Q44" s="263" t="s">
        <v>576</v>
      </c>
      <c r="R44" s="263" t="s">
        <v>768</v>
      </c>
      <c r="S44" s="445" t="s">
        <v>563</v>
      </c>
      <c r="T44" s="31"/>
      <c r="U44" s="238"/>
      <c r="V44" s="238"/>
    </row>
    <row r="45" s="451" customFormat="1" ht="72" customHeight="1" spans="1:22">
      <c r="A45" s="410">
        <v>8</v>
      </c>
      <c r="B45" s="31" t="s">
        <v>1240</v>
      </c>
      <c r="C45" s="238" t="s">
        <v>76</v>
      </c>
      <c r="D45" s="238" t="s">
        <v>272</v>
      </c>
      <c r="E45" s="238" t="s">
        <v>1107</v>
      </c>
      <c r="F45" s="31" t="s">
        <v>1241</v>
      </c>
      <c r="G45" s="29">
        <v>420000</v>
      </c>
      <c r="H45" s="238" t="s">
        <v>1237</v>
      </c>
      <c r="I45" s="29">
        <v>13000</v>
      </c>
      <c r="J45" s="31" t="s">
        <v>1238</v>
      </c>
      <c r="K45" s="238" t="s">
        <v>318</v>
      </c>
      <c r="L45" s="238" t="s">
        <v>337</v>
      </c>
      <c r="M45" s="238" t="s">
        <v>1242</v>
      </c>
      <c r="N45" s="263" t="s">
        <v>172</v>
      </c>
      <c r="O45" s="238" t="s">
        <v>25</v>
      </c>
      <c r="P45" s="263" t="s">
        <v>575</v>
      </c>
      <c r="Q45" s="263" t="s">
        <v>576</v>
      </c>
      <c r="R45" s="263" t="s">
        <v>768</v>
      </c>
      <c r="S45" s="445" t="s">
        <v>563</v>
      </c>
      <c r="T45" s="31"/>
      <c r="U45" s="238"/>
      <c r="V45" s="238"/>
    </row>
    <row r="46" s="456" customFormat="1" ht="121" customHeight="1" spans="1:19">
      <c r="A46" s="410">
        <v>9</v>
      </c>
      <c r="B46" s="39" t="s">
        <v>1243</v>
      </c>
      <c r="C46" s="29" t="s">
        <v>76</v>
      </c>
      <c r="D46" s="238" t="s">
        <v>272</v>
      </c>
      <c r="E46" s="29" t="s">
        <v>1107</v>
      </c>
      <c r="F46" s="39" t="s">
        <v>1244</v>
      </c>
      <c r="G46" s="29">
        <v>153333</v>
      </c>
      <c r="H46" s="60" t="s">
        <v>1151</v>
      </c>
      <c r="I46" s="29">
        <v>11000</v>
      </c>
      <c r="J46" s="31" t="s">
        <v>1238</v>
      </c>
      <c r="K46" s="238" t="s">
        <v>318</v>
      </c>
      <c r="L46" s="238" t="s">
        <v>337</v>
      </c>
      <c r="M46" s="60" t="s">
        <v>1245</v>
      </c>
      <c r="N46" s="43" t="s">
        <v>172</v>
      </c>
      <c r="O46" s="43" t="s">
        <v>25</v>
      </c>
      <c r="P46" s="29" t="s">
        <v>575</v>
      </c>
      <c r="Q46" s="45" t="s">
        <v>762</v>
      </c>
      <c r="R46" s="263" t="s">
        <v>768</v>
      </c>
      <c r="S46" s="445" t="s">
        <v>563</v>
      </c>
    </row>
    <row r="47" s="451" customFormat="1" ht="72" customHeight="1" spans="1:22">
      <c r="A47" s="410">
        <v>10</v>
      </c>
      <c r="B47" s="31" t="s">
        <v>782</v>
      </c>
      <c r="C47" s="238" t="s">
        <v>76</v>
      </c>
      <c r="D47" s="238" t="s">
        <v>272</v>
      </c>
      <c r="E47" s="238" t="s">
        <v>1246</v>
      </c>
      <c r="F47" s="31" t="s">
        <v>783</v>
      </c>
      <c r="G47" s="29">
        <v>50000</v>
      </c>
      <c r="H47" s="238" t="s">
        <v>1247</v>
      </c>
      <c r="I47" s="29">
        <v>6000</v>
      </c>
      <c r="J47" s="31" t="s">
        <v>1248</v>
      </c>
      <c r="K47" s="238" t="s">
        <v>318</v>
      </c>
      <c r="L47" s="238" t="s">
        <v>337</v>
      </c>
      <c r="M47" s="238" t="s">
        <v>1249</v>
      </c>
      <c r="N47" s="263" t="s">
        <v>26</v>
      </c>
      <c r="O47" s="263" t="s">
        <v>25</v>
      </c>
      <c r="P47" s="238" t="s">
        <v>575</v>
      </c>
      <c r="Q47" s="263" t="s">
        <v>576</v>
      </c>
      <c r="R47" s="263" t="s">
        <v>768</v>
      </c>
      <c r="S47" s="445" t="s">
        <v>563</v>
      </c>
      <c r="T47" s="31"/>
      <c r="U47" s="238"/>
      <c r="V47" s="238"/>
    </row>
    <row r="48" s="456" customFormat="1" ht="92" customHeight="1" spans="1:19">
      <c r="A48" s="410">
        <v>11</v>
      </c>
      <c r="B48" s="39" t="s">
        <v>623</v>
      </c>
      <c r="C48" s="29" t="s">
        <v>76</v>
      </c>
      <c r="D48" s="60" t="s">
        <v>272</v>
      </c>
      <c r="E48" s="29" t="s">
        <v>1107</v>
      </c>
      <c r="F48" s="39" t="s">
        <v>624</v>
      </c>
      <c r="G48" s="29">
        <v>30000</v>
      </c>
      <c r="H48" s="29" t="s">
        <v>1250</v>
      </c>
      <c r="I48" s="29">
        <v>5000</v>
      </c>
      <c r="J48" s="39" t="s">
        <v>625</v>
      </c>
      <c r="K48" s="29" t="s">
        <v>592</v>
      </c>
      <c r="L48" s="29" t="s">
        <v>337</v>
      </c>
      <c r="M48" s="29" t="s">
        <v>626</v>
      </c>
      <c r="N48" s="29">
        <v>2023.9</v>
      </c>
      <c r="O48" s="43">
        <v>2026.9</v>
      </c>
      <c r="P48" s="29" t="s">
        <v>627</v>
      </c>
      <c r="Q48" s="29" t="s">
        <v>628</v>
      </c>
      <c r="R48" s="45" t="s">
        <v>768</v>
      </c>
      <c r="S48" s="445" t="s">
        <v>563</v>
      </c>
    </row>
    <row r="49" s="456" customFormat="1" ht="112" customHeight="1" spans="1:19">
      <c r="A49" s="410">
        <v>12</v>
      </c>
      <c r="B49" s="39" t="s">
        <v>851</v>
      </c>
      <c r="C49" s="29" t="s">
        <v>76</v>
      </c>
      <c r="D49" s="60" t="s">
        <v>272</v>
      </c>
      <c r="E49" s="29" t="s">
        <v>53</v>
      </c>
      <c r="F49" s="39" t="s">
        <v>852</v>
      </c>
      <c r="G49" s="43">
        <v>36000</v>
      </c>
      <c r="H49" s="29" t="s">
        <v>1250</v>
      </c>
      <c r="I49" s="43">
        <v>8000</v>
      </c>
      <c r="J49" s="212" t="s">
        <v>853</v>
      </c>
      <c r="K49" s="29" t="s">
        <v>318</v>
      </c>
      <c r="L49" s="29" t="s">
        <v>337</v>
      </c>
      <c r="M49" s="29" t="s">
        <v>854</v>
      </c>
      <c r="N49" s="43" t="s">
        <v>49</v>
      </c>
      <c r="O49" s="43" t="s">
        <v>25</v>
      </c>
      <c r="P49" s="56" t="s">
        <v>855</v>
      </c>
      <c r="Q49" s="47" t="s">
        <v>856</v>
      </c>
      <c r="R49" s="45" t="s">
        <v>768</v>
      </c>
      <c r="S49" s="445" t="s">
        <v>563</v>
      </c>
    </row>
    <row r="50" s="456" customFormat="1" ht="153" customHeight="1" spans="1:19">
      <c r="A50" s="410">
        <v>13</v>
      </c>
      <c r="B50" s="39" t="s">
        <v>1251</v>
      </c>
      <c r="C50" s="29" t="s">
        <v>76</v>
      </c>
      <c r="D50" s="60" t="s">
        <v>272</v>
      </c>
      <c r="E50" s="29" t="s">
        <v>1107</v>
      </c>
      <c r="F50" s="39" t="s">
        <v>1252</v>
      </c>
      <c r="G50" s="29">
        <v>450000</v>
      </c>
      <c r="H50" s="29" t="s">
        <v>1250</v>
      </c>
      <c r="I50" s="29">
        <v>12000</v>
      </c>
      <c r="J50" s="46" t="s">
        <v>1253</v>
      </c>
      <c r="K50" s="29" t="s">
        <v>318</v>
      </c>
      <c r="L50" s="29" t="s">
        <v>337</v>
      </c>
      <c r="M50" s="29" t="s">
        <v>1252</v>
      </c>
      <c r="N50" s="43" t="s">
        <v>49</v>
      </c>
      <c r="O50" s="43" t="s">
        <v>25</v>
      </c>
      <c r="P50" s="29" t="s">
        <v>768</v>
      </c>
      <c r="Q50" s="29" t="s">
        <v>1254</v>
      </c>
      <c r="R50" s="45" t="s">
        <v>768</v>
      </c>
      <c r="S50" s="445" t="s">
        <v>563</v>
      </c>
    </row>
    <row r="51" s="457" customFormat="1" ht="76" customHeight="1" spans="1:19">
      <c r="A51" s="410">
        <v>14</v>
      </c>
      <c r="B51" s="31" t="s">
        <v>775</v>
      </c>
      <c r="C51" s="238" t="s">
        <v>76</v>
      </c>
      <c r="D51" s="469" t="s">
        <v>272</v>
      </c>
      <c r="E51" s="238" t="s">
        <v>1246</v>
      </c>
      <c r="F51" s="31" t="s">
        <v>1255</v>
      </c>
      <c r="G51" s="238">
        <v>100000</v>
      </c>
      <c r="H51" s="238" t="s">
        <v>1250</v>
      </c>
      <c r="I51" s="238">
        <v>10000</v>
      </c>
      <c r="J51" s="477" t="s">
        <v>1256</v>
      </c>
      <c r="K51" s="238" t="s">
        <v>318</v>
      </c>
      <c r="L51" s="238" t="s">
        <v>319</v>
      </c>
      <c r="M51" s="238" t="s">
        <v>778</v>
      </c>
      <c r="N51" s="410" t="s">
        <v>49</v>
      </c>
      <c r="O51" s="410" t="s">
        <v>25</v>
      </c>
      <c r="P51" s="238" t="s">
        <v>779</v>
      </c>
      <c r="Q51" s="238" t="s">
        <v>780</v>
      </c>
      <c r="R51" s="263" t="s">
        <v>768</v>
      </c>
      <c r="S51" s="445" t="s">
        <v>563</v>
      </c>
    </row>
    <row r="52" s="1" customFormat="1" ht="25" customHeight="1" spans="1:19">
      <c r="A52" s="21" t="s">
        <v>512</v>
      </c>
      <c r="B52" s="22" t="str">
        <f>"社会事业类"&amp;SUBTOTAL(3,A52:A55)-1&amp;"个"</f>
        <v>社会事业类3个</v>
      </c>
      <c r="C52" s="23"/>
      <c r="D52" s="23"/>
      <c r="E52" s="23"/>
      <c r="F52" s="22"/>
      <c r="G52" s="24">
        <f>SUM(G53:G55)</f>
        <v>37656</v>
      </c>
      <c r="H52" s="24"/>
      <c r="I52" s="24">
        <f>SUM(I53:I55)</f>
        <v>6892</v>
      </c>
      <c r="J52" s="78"/>
      <c r="K52" s="78"/>
      <c r="L52" s="78"/>
      <c r="M52" s="78"/>
      <c r="N52" s="52"/>
      <c r="O52" s="52"/>
      <c r="P52" s="52"/>
      <c r="Q52" s="52"/>
      <c r="R52" s="52"/>
      <c r="S52" s="52"/>
    </row>
    <row r="53" s="449" customFormat="1" ht="197" customHeight="1" spans="1:19">
      <c r="A53" s="43">
        <v>1</v>
      </c>
      <c r="B53" s="39" t="s">
        <v>1257</v>
      </c>
      <c r="C53" s="29" t="s">
        <v>76</v>
      </c>
      <c r="D53" s="27" t="s">
        <v>272</v>
      </c>
      <c r="E53" s="29" t="s">
        <v>1258</v>
      </c>
      <c r="F53" s="39" t="s">
        <v>1259</v>
      </c>
      <c r="G53" s="43">
        <v>6656</v>
      </c>
      <c r="H53" s="44" t="s">
        <v>1260</v>
      </c>
      <c r="I53" s="43">
        <v>4992</v>
      </c>
      <c r="J53" s="39" t="s">
        <v>1261</v>
      </c>
      <c r="K53" s="29" t="s">
        <v>318</v>
      </c>
      <c r="L53" s="29" t="s">
        <v>319</v>
      </c>
      <c r="M53" s="29" t="s">
        <v>1262</v>
      </c>
      <c r="N53" s="478" t="s">
        <v>412</v>
      </c>
      <c r="O53" s="478">
        <v>45992</v>
      </c>
      <c r="P53" s="29" t="s">
        <v>1257</v>
      </c>
      <c r="Q53" s="45" t="s">
        <v>1263</v>
      </c>
      <c r="R53" s="29" t="s">
        <v>1264</v>
      </c>
      <c r="S53" s="38" t="s">
        <v>1264</v>
      </c>
    </row>
    <row r="54" s="449" customFormat="1" ht="76" customHeight="1" spans="1:19">
      <c r="A54" s="43">
        <v>2</v>
      </c>
      <c r="B54" s="39" t="s">
        <v>1265</v>
      </c>
      <c r="C54" s="29" t="s">
        <v>76</v>
      </c>
      <c r="D54" s="27" t="s">
        <v>272</v>
      </c>
      <c r="E54" s="29" t="s">
        <v>1258</v>
      </c>
      <c r="F54" s="39" t="s">
        <v>1266</v>
      </c>
      <c r="G54" s="43">
        <v>800</v>
      </c>
      <c r="H54" s="255" t="s">
        <v>1151</v>
      </c>
      <c r="I54" s="43">
        <v>400</v>
      </c>
      <c r="J54" s="39" t="s">
        <v>1267</v>
      </c>
      <c r="K54" s="29" t="s">
        <v>318</v>
      </c>
      <c r="L54" s="29" t="s">
        <v>319</v>
      </c>
      <c r="M54" s="238"/>
      <c r="N54" s="43" t="s">
        <v>49</v>
      </c>
      <c r="O54" s="43" t="s">
        <v>25</v>
      </c>
      <c r="P54" s="45" t="s">
        <v>1268</v>
      </c>
      <c r="Q54" s="45" t="s">
        <v>1269</v>
      </c>
      <c r="R54" s="29" t="s">
        <v>1264</v>
      </c>
      <c r="S54" s="38" t="s">
        <v>1264</v>
      </c>
    </row>
    <row r="55" s="449" customFormat="1" ht="156" customHeight="1" spans="1:19">
      <c r="A55" s="43">
        <v>3</v>
      </c>
      <c r="B55" s="39" t="s">
        <v>1270</v>
      </c>
      <c r="C55" s="29" t="s">
        <v>76</v>
      </c>
      <c r="D55" s="27" t="s">
        <v>272</v>
      </c>
      <c r="E55" s="29" t="s">
        <v>1258</v>
      </c>
      <c r="F55" s="39" t="s">
        <v>1271</v>
      </c>
      <c r="G55" s="29">
        <v>30200</v>
      </c>
      <c r="H55" s="255" t="s">
        <v>1151</v>
      </c>
      <c r="I55" s="29">
        <v>1500</v>
      </c>
      <c r="J55" s="39" t="s">
        <v>1272</v>
      </c>
      <c r="K55" s="29" t="s">
        <v>318</v>
      </c>
      <c r="L55" s="29" t="s">
        <v>319</v>
      </c>
      <c r="M55" s="238" t="s">
        <v>1273</v>
      </c>
      <c r="N55" s="29" t="s">
        <v>49</v>
      </c>
      <c r="O55" s="29" t="s">
        <v>25</v>
      </c>
      <c r="P55" s="29" t="s">
        <v>1274</v>
      </c>
      <c r="Q55" s="29" t="s">
        <v>1274</v>
      </c>
      <c r="R55" s="29" t="s">
        <v>1264</v>
      </c>
      <c r="S55" s="38" t="s">
        <v>1264</v>
      </c>
    </row>
    <row r="56" s="1" customFormat="1" ht="25" customHeight="1" spans="1:19">
      <c r="A56" s="52" t="s">
        <v>183</v>
      </c>
      <c r="B56" s="22" t="str">
        <f>"前期项目"&amp;SUBTOTAL(3,A56:A80)-5&amp;"个"</f>
        <v>前期项目20个</v>
      </c>
      <c r="C56" s="23"/>
      <c r="D56" s="23"/>
      <c r="E56" s="54"/>
      <c r="F56" s="22"/>
      <c r="G56" s="52">
        <f>SUM(G57,G59,G74,G78)</f>
        <v>839957</v>
      </c>
      <c r="H56" s="52"/>
      <c r="I56" s="21"/>
      <c r="J56" s="78"/>
      <c r="K56" s="78"/>
      <c r="L56" s="78"/>
      <c r="M56" s="78"/>
      <c r="N56" s="52"/>
      <c r="O56" s="52"/>
      <c r="P56" s="52"/>
      <c r="Q56" s="52"/>
      <c r="R56" s="52"/>
      <c r="S56" s="52"/>
    </row>
    <row r="57" s="1" customFormat="1" ht="25" customHeight="1" spans="1:19">
      <c r="A57" s="21" t="s">
        <v>296</v>
      </c>
      <c r="B57" s="22" t="str">
        <f>"农林水利类"&amp;SUBTOTAL(3,A57:A58)-1&amp;"个"</f>
        <v>农林水利类1个</v>
      </c>
      <c r="C57" s="23"/>
      <c r="D57" s="23"/>
      <c r="E57" s="23"/>
      <c r="F57" s="22"/>
      <c r="G57" s="24">
        <f>SUM(G58:G58)</f>
        <v>18000</v>
      </c>
      <c r="H57" s="24"/>
      <c r="I57" s="24"/>
      <c r="J57" s="78"/>
      <c r="K57" s="78"/>
      <c r="L57" s="78"/>
      <c r="M57" s="78"/>
      <c r="N57" s="52"/>
      <c r="O57" s="52"/>
      <c r="P57" s="52"/>
      <c r="Q57" s="52"/>
      <c r="R57" s="52"/>
      <c r="S57" s="52"/>
    </row>
    <row r="58" s="449" customFormat="1" ht="76" customHeight="1" spans="1:19">
      <c r="A58" s="43">
        <v>1</v>
      </c>
      <c r="B58" s="39" t="s">
        <v>1275</v>
      </c>
      <c r="C58" s="29" t="s">
        <v>76</v>
      </c>
      <c r="D58" s="60" t="s">
        <v>272</v>
      </c>
      <c r="E58" s="29" t="s">
        <v>1081</v>
      </c>
      <c r="F58" s="39" t="s">
        <v>1276</v>
      </c>
      <c r="G58" s="43">
        <v>18000</v>
      </c>
      <c r="H58" s="43"/>
      <c r="I58" s="43"/>
      <c r="J58" s="39" t="s">
        <v>978</v>
      </c>
      <c r="K58" s="29"/>
      <c r="L58" s="29"/>
      <c r="M58" s="29"/>
      <c r="N58" s="43"/>
      <c r="O58" s="43"/>
      <c r="P58" s="29" t="s">
        <v>768</v>
      </c>
      <c r="Q58" s="29" t="s">
        <v>1254</v>
      </c>
      <c r="R58" s="29" t="s">
        <v>768</v>
      </c>
      <c r="S58" s="29" t="s">
        <v>488</v>
      </c>
    </row>
    <row r="59" s="1" customFormat="1" ht="25" customHeight="1" spans="1:19">
      <c r="A59" s="21" t="s">
        <v>480</v>
      </c>
      <c r="B59" s="22" t="str">
        <f>"城建环保类"&amp;SUBTOTAL(3,A59:A74)-2&amp;"个"</f>
        <v>城建环保类14个</v>
      </c>
      <c r="C59" s="23"/>
      <c r="D59" s="23"/>
      <c r="E59" s="23"/>
      <c r="F59" s="22"/>
      <c r="G59" s="24">
        <f>SUM(G60:G73)</f>
        <v>712000</v>
      </c>
      <c r="H59" s="24"/>
      <c r="I59" s="24"/>
      <c r="J59" s="78"/>
      <c r="K59" s="78"/>
      <c r="L59" s="78"/>
      <c r="M59" s="78"/>
      <c r="N59" s="52"/>
      <c r="O59" s="52"/>
      <c r="P59" s="52"/>
      <c r="Q59" s="52"/>
      <c r="R59" s="52"/>
      <c r="S59" s="52"/>
    </row>
    <row r="60" s="449" customFormat="1" ht="76" customHeight="1" spans="1:19">
      <c r="A60" s="43">
        <v>1</v>
      </c>
      <c r="B60" s="39" t="s">
        <v>1277</v>
      </c>
      <c r="C60" s="29" t="s">
        <v>76</v>
      </c>
      <c r="D60" s="27" t="s">
        <v>272</v>
      </c>
      <c r="E60" s="29" t="s">
        <v>1089</v>
      </c>
      <c r="F60" s="39" t="s">
        <v>1278</v>
      </c>
      <c r="G60" s="43">
        <v>30000</v>
      </c>
      <c r="H60" s="82"/>
      <c r="I60" s="82"/>
      <c r="J60" s="39" t="s">
        <v>978</v>
      </c>
      <c r="K60" s="29"/>
      <c r="L60" s="29"/>
      <c r="M60" s="29"/>
      <c r="N60" s="29"/>
      <c r="O60" s="29"/>
      <c r="P60" s="29" t="s">
        <v>575</v>
      </c>
      <c r="Q60" s="29" t="s">
        <v>762</v>
      </c>
      <c r="R60" s="29" t="s">
        <v>768</v>
      </c>
      <c r="S60" s="29" t="s">
        <v>563</v>
      </c>
    </row>
    <row r="61" s="86" customFormat="1" ht="76" customHeight="1" spans="1:22">
      <c r="A61" s="43">
        <v>2</v>
      </c>
      <c r="B61" s="39" t="s">
        <v>1279</v>
      </c>
      <c r="C61" s="27" t="s">
        <v>76</v>
      </c>
      <c r="D61" s="27" t="s">
        <v>272</v>
      </c>
      <c r="E61" s="29" t="s">
        <v>1089</v>
      </c>
      <c r="F61" s="39" t="s">
        <v>1280</v>
      </c>
      <c r="G61" s="43">
        <v>10000</v>
      </c>
      <c r="H61" s="29"/>
      <c r="I61" s="29"/>
      <c r="J61" s="39" t="s">
        <v>978</v>
      </c>
      <c r="K61" s="29"/>
      <c r="L61" s="29"/>
      <c r="M61" s="29"/>
      <c r="N61" s="29"/>
      <c r="O61" s="29"/>
      <c r="P61" s="29" t="s">
        <v>187</v>
      </c>
      <c r="Q61" s="29" t="s">
        <v>479</v>
      </c>
      <c r="R61" s="29" t="s">
        <v>768</v>
      </c>
      <c r="S61" s="29" t="s">
        <v>563</v>
      </c>
      <c r="V61" s="86" t="s">
        <v>1281</v>
      </c>
    </row>
    <row r="62" s="86" customFormat="1" ht="76" customHeight="1" spans="1:22">
      <c r="A62" s="43">
        <v>3</v>
      </c>
      <c r="B62" s="39" t="s">
        <v>1282</v>
      </c>
      <c r="C62" s="27" t="s">
        <v>76</v>
      </c>
      <c r="D62" s="27" t="s">
        <v>272</v>
      </c>
      <c r="E62" s="29" t="s">
        <v>1089</v>
      </c>
      <c r="F62" s="39" t="s">
        <v>1283</v>
      </c>
      <c r="G62" s="43">
        <v>20000</v>
      </c>
      <c r="H62" s="29"/>
      <c r="I62" s="29"/>
      <c r="J62" s="39" t="s">
        <v>978</v>
      </c>
      <c r="K62" s="29"/>
      <c r="L62" s="29"/>
      <c r="M62" s="29"/>
      <c r="N62" s="29"/>
      <c r="O62" s="29"/>
      <c r="P62" s="29" t="s">
        <v>187</v>
      </c>
      <c r="Q62" s="29" t="s">
        <v>479</v>
      </c>
      <c r="R62" s="29" t="s">
        <v>768</v>
      </c>
      <c r="S62" s="29" t="s">
        <v>563</v>
      </c>
      <c r="V62" s="86" t="s">
        <v>1281</v>
      </c>
    </row>
    <row r="63" s="86" customFormat="1" ht="76" customHeight="1" spans="1:19">
      <c r="A63" s="43">
        <v>4</v>
      </c>
      <c r="B63" s="39" t="s">
        <v>1284</v>
      </c>
      <c r="C63" s="27" t="s">
        <v>76</v>
      </c>
      <c r="D63" s="27" t="s">
        <v>272</v>
      </c>
      <c r="E63" s="29" t="s">
        <v>1089</v>
      </c>
      <c r="F63" s="39" t="s">
        <v>1285</v>
      </c>
      <c r="G63" s="43">
        <v>5000</v>
      </c>
      <c r="H63" s="29"/>
      <c r="I63" s="29"/>
      <c r="J63" s="39" t="s">
        <v>978</v>
      </c>
      <c r="K63" s="29"/>
      <c r="L63" s="29"/>
      <c r="M63" s="29"/>
      <c r="N63" s="29"/>
      <c r="O63" s="29"/>
      <c r="P63" s="29" t="s">
        <v>187</v>
      </c>
      <c r="Q63" s="29" t="s">
        <v>479</v>
      </c>
      <c r="R63" s="29" t="s">
        <v>768</v>
      </c>
      <c r="S63" s="29" t="s">
        <v>563</v>
      </c>
    </row>
    <row r="64" s="86" customFormat="1" ht="76" customHeight="1" spans="1:19">
      <c r="A64" s="43">
        <v>5</v>
      </c>
      <c r="B64" s="39" t="s">
        <v>1286</v>
      </c>
      <c r="C64" s="27" t="s">
        <v>76</v>
      </c>
      <c r="D64" s="27" t="s">
        <v>272</v>
      </c>
      <c r="E64" s="29" t="s">
        <v>1089</v>
      </c>
      <c r="F64" s="39" t="s">
        <v>1287</v>
      </c>
      <c r="G64" s="29">
        <v>1500</v>
      </c>
      <c r="H64" s="29"/>
      <c r="I64" s="29"/>
      <c r="J64" s="39" t="s">
        <v>978</v>
      </c>
      <c r="K64" s="29"/>
      <c r="L64" s="29"/>
      <c r="M64" s="29"/>
      <c r="N64" s="29"/>
      <c r="O64" s="29"/>
      <c r="P64" s="29" t="s">
        <v>187</v>
      </c>
      <c r="Q64" s="29" t="s">
        <v>479</v>
      </c>
      <c r="R64" s="29" t="s">
        <v>768</v>
      </c>
      <c r="S64" s="29" t="s">
        <v>563</v>
      </c>
    </row>
    <row r="65" s="86" customFormat="1" ht="113" customHeight="1" spans="1:19">
      <c r="A65" s="43">
        <v>6</v>
      </c>
      <c r="B65" s="39" t="s">
        <v>1288</v>
      </c>
      <c r="C65" s="27" t="s">
        <v>76</v>
      </c>
      <c r="D65" s="27" t="s">
        <v>272</v>
      </c>
      <c r="E65" s="27" t="s">
        <v>1089</v>
      </c>
      <c r="F65" s="39" t="s">
        <v>1289</v>
      </c>
      <c r="G65" s="29">
        <v>3000</v>
      </c>
      <c r="H65" s="29"/>
      <c r="I65" s="29"/>
      <c r="J65" s="39" t="s">
        <v>978</v>
      </c>
      <c r="N65" s="29"/>
      <c r="O65" s="29"/>
      <c r="P65" s="29" t="s">
        <v>640</v>
      </c>
      <c r="Q65" s="29" t="s">
        <v>1217</v>
      </c>
      <c r="R65" s="29" t="s">
        <v>768</v>
      </c>
      <c r="S65" s="29" t="s">
        <v>563</v>
      </c>
    </row>
    <row r="66" s="448" customFormat="1" ht="76" customHeight="1" spans="1:19">
      <c r="A66" s="43">
        <v>7</v>
      </c>
      <c r="B66" s="39" t="s">
        <v>1290</v>
      </c>
      <c r="C66" s="29" t="s">
        <v>76</v>
      </c>
      <c r="D66" s="29" t="s">
        <v>272</v>
      </c>
      <c r="E66" s="29" t="s">
        <v>1089</v>
      </c>
      <c r="F66" s="39" t="s">
        <v>1291</v>
      </c>
      <c r="G66" s="29">
        <v>2000</v>
      </c>
      <c r="H66" s="82"/>
      <c r="I66" s="29"/>
      <c r="J66" s="46" t="s">
        <v>978</v>
      </c>
      <c r="K66" s="29"/>
      <c r="L66" s="29"/>
      <c r="M66" s="29"/>
      <c r="N66" s="45"/>
      <c r="O66" s="29"/>
      <c r="P66" s="29" t="s">
        <v>187</v>
      </c>
      <c r="Q66" s="45" t="s">
        <v>838</v>
      </c>
      <c r="R66" s="29" t="s">
        <v>768</v>
      </c>
      <c r="S66" s="29" t="s">
        <v>563</v>
      </c>
    </row>
    <row r="67" s="450" customFormat="1" ht="76" customHeight="1" spans="1:19">
      <c r="A67" s="43">
        <v>8</v>
      </c>
      <c r="B67" s="39" t="s">
        <v>1292</v>
      </c>
      <c r="C67" s="75" t="s">
        <v>21</v>
      </c>
      <c r="D67" s="27" t="s">
        <v>272</v>
      </c>
      <c r="E67" s="32" t="s">
        <v>1139</v>
      </c>
      <c r="F67" s="39" t="s">
        <v>1293</v>
      </c>
      <c r="G67" s="43">
        <v>12000</v>
      </c>
      <c r="H67" s="76"/>
      <c r="I67" s="76"/>
      <c r="J67" s="39" t="s">
        <v>978</v>
      </c>
      <c r="K67" s="42"/>
      <c r="L67" s="42"/>
      <c r="M67" s="42"/>
      <c r="N67" s="76"/>
      <c r="O67" s="76"/>
      <c r="P67" s="29" t="s">
        <v>768</v>
      </c>
      <c r="Q67" s="29" t="s">
        <v>1254</v>
      </c>
      <c r="R67" s="29" t="s">
        <v>768</v>
      </c>
      <c r="S67" s="29" t="s">
        <v>563</v>
      </c>
    </row>
    <row r="68" s="450" customFormat="1" ht="76" customHeight="1" spans="1:19">
      <c r="A68" s="43">
        <v>9</v>
      </c>
      <c r="B68" s="39" t="s">
        <v>1294</v>
      </c>
      <c r="C68" s="75" t="s">
        <v>21</v>
      </c>
      <c r="D68" s="27" t="s">
        <v>272</v>
      </c>
      <c r="E68" s="32" t="s">
        <v>1139</v>
      </c>
      <c r="F68" s="39" t="s">
        <v>1295</v>
      </c>
      <c r="G68" s="43">
        <v>120000</v>
      </c>
      <c r="H68" s="45"/>
      <c r="I68" s="45"/>
      <c r="J68" s="39" t="s">
        <v>978</v>
      </c>
      <c r="K68" s="29"/>
      <c r="L68" s="29"/>
      <c r="M68" s="29"/>
      <c r="N68" s="45"/>
      <c r="O68" s="45"/>
      <c r="P68" s="29" t="s">
        <v>768</v>
      </c>
      <c r="Q68" s="29" t="s">
        <v>1254</v>
      </c>
      <c r="R68" s="29" t="s">
        <v>768</v>
      </c>
      <c r="S68" s="29" t="s">
        <v>563</v>
      </c>
    </row>
    <row r="69" s="450" customFormat="1" ht="76" customHeight="1" spans="1:19">
      <c r="A69" s="43">
        <v>10</v>
      </c>
      <c r="B69" s="39" t="s">
        <v>1296</v>
      </c>
      <c r="C69" s="75" t="s">
        <v>21</v>
      </c>
      <c r="D69" s="27" t="s">
        <v>272</v>
      </c>
      <c r="E69" s="32" t="s">
        <v>1139</v>
      </c>
      <c r="F69" s="39" t="s">
        <v>1297</v>
      </c>
      <c r="G69" s="43">
        <v>60000</v>
      </c>
      <c r="H69" s="114"/>
      <c r="I69" s="43"/>
      <c r="J69" s="39" t="s">
        <v>978</v>
      </c>
      <c r="K69" s="29"/>
      <c r="L69" s="29"/>
      <c r="M69" s="29"/>
      <c r="N69" s="76"/>
      <c r="O69" s="264"/>
      <c r="P69" s="29" t="s">
        <v>768</v>
      </c>
      <c r="Q69" s="29" t="s">
        <v>1254</v>
      </c>
      <c r="R69" s="29" t="s">
        <v>768</v>
      </c>
      <c r="S69" s="29" t="s">
        <v>563</v>
      </c>
    </row>
    <row r="70" s="456" customFormat="1" ht="76" customHeight="1" spans="1:19">
      <c r="A70" s="43">
        <v>11</v>
      </c>
      <c r="B70" s="39" t="s">
        <v>1298</v>
      </c>
      <c r="C70" s="29" t="s">
        <v>76</v>
      </c>
      <c r="D70" s="60" t="s">
        <v>272</v>
      </c>
      <c r="E70" s="29" t="s">
        <v>1107</v>
      </c>
      <c r="F70" s="39" t="s">
        <v>1299</v>
      </c>
      <c r="G70" s="29">
        <v>31500</v>
      </c>
      <c r="H70" s="29"/>
      <c r="I70" s="29"/>
      <c r="J70" s="46" t="s">
        <v>978</v>
      </c>
      <c r="K70" s="29"/>
      <c r="L70" s="29"/>
      <c r="M70" s="29"/>
      <c r="N70" s="45"/>
      <c r="O70" s="29"/>
      <c r="P70" s="238" t="s">
        <v>575</v>
      </c>
      <c r="Q70" s="29" t="s">
        <v>762</v>
      </c>
      <c r="R70" s="29" t="s">
        <v>768</v>
      </c>
      <c r="S70" s="29" t="s">
        <v>563</v>
      </c>
    </row>
    <row r="71" s="449" customFormat="1" ht="76" customHeight="1" spans="1:19">
      <c r="A71" s="43">
        <v>12</v>
      </c>
      <c r="B71" s="39" t="s">
        <v>1300</v>
      </c>
      <c r="C71" s="29" t="s">
        <v>76</v>
      </c>
      <c r="D71" s="27" t="s">
        <v>272</v>
      </c>
      <c r="E71" s="29" t="s">
        <v>1301</v>
      </c>
      <c r="F71" s="39" t="s">
        <v>1302</v>
      </c>
      <c r="G71" s="43">
        <v>10000</v>
      </c>
      <c r="H71" s="114"/>
      <c r="I71" s="43"/>
      <c r="J71" s="39" t="s">
        <v>978</v>
      </c>
      <c r="K71" s="29"/>
      <c r="L71" s="29"/>
      <c r="M71" s="29"/>
      <c r="N71" s="76"/>
      <c r="O71" s="264"/>
      <c r="P71" s="238" t="s">
        <v>575</v>
      </c>
      <c r="Q71" s="29" t="s">
        <v>762</v>
      </c>
      <c r="R71" s="29" t="s">
        <v>768</v>
      </c>
      <c r="S71" s="29" t="s">
        <v>563</v>
      </c>
    </row>
    <row r="72" s="449" customFormat="1" ht="76" customHeight="1" spans="1:19">
      <c r="A72" s="43">
        <v>13</v>
      </c>
      <c r="B72" s="39" t="s">
        <v>1303</v>
      </c>
      <c r="C72" s="29" t="s">
        <v>76</v>
      </c>
      <c r="D72" s="27" t="s">
        <v>272</v>
      </c>
      <c r="E72" s="27" t="s">
        <v>1107</v>
      </c>
      <c r="F72" s="39" t="s">
        <v>1304</v>
      </c>
      <c r="G72" s="43">
        <v>400000</v>
      </c>
      <c r="H72" s="114"/>
      <c r="I72" s="43"/>
      <c r="J72" s="39" t="s">
        <v>1305</v>
      </c>
      <c r="K72" s="29"/>
      <c r="L72" s="29"/>
      <c r="M72" s="29"/>
      <c r="N72" s="76"/>
      <c r="O72" s="264"/>
      <c r="P72" s="29" t="s">
        <v>1306</v>
      </c>
      <c r="Q72" s="29" t="s">
        <v>1307</v>
      </c>
      <c r="R72" s="29" t="s">
        <v>768</v>
      </c>
      <c r="S72" s="29" t="s">
        <v>563</v>
      </c>
    </row>
    <row r="73" s="449" customFormat="1" ht="76" customHeight="1" spans="1:19">
      <c r="A73" s="43">
        <v>14</v>
      </c>
      <c r="B73" s="39" t="s">
        <v>1308</v>
      </c>
      <c r="C73" s="27" t="s">
        <v>76</v>
      </c>
      <c r="D73" s="27" t="s">
        <v>272</v>
      </c>
      <c r="E73" s="29" t="s">
        <v>1309</v>
      </c>
      <c r="F73" s="39" t="s">
        <v>1310</v>
      </c>
      <c r="G73" s="43">
        <v>7000</v>
      </c>
      <c r="H73" s="45"/>
      <c r="I73" s="45"/>
      <c r="J73" s="39" t="s">
        <v>978</v>
      </c>
      <c r="K73" s="238"/>
      <c r="L73" s="238"/>
      <c r="M73" s="238"/>
      <c r="N73" s="45"/>
      <c r="O73" s="45"/>
      <c r="P73" s="29" t="s">
        <v>1311</v>
      </c>
      <c r="Q73" s="29" t="s">
        <v>1312</v>
      </c>
      <c r="R73" s="29" t="s">
        <v>768</v>
      </c>
      <c r="S73" s="29" t="s">
        <v>563</v>
      </c>
    </row>
    <row r="74" s="1" customFormat="1" ht="25" customHeight="1" spans="1:19">
      <c r="A74" s="21" t="s">
        <v>512</v>
      </c>
      <c r="B74" s="22" t="str">
        <f>"社会事业类"&amp;SUBTOTAL(3,A74:A78)-2&amp;"个"</f>
        <v>社会事业类3个</v>
      </c>
      <c r="C74" s="23"/>
      <c r="D74" s="23"/>
      <c r="E74" s="23"/>
      <c r="F74" s="22"/>
      <c r="G74" s="24">
        <f>SUM(G75:G77)</f>
        <v>19957</v>
      </c>
      <c r="H74" s="24"/>
      <c r="I74" s="24"/>
      <c r="J74" s="78"/>
      <c r="K74" s="78"/>
      <c r="L74" s="78"/>
      <c r="M74" s="78"/>
      <c r="N74" s="52"/>
      <c r="O74" s="52"/>
      <c r="P74" s="52"/>
      <c r="Q74" s="52"/>
      <c r="R74" s="52"/>
      <c r="S74" s="52"/>
    </row>
    <row r="75" s="450" customFormat="1" ht="176" customHeight="1" spans="1:19">
      <c r="A75" s="43">
        <v>1</v>
      </c>
      <c r="B75" s="39" t="s">
        <v>1313</v>
      </c>
      <c r="C75" s="29" t="s">
        <v>76</v>
      </c>
      <c r="D75" s="42" t="s">
        <v>272</v>
      </c>
      <c r="E75" s="29" t="s">
        <v>1139</v>
      </c>
      <c r="F75" s="39" t="s">
        <v>1314</v>
      </c>
      <c r="G75" s="43">
        <v>3457</v>
      </c>
      <c r="H75" s="44"/>
      <c r="I75" s="29"/>
      <c r="J75" s="39" t="s">
        <v>978</v>
      </c>
      <c r="K75" s="29"/>
      <c r="L75" s="447"/>
      <c r="M75" s="447"/>
      <c r="N75" s="56"/>
      <c r="O75" s="358"/>
      <c r="P75" s="238" t="s">
        <v>57</v>
      </c>
      <c r="Q75" s="238" t="s">
        <v>168</v>
      </c>
      <c r="R75" s="29" t="s">
        <v>768</v>
      </c>
      <c r="S75" s="29" t="s">
        <v>705</v>
      </c>
    </row>
    <row r="76" s="458" customFormat="1" ht="76" customHeight="1" spans="1:19">
      <c r="A76" s="43">
        <v>2</v>
      </c>
      <c r="B76" s="31" t="s">
        <v>1315</v>
      </c>
      <c r="C76" s="257" t="s">
        <v>76</v>
      </c>
      <c r="D76" s="257" t="s">
        <v>272</v>
      </c>
      <c r="E76" s="238" t="s">
        <v>1316</v>
      </c>
      <c r="F76" s="31" t="s">
        <v>1317</v>
      </c>
      <c r="G76" s="410">
        <v>15000</v>
      </c>
      <c r="H76" s="466"/>
      <c r="I76" s="466"/>
      <c r="J76" s="31" t="s">
        <v>1305</v>
      </c>
      <c r="K76" s="238"/>
      <c r="L76" s="238"/>
      <c r="M76" s="238"/>
      <c r="N76" s="480"/>
      <c r="O76" s="480"/>
      <c r="P76" s="238" t="s">
        <v>187</v>
      </c>
      <c r="Q76" s="238" t="s">
        <v>479</v>
      </c>
      <c r="R76" s="29" t="s">
        <v>768</v>
      </c>
      <c r="S76" s="29" t="s">
        <v>705</v>
      </c>
    </row>
    <row r="77" s="459" customFormat="1" ht="76" customHeight="1" spans="1:19">
      <c r="A77" s="43">
        <v>3</v>
      </c>
      <c r="B77" s="39" t="s">
        <v>1318</v>
      </c>
      <c r="C77" s="27" t="s">
        <v>76</v>
      </c>
      <c r="D77" s="27" t="s">
        <v>272</v>
      </c>
      <c r="E77" s="29" t="s">
        <v>1316</v>
      </c>
      <c r="F77" s="39" t="s">
        <v>1319</v>
      </c>
      <c r="G77" s="29">
        <v>1500</v>
      </c>
      <c r="H77" s="45"/>
      <c r="I77" s="45"/>
      <c r="J77" s="39" t="s">
        <v>1305</v>
      </c>
      <c r="K77" s="238"/>
      <c r="L77" s="238"/>
      <c r="M77" s="238"/>
      <c r="N77" s="45"/>
      <c r="O77" s="45"/>
      <c r="P77" s="29" t="s">
        <v>768</v>
      </c>
      <c r="Q77" s="29" t="s">
        <v>1254</v>
      </c>
      <c r="R77" s="29" t="s">
        <v>768</v>
      </c>
      <c r="S77" s="29" t="s">
        <v>705</v>
      </c>
    </row>
    <row r="78" s="1" customFormat="1" ht="25" customHeight="1" spans="1:19">
      <c r="A78" s="21" t="s">
        <v>556</v>
      </c>
      <c r="B78" s="22" t="str">
        <f>"商贸服务类"&amp;SUBTOTAL(3,A78:A80)-1&amp;"个"</f>
        <v>商贸服务类2个</v>
      </c>
      <c r="C78" s="23"/>
      <c r="D78" s="23"/>
      <c r="E78" s="23"/>
      <c r="F78" s="22"/>
      <c r="G78" s="24">
        <f>SUM(G79:G80)</f>
        <v>90000</v>
      </c>
      <c r="H78" s="24"/>
      <c r="I78" s="24"/>
      <c r="J78" s="78"/>
      <c r="K78" s="78"/>
      <c r="L78" s="78"/>
      <c r="M78" s="78"/>
      <c r="N78" s="52"/>
      <c r="O78" s="52"/>
      <c r="P78" s="52"/>
      <c r="Q78" s="52"/>
      <c r="R78" s="52"/>
      <c r="S78" s="52"/>
    </row>
    <row r="79" s="450" customFormat="1" ht="76" customHeight="1" spans="1:19">
      <c r="A79" s="43">
        <v>1</v>
      </c>
      <c r="B79" s="39" t="s">
        <v>1320</v>
      </c>
      <c r="C79" s="75" t="s">
        <v>21</v>
      </c>
      <c r="D79" s="27" t="s">
        <v>272</v>
      </c>
      <c r="E79" s="32" t="s">
        <v>30</v>
      </c>
      <c r="F79" s="39" t="s">
        <v>1230</v>
      </c>
      <c r="G79" s="43">
        <v>70000</v>
      </c>
      <c r="H79" s="44"/>
      <c r="I79" s="44"/>
      <c r="J79" s="39" t="s">
        <v>978</v>
      </c>
      <c r="K79" s="238"/>
      <c r="L79" s="238"/>
      <c r="M79" s="238"/>
      <c r="N79" s="76"/>
      <c r="O79" s="76"/>
      <c r="P79" s="29" t="s">
        <v>768</v>
      </c>
      <c r="Q79" s="29" t="s">
        <v>1254</v>
      </c>
      <c r="R79" s="29" t="s">
        <v>768</v>
      </c>
      <c r="S79" s="76" t="s">
        <v>739</v>
      </c>
    </row>
    <row r="80" s="449" customFormat="1" ht="76" customHeight="1" spans="1:19">
      <c r="A80" s="43">
        <v>2</v>
      </c>
      <c r="B80" s="39" t="s">
        <v>1321</v>
      </c>
      <c r="C80" s="29" t="s">
        <v>76</v>
      </c>
      <c r="D80" s="27" t="s">
        <v>272</v>
      </c>
      <c r="E80" s="32" t="s">
        <v>30</v>
      </c>
      <c r="F80" s="39" t="s">
        <v>1322</v>
      </c>
      <c r="G80" s="43">
        <v>20000</v>
      </c>
      <c r="H80" s="225"/>
      <c r="I80" s="481"/>
      <c r="J80" s="31" t="s">
        <v>572</v>
      </c>
      <c r="K80" s="238"/>
      <c r="L80" s="238"/>
      <c r="M80" s="238"/>
      <c r="N80" s="481"/>
      <c r="O80" s="481"/>
      <c r="P80" s="29" t="s">
        <v>768</v>
      </c>
      <c r="Q80" s="29" t="s">
        <v>1254</v>
      </c>
      <c r="R80" s="29" t="s">
        <v>768</v>
      </c>
      <c r="S80" s="76" t="s">
        <v>739</v>
      </c>
    </row>
  </sheetData>
  <autoFilter xmlns:etc="http://www.wps.cn/officeDocument/2017/etCustomData" ref="A4:W80"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4"/>
  <sheetViews>
    <sheetView view="pageBreakPreview" zoomScale="55" zoomScaleNormal="70" topLeftCell="A5" workbookViewId="0">
      <selection activeCell="A63" sqref="$A63:$XFD68"/>
    </sheetView>
  </sheetViews>
  <sheetFormatPr defaultColWidth="9" defaultRowHeight="13.5"/>
  <cols>
    <col min="1" max="1" width="7.75" customWidth="1"/>
    <col min="2" max="2" width="16.8833333333333" style="182" customWidth="1"/>
    <col min="3" max="3" width="9.69166666666667" customWidth="1"/>
    <col min="4" max="4" width="10.025" customWidth="1"/>
    <col min="5" max="5" width="13.8833333333333" style="183" customWidth="1"/>
    <col min="6" max="6" width="31.6333333333333" customWidth="1"/>
    <col min="7" max="7" width="13.7416666666667" customWidth="1"/>
    <col min="8" max="8" width="21.25" customWidth="1"/>
    <col min="9" max="9" width="13.575" customWidth="1"/>
    <col min="10" max="10" width="37.4916666666667" customWidth="1"/>
    <col min="11" max="11" width="11.7833333333333" customWidth="1"/>
    <col min="12" max="12" width="9.64166666666667" customWidth="1"/>
    <col min="13" max="13" width="7.31666666666667" customWidth="1"/>
    <col min="16" max="16" width="17" customWidth="1"/>
    <col min="17" max="17" width="16.75" customWidth="1"/>
    <col min="18" max="18" width="14.6333333333333" style="220" customWidth="1"/>
    <col min="19" max="19" width="9.99166666666667" customWidth="1"/>
  </cols>
  <sheetData>
    <row r="1" s="2" customFormat="1" ht="46" customHeight="1" spans="1:19">
      <c r="A1" s="221" t="s">
        <v>1323</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"合计项目"&amp;SUBTOTAL(3,A6:A54)-15&amp;"个"</f>
        <v>合计项目34个</v>
      </c>
      <c r="C5" s="75"/>
      <c r="D5" s="75"/>
      <c r="E5" s="75"/>
      <c r="F5" s="17"/>
      <c r="G5" s="165">
        <f>SUM(G6,G21,G41)</f>
        <v>1139700</v>
      </c>
      <c r="H5" s="165"/>
      <c r="I5" s="165">
        <f>SUM(I6,I21,I41)</f>
        <v>378000</v>
      </c>
      <c r="J5" s="17"/>
      <c r="K5" s="17"/>
      <c r="L5" s="17"/>
      <c r="M5" s="17"/>
      <c r="N5" s="164"/>
      <c r="O5" s="164"/>
      <c r="P5" s="164"/>
      <c r="Q5" s="164"/>
      <c r="R5" s="164"/>
      <c r="S5" s="164"/>
    </row>
    <row r="6" s="1" customFormat="1" ht="25" customHeight="1" spans="1:19">
      <c r="A6" s="21" t="s">
        <v>19</v>
      </c>
      <c r="B6" s="22" t="str">
        <f>"在建项目"&amp;SUBTOTAL(3,A6:A21)-6&amp;"个"</f>
        <v>在建项目10个</v>
      </c>
      <c r="C6" s="23"/>
      <c r="D6" s="23"/>
      <c r="E6" s="24"/>
      <c r="F6" s="22"/>
      <c r="G6" s="24">
        <f>SUM(G7,G9,G15,G17)</f>
        <v>373000</v>
      </c>
      <c r="H6" s="24"/>
      <c r="I6" s="24">
        <f>SUM(I7,I9,I15,I17)</f>
        <v>222000</v>
      </c>
      <c r="J6" s="78"/>
      <c r="K6" s="78"/>
      <c r="L6" s="78"/>
      <c r="M6" s="78"/>
      <c r="N6" s="52"/>
      <c r="O6" s="52"/>
      <c r="P6" s="52"/>
      <c r="Q6" s="52"/>
      <c r="R6" s="52"/>
      <c r="S6" s="52"/>
    </row>
    <row r="7" s="1" customFormat="1" ht="25" customHeight="1" spans="1:19">
      <c r="A7" s="426" t="s">
        <v>1324</v>
      </c>
      <c r="B7" s="22" t="str">
        <f>"交通路网类"&amp;SUBTOTAL(3,A7:A9)-2&amp;"个"</f>
        <v>交通路网类1个</v>
      </c>
      <c r="C7" s="23"/>
      <c r="D7" s="23"/>
      <c r="E7" s="24"/>
      <c r="F7" s="22"/>
      <c r="G7" s="24">
        <f>SUM(G8:G8)</f>
        <v>5000</v>
      </c>
      <c r="H7" s="24"/>
      <c r="I7" s="24">
        <f>SUM(I8:I8)</f>
        <v>5000</v>
      </c>
      <c r="J7" s="78"/>
      <c r="K7" s="78"/>
      <c r="L7" s="78"/>
      <c r="M7" s="78"/>
      <c r="N7" s="52"/>
      <c r="O7" s="52"/>
      <c r="P7" s="52"/>
      <c r="Q7" s="52"/>
      <c r="R7" s="52"/>
      <c r="S7" s="52"/>
    </row>
    <row r="8" s="423" customFormat="1" ht="57" spans="1:19">
      <c r="A8" s="29">
        <v>1</v>
      </c>
      <c r="B8" s="39" t="s">
        <v>1325</v>
      </c>
      <c r="C8" s="75" t="s">
        <v>21</v>
      </c>
      <c r="D8" s="32" t="s">
        <v>1326</v>
      </c>
      <c r="E8" s="32"/>
      <c r="F8" s="39" t="s">
        <v>1327</v>
      </c>
      <c r="G8" s="32">
        <v>5000</v>
      </c>
      <c r="H8" s="32"/>
      <c r="I8" s="32">
        <v>5000</v>
      </c>
      <c r="J8" s="39" t="s">
        <v>1328</v>
      </c>
      <c r="K8" s="29" t="s">
        <v>638</v>
      </c>
      <c r="L8" s="29" t="s">
        <v>319</v>
      </c>
      <c r="M8" s="29"/>
      <c r="N8" s="29" t="s">
        <v>25</v>
      </c>
      <c r="O8" s="29" t="s">
        <v>26</v>
      </c>
      <c r="P8" s="29" t="s">
        <v>1329</v>
      </c>
      <c r="Q8" s="29" t="s">
        <v>1330</v>
      </c>
      <c r="R8" s="29" t="s">
        <v>1331</v>
      </c>
      <c r="S8" s="29" t="s">
        <v>1332</v>
      </c>
    </row>
    <row r="9" s="1" customFormat="1" ht="25" customHeight="1" spans="1:19">
      <c r="A9" s="427" t="s">
        <v>1333</v>
      </c>
      <c r="B9" s="22" t="str">
        <f>"城建环保类"&amp;SUBTOTAL(3,A9:A15)-2&amp;"个"</f>
        <v>城建环保类5个</v>
      </c>
      <c r="C9" s="23"/>
      <c r="D9" s="23"/>
      <c r="E9" s="24"/>
      <c r="F9" s="22"/>
      <c r="G9" s="24">
        <f>SUM(G10:G14)</f>
        <v>337000</v>
      </c>
      <c r="H9" s="24"/>
      <c r="I9" s="24">
        <f>SUM(I10:I14)</f>
        <v>192000</v>
      </c>
      <c r="J9" s="78"/>
      <c r="K9" s="78"/>
      <c r="L9" s="78"/>
      <c r="M9" s="78"/>
      <c r="N9" s="52"/>
      <c r="O9" s="52"/>
      <c r="P9" s="52"/>
      <c r="Q9" s="52"/>
      <c r="R9" s="52"/>
      <c r="S9" s="52"/>
    </row>
    <row r="10" s="424" customFormat="1" ht="57" spans="1:19">
      <c r="A10" s="428">
        <v>2</v>
      </c>
      <c r="B10" s="429" t="s">
        <v>1334</v>
      </c>
      <c r="C10" s="35" t="s">
        <v>76</v>
      </c>
      <c r="D10" s="428" t="s">
        <v>1326</v>
      </c>
      <c r="E10" s="428"/>
      <c r="F10" s="430" t="s">
        <v>1335</v>
      </c>
      <c r="G10" s="431">
        <v>42000</v>
      </c>
      <c r="H10" s="431" t="s">
        <v>1336</v>
      </c>
      <c r="I10" s="35">
        <v>4000</v>
      </c>
      <c r="J10" s="33" t="s">
        <v>1337</v>
      </c>
      <c r="K10" s="35" t="s">
        <v>638</v>
      </c>
      <c r="L10" s="35" t="s">
        <v>319</v>
      </c>
      <c r="M10" s="35"/>
      <c r="N10" s="428" t="s">
        <v>25</v>
      </c>
      <c r="O10" s="428" t="s">
        <v>56</v>
      </c>
      <c r="P10" s="35" t="s">
        <v>616</v>
      </c>
      <c r="Q10" s="35" t="s">
        <v>168</v>
      </c>
      <c r="R10" s="443" t="s">
        <v>738</v>
      </c>
      <c r="S10" s="40" t="s">
        <v>640</v>
      </c>
    </row>
    <row r="11" s="424" customFormat="1" ht="142.5" spans="1:19">
      <c r="A11" s="428">
        <v>3</v>
      </c>
      <c r="B11" s="429" t="s">
        <v>1338</v>
      </c>
      <c r="C11" s="75" t="s">
        <v>21</v>
      </c>
      <c r="D11" s="428" t="s">
        <v>1326</v>
      </c>
      <c r="E11" s="428"/>
      <c r="F11" s="430" t="s">
        <v>1339</v>
      </c>
      <c r="G11" s="35">
        <v>5000</v>
      </c>
      <c r="H11" s="35" t="s">
        <v>1340</v>
      </c>
      <c r="I11" s="35">
        <v>3000</v>
      </c>
      <c r="J11" s="33" t="s">
        <v>1341</v>
      </c>
      <c r="K11" s="35" t="s">
        <v>638</v>
      </c>
      <c r="L11" s="35" t="s">
        <v>319</v>
      </c>
      <c r="M11" s="35"/>
      <c r="N11" s="428" t="s">
        <v>25</v>
      </c>
      <c r="O11" s="35" t="s">
        <v>56</v>
      </c>
      <c r="P11" s="438" t="s">
        <v>1342</v>
      </c>
      <c r="Q11" s="444" t="s">
        <v>1343</v>
      </c>
      <c r="R11" s="443" t="s">
        <v>738</v>
      </c>
      <c r="S11" s="40" t="s">
        <v>640</v>
      </c>
    </row>
    <row r="12" s="424" customFormat="1" ht="57" spans="1:19">
      <c r="A12" s="428">
        <v>4</v>
      </c>
      <c r="B12" s="429" t="s">
        <v>1344</v>
      </c>
      <c r="C12" s="35" t="s">
        <v>76</v>
      </c>
      <c r="D12" s="428" t="s">
        <v>1326</v>
      </c>
      <c r="E12" s="428"/>
      <c r="F12" s="253" t="s">
        <v>1345</v>
      </c>
      <c r="G12" s="35">
        <v>100000</v>
      </c>
      <c r="H12" s="35" t="s">
        <v>1346</v>
      </c>
      <c r="I12" s="35">
        <v>55000</v>
      </c>
      <c r="J12" s="33" t="s">
        <v>1347</v>
      </c>
      <c r="K12" s="35" t="s">
        <v>638</v>
      </c>
      <c r="L12" s="35" t="s">
        <v>319</v>
      </c>
      <c r="M12" s="35"/>
      <c r="N12" s="428" t="s">
        <v>49</v>
      </c>
      <c r="O12" s="428" t="s">
        <v>25</v>
      </c>
      <c r="P12" s="35" t="s">
        <v>616</v>
      </c>
      <c r="Q12" s="35" t="s">
        <v>168</v>
      </c>
      <c r="R12" s="445" t="s">
        <v>1348</v>
      </c>
      <c r="S12" s="40" t="s">
        <v>640</v>
      </c>
    </row>
    <row r="13" s="424" customFormat="1" ht="42.75" spans="1:19">
      <c r="A13" s="428">
        <v>5</v>
      </c>
      <c r="B13" s="429" t="s">
        <v>792</v>
      </c>
      <c r="C13" s="75" t="s">
        <v>21</v>
      </c>
      <c r="D13" s="428" t="s">
        <v>1326</v>
      </c>
      <c r="E13" s="428"/>
      <c r="F13" s="213" t="s">
        <v>1349</v>
      </c>
      <c r="G13" s="428">
        <v>40000</v>
      </c>
      <c r="H13" s="428" t="s">
        <v>1350</v>
      </c>
      <c r="I13" s="428">
        <v>30000</v>
      </c>
      <c r="J13" s="33" t="s">
        <v>1351</v>
      </c>
      <c r="K13" s="35" t="s">
        <v>318</v>
      </c>
      <c r="L13" s="35" t="s">
        <v>319</v>
      </c>
      <c r="M13" s="35"/>
      <c r="N13" s="35" t="s">
        <v>33</v>
      </c>
      <c r="O13" s="428" t="s">
        <v>25</v>
      </c>
      <c r="P13" s="35" t="s">
        <v>616</v>
      </c>
      <c r="Q13" s="35" t="s">
        <v>168</v>
      </c>
      <c r="R13" s="443" t="s">
        <v>738</v>
      </c>
      <c r="S13" s="40" t="s">
        <v>640</v>
      </c>
    </row>
    <row r="14" s="424" customFormat="1" ht="42.75" spans="1:19">
      <c r="A14" s="428">
        <v>6</v>
      </c>
      <c r="B14" s="429" t="s">
        <v>787</v>
      </c>
      <c r="C14" s="75" t="s">
        <v>21</v>
      </c>
      <c r="D14" s="428" t="s">
        <v>1326</v>
      </c>
      <c r="E14" s="428"/>
      <c r="F14" s="213" t="s">
        <v>1352</v>
      </c>
      <c r="G14" s="428">
        <v>150000</v>
      </c>
      <c r="H14" s="428" t="s">
        <v>1350</v>
      </c>
      <c r="I14" s="428">
        <v>100000</v>
      </c>
      <c r="J14" s="33" t="s">
        <v>1351</v>
      </c>
      <c r="K14" s="35" t="s">
        <v>318</v>
      </c>
      <c r="L14" s="35" t="s">
        <v>319</v>
      </c>
      <c r="M14" s="35"/>
      <c r="N14" s="35" t="s">
        <v>33</v>
      </c>
      <c r="O14" s="428" t="s">
        <v>25</v>
      </c>
      <c r="P14" s="35" t="s">
        <v>616</v>
      </c>
      <c r="Q14" s="35" t="s">
        <v>168</v>
      </c>
      <c r="R14" s="443" t="s">
        <v>738</v>
      </c>
      <c r="S14" s="40" t="s">
        <v>640</v>
      </c>
    </row>
    <row r="15" s="1" customFormat="1" ht="25" customHeight="1" spans="1:19">
      <c r="A15" s="427" t="s">
        <v>1353</v>
      </c>
      <c r="B15" s="22" t="str">
        <f>"社会事业类"&amp;SUBTOTAL(3,A15:A17)-2&amp;"个"</f>
        <v>社会事业类1个</v>
      </c>
      <c r="C15" s="23"/>
      <c r="D15" s="23"/>
      <c r="E15" s="23"/>
      <c r="F15" s="22"/>
      <c r="G15" s="24">
        <f>SUM(G16)</f>
        <v>5000</v>
      </c>
      <c r="H15" s="24"/>
      <c r="I15" s="24">
        <f>SUM(I16)</f>
        <v>5000</v>
      </c>
      <c r="J15" s="78"/>
      <c r="K15" s="78"/>
      <c r="L15" s="78"/>
      <c r="M15" s="78"/>
      <c r="N15" s="52"/>
      <c r="O15" s="52"/>
      <c r="P15" s="52"/>
      <c r="Q15" s="52"/>
      <c r="R15" s="52"/>
      <c r="S15" s="52"/>
    </row>
    <row r="16" s="425" customFormat="1" ht="99.75" spans="1:19">
      <c r="A16" s="218">
        <v>1</v>
      </c>
      <c r="B16" s="236" t="s">
        <v>1354</v>
      </c>
      <c r="C16" s="35" t="s">
        <v>76</v>
      </c>
      <c r="D16" s="432" t="s">
        <v>1326</v>
      </c>
      <c r="E16" s="432"/>
      <c r="F16" s="213" t="s">
        <v>1355</v>
      </c>
      <c r="G16" s="237">
        <v>5000</v>
      </c>
      <c r="H16" s="237"/>
      <c r="I16" s="218">
        <v>5000</v>
      </c>
      <c r="J16" s="142" t="s">
        <v>1356</v>
      </c>
      <c r="K16" s="35" t="s">
        <v>318</v>
      </c>
      <c r="L16" s="29" t="s">
        <v>319</v>
      </c>
      <c r="M16" s="32"/>
      <c r="N16" s="29" t="s">
        <v>26</v>
      </c>
      <c r="O16" s="29" t="s">
        <v>49</v>
      </c>
      <c r="P16" s="268" t="s">
        <v>67</v>
      </c>
      <c r="Q16" s="270" t="s">
        <v>1357</v>
      </c>
      <c r="R16" s="29" t="s">
        <v>1358</v>
      </c>
      <c r="S16" s="45" t="s">
        <v>640</v>
      </c>
    </row>
    <row r="17" s="1" customFormat="1" ht="25" customHeight="1" spans="1:19">
      <c r="A17" s="427" t="s">
        <v>1359</v>
      </c>
      <c r="B17" s="22" t="str">
        <f>"商贸服务类"&amp;SUBTOTAL(3,A17:A21)-2&amp;"个"</f>
        <v>商贸服务类3个</v>
      </c>
      <c r="C17" s="23"/>
      <c r="D17" s="23"/>
      <c r="E17" s="23"/>
      <c r="F17" s="22"/>
      <c r="G17" s="24">
        <f>SUM(G18:G20)</f>
        <v>26000</v>
      </c>
      <c r="H17" s="24"/>
      <c r="I17" s="24">
        <f>SUM(I18:I20)</f>
        <v>20000</v>
      </c>
      <c r="J17" s="78"/>
      <c r="K17" s="78"/>
      <c r="L17" s="78"/>
      <c r="M17" s="78"/>
      <c r="N17" s="52"/>
      <c r="O17" s="52"/>
      <c r="P17" s="52"/>
      <c r="Q17" s="52"/>
      <c r="R17" s="52"/>
      <c r="S17" s="52"/>
    </row>
    <row r="18" s="424" customFormat="1" ht="42.75" spans="1:19">
      <c r="A18" s="428">
        <v>1</v>
      </c>
      <c r="B18" s="429" t="s">
        <v>1360</v>
      </c>
      <c r="C18" s="35" t="s">
        <v>76</v>
      </c>
      <c r="D18" s="428" t="s">
        <v>1326</v>
      </c>
      <c r="E18" s="428"/>
      <c r="F18" s="33" t="s">
        <v>1361</v>
      </c>
      <c r="G18" s="35">
        <v>11000</v>
      </c>
      <c r="H18" s="35" t="s">
        <v>735</v>
      </c>
      <c r="I18" s="35">
        <v>6000</v>
      </c>
      <c r="J18" s="33" t="s">
        <v>1362</v>
      </c>
      <c r="K18" s="35" t="s">
        <v>638</v>
      </c>
      <c r="L18" s="35" t="s">
        <v>319</v>
      </c>
      <c r="M18" s="35"/>
      <c r="N18" s="428" t="s">
        <v>25</v>
      </c>
      <c r="O18" s="428" t="s">
        <v>99</v>
      </c>
      <c r="P18" s="439" t="s">
        <v>67</v>
      </c>
      <c r="Q18" s="446" t="s">
        <v>1357</v>
      </c>
      <c r="R18" s="443" t="s">
        <v>738</v>
      </c>
      <c r="S18" s="40" t="s">
        <v>640</v>
      </c>
    </row>
    <row r="19" s="424" customFormat="1" ht="57" customHeight="1" spans="1:19">
      <c r="A19" s="428">
        <v>2</v>
      </c>
      <c r="B19" s="429" t="s">
        <v>1363</v>
      </c>
      <c r="C19" s="75" t="s">
        <v>21</v>
      </c>
      <c r="D19" s="428" t="s">
        <v>1326</v>
      </c>
      <c r="E19" s="428"/>
      <c r="F19" s="33" t="s">
        <v>1364</v>
      </c>
      <c r="G19" s="35">
        <v>5000</v>
      </c>
      <c r="H19" s="35" t="s">
        <v>1365</v>
      </c>
      <c r="I19" s="35">
        <v>4000</v>
      </c>
      <c r="J19" s="33" t="s">
        <v>1366</v>
      </c>
      <c r="K19" s="35" t="s">
        <v>638</v>
      </c>
      <c r="L19" s="35" t="s">
        <v>791</v>
      </c>
      <c r="M19" s="35"/>
      <c r="N19" s="428" t="s">
        <v>33</v>
      </c>
      <c r="O19" s="428" t="s">
        <v>26</v>
      </c>
      <c r="P19" s="439" t="s">
        <v>1367</v>
      </c>
      <c r="Q19" s="446" t="s">
        <v>1368</v>
      </c>
      <c r="R19" s="443" t="s">
        <v>738</v>
      </c>
      <c r="S19" s="40" t="s">
        <v>1187</v>
      </c>
    </row>
    <row r="20" s="424" customFormat="1" ht="74" customHeight="1" spans="1:19">
      <c r="A20" s="428">
        <v>3</v>
      </c>
      <c r="B20" s="429" t="s">
        <v>1369</v>
      </c>
      <c r="C20" s="75" t="s">
        <v>21</v>
      </c>
      <c r="D20" s="428" t="s">
        <v>1326</v>
      </c>
      <c r="E20" s="428"/>
      <c r="F20" s="33" t="s">
        <v>1370</v>
      </c>
      <c r="G20" s="35">
        <v>10000</v>
      </c>
      <c r="H20" s="35" t="s">
        <v>1365</v>
      </c>
      <c r="I20" s="35">
        <v>10000</v>
      </c>
      <c r="J20" s="33" t="s">
        <v>1366</v>
      </c>
      <c r="K20" s="35" t="s">
        <v>638</v>
      </c>
      <c r="L20" s="35" t="s">
        <v>791</v>
      </c>
      <c r="M20" s="35"/>
      <c r="N20" s="428" t="s">
        <v>33</v>
      </c>
      <c r="O20" s="428" t="s">
        <v>26</v>
      </c>
      <c r="P20" s="439" t="s">
        <v>1371</v>
      </c>
      <c r="Q20" s="446" t="s">
        <v>1372</v>
      </c>
      <c r="R20" s="443" t="s">
        <v>738</v>
      </c>
      <c r="S20" s="40" t="s">
        <v>1187</v>
      </c>
    </row>
    <row r="21" s="1" customFormat="1" ht="25" customHeight="1" spans="1:19">
      <c r="A21" s="52" t="s">
        <v>141</v>
      </c>
      <c r="B21" s="22" t="str">
        <f>"预备项目"&amp;SUBTOTAL(3,A21:A41)-7&amp;"个"</f>
        <v>预备项目14个</v>
      </c>
      <c r="C21" s="23"/>
      <c r="D21" s="23"/>
      <c r="E21" s="54"/>
      <c r="F21" s="22"/>
      <c r="G21" s="83">
        <f>SUM(G22,G24,G26,G34,G36)</f>
        <v>244500</v>
      </c>
      <c r="H21" s="83"/>
      <c r="I21" s="83">
        <f>SUM(I22,I24,I26,I34,I36)</f>
        <v>156000</v>
      </c>
      <c r="J21" s="78"/>
      <c r="K21" s="78"/>
      <c r="L21" s="78"/>
      <c r="M21" s="78"/>
      <c r="N21" s="52"/>
      <c r="O21" s="52"/>
      <c r="P21" s="52"/>
      <c r="Q21" s="52"/>
      <c r="R21" s="52"/>
      <c r="S21" s="52"/>
    </row>
    <row r="22" s="1" customFormat="1" ht="25" customHeight="1" spans="1:19">
      <c r="A22" s="427" t="s">
        <v>1324</v>
      </c>
      <c r="B22" s="22" t="str">
        <f>"农林水利类"&amp;SUBTOTAL(3,A22:A24)-2&amp;"个"</f>
        <v>农林水利类1个</v>
      </c>
      <c r="C22" s="23"/>
      <c r="D22" s="23"/>
      <c r="E22" s="23"/>
      <c r="F22" s="22"/>
      <c r="G22" s="24">
        <f>SUM(G23:G23)</f>
        <v>3000</v>
      </c>
      <c r="H22" s="24"/>
      <c r="I22" s="24">
        <f>SUM(I23:I23)</f>
        <v>3000</v>
      </c>
      <c r="J22" s="78"/>
      <c r="K22" s="78"/>
      <c r="L22" s="78"/>
      <c r="M22" s="78"/>
      <c r="N22" s="52"/>
      <c r="O22" s="52"/>
      <c r="P22" s="52"/>
      <c r="Q22" s="52"/>
      <c r="R22" s="52"/>
      <c r="S22" s="52"/>
    </row>
    <row r="23" s="424" customFormat="1" ht="71.25" spans="1:19">
      <c r="A23" s="29">
        <v>1</v>
      </c>
      <c r="B23" s="236" t="s">
        <v>1373</v>
      </c>
      <c r="C23" s="35" t="s">
        <v>76</v>
      </c>
      <c r="D23" s="432" t="s">
        <v>1326</v>
      </c>
      <c r="E23" s="432"/>
      <c r="F23" s="39" t="s">
        <v>1374</v>
      </c>
      <c r="G23" s="32">
        <v>3000</v>
      </c>
      <c r="H23" s="32" t="s">
        <v>1305</v>
      </c>
      <c r="I23" s="218">
        <v>3000</v>
      </c>
      <c r="J23" s="39" t="s">
        <v>1375</v>
      </c>
      <c r="K23" s="29" t="s">
        <v>318</v>
      </c>
      <c r="L23" s="29" t="s">
        <v>319</v>
      </c>
      <c r="M23" s="29"/>
      <c r="N23" s="29" t="s">
        <v>157</v>
      </c>
      <c r="O23" s="218" t="s">
        <v>49</v>
      </c>
      <c r="P23" s="440" t="s">
        <v>1376</v>
      </c>
      <c r="Q23" s="29" t="s">
        <v>1377</v>
      </c>
      <c r="R23" s="29" t="s">
        <v>1358</v>
      </c>
      <c r="S23" s="35" t="s">
        <v>1378</v>
      </c>
    </row>
    <row r="24" s="1" customFormat="1" ht="25" customHeight="1" spans="1:19">
      <c r="A24" s="24" t="s">
        <v>1333</v>
      </c>
      <c r="B24" s="22" t="str">
        <f>"交通路网类"&amp;SUBTOTAL(3,A24:A26)-2&amp;"个"</f>
        <v>交通路网类1个</v>
      </c>
      <c r="C24" s="23"/>
      <c r="D24" s="23"/>
      <c r="E24" s="23"/>
      <c r="F24" s="22"/>
      <c r="G24" s="24">
        <f>SUM(G25:G25)</f>
        <v>9000</v>
      </c>
      <c r="H24" s="24"/>
      <c r="I24" s="24">
        <f>SUM(I25:I25)</f>
        <v>5000</v>
      </c>
      <c r="J24" s="78"/>
      <c r="K24" s="78"/>
      <c r="L24" s="78"/>
      <c r="M24" s="78"/>
      <c r="N24" s="52"/>
      <c r="O24" s="52"/>
      <c r="P24" s="52"/>
      <c r="Q24" s="52"/>
      <c r="R24" s="52"/>
      <c r="S24" s="52"/>
    </row>
    <row r="25" s="424" customFormat="1" ht="114" spans="1:19">
      <c r="A25" s="29">
        <v>1</v>
      </c>
      <c r="B25" s="236" t="s">
        <v>1379</v>
      </c>
      <c r="C25" s="35" t="s">
        <v>76</v>
      </c>
      <c r="D25" s="218" t="s">
        <v>1326</v>
      </c>
      <c r="E25" s="218" t="s">
        <v>1380</v>
      </c>
      <c r="F25" s="57" t="s">
        <v>1381</v>
      </c>
      <c r="G25" s="29">
        <v>9000</v>
      </c>
      <c r="H25" s="29" t="s">
        <v>1305</v>
      </c>
      <c r="I25" s="29">
        <v>5000</v>
      </c>
      <c r="J25" s="39" t="s">
        <v>1382</v>
      </c>
      <c r="K25" s="29" t="s">
        <v>318</v>
      </c>
      <c r="L25" s="29" t="s">
        <v>319</v>
      </c>
      <c r="M25" s="29"/>
      <c r="N25" s="29" t="s">
        <v>412</v>
      </c>
      <c r="O25" s="29" t="s">
        <v>25</v>
      </c>
      <c r="P25" s="268" t="s">
        <v>67</v>
      </c>
      <c r="Q25" s="269" t="s">
        <v>1357</v>
      </c>
      <c r="R25" s="29" t="s">
        <v>1331</v>
      </c>
      <c r="S25" s="40" t="s">
        <v>1332</v>
      </c>
    </row>
    <row r="26" s="1" customFormat="1" ht="25" customHeight="1" spans="1:19">
      <c r="A26" s="427" t="s">
        <v>1353</v>
      </c>
      <c r="B26" s="22" t="str">
        <f>"城建环保类"&amp;SUBTOTAL(3,A26:A34)-2&amp;"个"</f>
        <v>城建环保类7个</v>
      </c>
      <c r="C26" s="23"/>
      <c r="D26" s="23"/>
      <c r="E26" s="23"/>
      <c r="F26" s="22"/>
      <c r="G26" s="24">
        <f>SUM(G27:G33)</f>
        <v>117500</v>
      </c>
      <c r="H26" s="24"/>
      <c r="I26" s="24">
        <f>SUM(I27:I33)</f>
        <v>43000</v>
      </c>
      <c r="J26" s="78"/>
      <c r="K26" s="78"/>
      <c r="L26" s="78"/>
      <c r="M26" s="78"/>
      <c r="N26" s="52"/>
      <c r="O26" s="52"/>
      <c r="P26" s="52"/>
      <c r="Q26" s="52"/>
      <c r="R26" s="52"/>
      <c r="S26" s="52"/>
    </row>
    <row r="27" s="424" customFormat="1" ht="72" customHeight="1" spans="1:19">
      <c r="A27" s="218">
        <v>1</v>
      </c>
      <c r="B27" s="236" t="s">
        <v>1383</v>
      </c>
      <c r="C27" s="35" t="s">
        <v>76</v>
      </c>
      <c r="D27" s="218" t="s">
        <v>1326</v>
      </c>
      <c r="E27" s="218"/>
      <c r="F27" s="213" t="s">
        <v>795</v>
      </c>
      <c r="G27" s="218">
        <v>50000</v>
      </c>
      <c r="H27" s="218" t="s">
        <v>1384</v>
      </c>
      <c r="I27" s="218">
        <v>30000</v>
      </c>
      <c r="J27" s="39" t="s">
        <v>1385</v>
      </c>
      <c r="K27" s="29" t="s">
        <v>318</v>
      </c>
      <c r="L27" s="29" t="s">
        <v>319</v>
      </c>
      <c r="M27" s="29"/>
      <c r="N27" s="29" t="s">
        <v>172</v>
      </c>
      <c r="O27" s="218" t="s">
        <v>25</v>
      </c>
      <c r="P27" s="29" t="s">
        <v>616</v>
      </c>
      <c r="Q27" s="29" t="s">
        <v>168</v>
      </c>
      <c r="R27" s="56" t="s">
        <v>738</v>
      </c>
      <c r="S27" s="45" t="s">
        <v>640</v>
      </c>
    </row>
    <row r="28" s="424" customFormat="1" ht="45" customHeight="1" spans="1:19">
      <c r="A28" s="218">
        <v>2</v>
      </c>
      <c r="B28" s="236" t="s">
        <v>1386</v>
      </c>
      <c r="C28" s="75" t="s">
        <v>21</v>
      </c>
      <c r="D28" s="218" t="s">
        <v>1326</v>
      </c>
      <c r="E28" s="218"/>
      <c r="F28" s="39" t="s">
        <v>1387</v>
      </c>
      <c r="G28" s="32">
        <v>40000</v>
      </c>
      <c r="H28" s="32" t="s">
        <v>1305</v>
      </c>
      <c r="I28" s="237">
        <v>7000</v>
      </c>
      <c r="J28" s="39" t="s">
        <v>1388</v>
      </c>
      <c r="K28" s="29" t="s">
        <v>477</v>
      </c>
      <c r="L28" s="29" t="s">
        <v>791</v>
      </c>
      <c r="M28" s="29"/>
      <c r="N28" s="29" t="s">
        <v>49</v>
      </c>
      <c r="O28" s="218" t="s">
        <v>25</v>
      </c>
      <c r="P28" s="29" t="s">
        <v>1389</v>
      </c>
      <c r="Q28" s="270" t="s">
        <v>1390</v>
      </c>
      <c r="R28" s="29" t="s">
        <v>1331</v>
      </c>
      <c r="S28" s="45" t="s">
        <v>640</v>
      </c>
    </row>
    <row r="29" s="424" customFormat="1" ht="71.25" spans="1:19">
      <c r="A29" s="218">
        <v>3</v>
      </c>
      <c r="B29" s="236" t="s">
        <v>1391</v>
      </c>
      <c r="C29" s="35" t="s">
        <v>76</v>
      </c>
      <c r="D29" s="218" t="s">
        <v>1326</v>
      </c>
      <c r="E29" s="218"/>
      <c r="F29" s="236" t="s">
        <v>1392</v>
      </c>
      <c r="G29" s="237">
        <v>10000</v>
      </c>
      <c r="H29" s="237" t="s">
        <v>1393</v>
      </c>
      <c r="I29" s="237">
        <v>2000</v>
      </c>
      <c r="J29" s="39" t="s">
        <v>802</v>
      </c>
      <c r="K29" s="29" t="s">
        <v>318</v>
      </c>
      <c r="L29" s="29" t="s">
        <v>803</v>
      </c>
      <c r="M29" s="29"/>
      <c r="N29" s="29" t="s">
        <v>72</v>
      </c>
      <c r="O29" s="29" t="s">
        <v>25</v>
      </c>
      <c r="P29" s="218" t="s">
        <v>804</v>
      </c>
      <c r="Q29" s="218" t="s">
        <v>1394</v>
      </c>
      <c r="R29" s="29" t="s">
        <v>1358</v>
      </c>
      <c r="S29" s="45" t="s">
        <v>640</v>
      </c>
    </row>
    <row r="30" s="425" customFormat="1" ht="114" spans="1:19">
      <c r="A30" s="218">
        <v>4</v>
      </c>
      <c r="B30" s="236" t="s">
        <v>1395</v>
      </c>
      <c r="C30" s="75" t="s">
        <v>21</v>
      </c>
      <c r="D30" s="218" t="s">
        <v>1326</v>
      </c>
      <c r="E30" s="218"/>
      <c r="F30" s="39" t="s">
        <v>808</v>
      </c>
      <c r="G30" s="237">
        <v>4000</v>
      </c>
      <c r="H30" s="433" t="s">
        <v>1396</v>
      </c>
      <c r="I30" s="237">
        <v>2000</v>
      </c>
      <c r="J30" s="39" t="s">
        <v>1397</v>
      </c>
      <c r="K30" s="29" t="s">
        <v>318</v>
      </c>
      <c r="L30" s="29" t="s">
        <v>319</v>
      </c>
      <c r="M30" s="29"/>
      <c r="N30" s="29" t="s">
        <v>99</v>
      </c>
      <c r="O30" s="29" t="s">
        <v>25</v>
      </c>
      <c r="P30" s="29" t="s">
        <v>616</v>
      </c>
      <c r="Q30" s="29" t="s">
        <v>168</v>
      </c>
      <c r="R30" s="29" t="s">
        <v>1398</v>
      </c>
      <c r="S30" s="45" t="s">
        <v>640</v>
      </c>
    </row>
    <row r="31" s="425" customFormat="1" ht="71.25" spans="1:19">
      <c r="A31" s="218">
        <v>5</v>
      </c>
      <c r="B31" s="236" t="s">
        <v>1399</v>
      </c>
      <c r="C31" s="75" t="s">
        <v>21</v>
      </c>
      <c r="D31" s="218" t="s">
        <v>1326</v>
      </c>
      <c r="E31" s="218" t="s">
        <v>1400</v>
      </c>
      <c r="F31" s="57" t="s">
        <v>1401</v>
      </c>
      <c r="G31" s="29">
        <v>10000</v>
      </c>
      <c r="H31" s="29"/>
      <c r="I31" s="29">
        <v>1000</v>
      </c>
      <c r="J31" s="39" t="s">
        <v>814</v>
      </c>
      <c r="K31" s="29" t="s">
        <v>477</v>
      </c>
      <c r="L31" s="29" t="s">
        <v>319</v>
      </c>
      <c r="M31" s="29"/>
      <c r="N31" s="29" t="s">
        <v>72</v>
      </c>
      <c r="O31" s="29" t="s">
        <v>25</v>
      </c>
      <c r="P31" s="268" t="s">
        <v>67</v>
      </c>
      <c r="Q31" s="269" t="s">
        <v>1357</v>
      </c>
      <c r="R31" s="29" t="s">
        <v>815</v>
      </c>
      <c r="S31" s="45" t="s">
        <v>1402</v>
      </c>
    </row>
    <row r="32" s="423" customFormat="1" ht="71.25" spans="1:19">
      <c r="A32" s="218">
        <v>6</v>
      </c>
      <c r="B32" s="236" t="s">
        <v>1403</v>
      </c>
      <c r="C32" s="75" t="s">
        <v>21</v>
      </c>
      <c r="D32" s="218" t="s">
        <v>1326</v>
      </c>
      <c r="E32" s="218" t="s">
        <v>1400</v>
      </c>
      <c r="F32" s="39" t="s">
        <v>1404</v>
      </c>
      <c r="G32" s="29">
        <v>500</v>
      </c>
      <c r="H32" s="29"/>
      <c r="I32" s="29">
        <v>500</v>
      </c>
      <c r="J32" s="213" t="s">
        <v>1405</v>
      </c>
      <c r="K32" s="29" t="s">
        <v>477</v>
      </c>
      <c r="L32" s="29" t="s">
        <v>319</v>
      </c>
      <c r="M32" s="29"/>
      <c r="N32" s="29" t="s">
        <v>157</v>
      </c>
      <c r="O32" s="29" t="s">
        <v>72</v>
      </c>
      <c r="P32" s="268" t="s">
        <v>67</v>
      </c>
      <c r="Q32" s="269" t="s">
        <v>1357</v>
      </c>
      <c r="R32" s="29" t="s">
        <v>815</v>
      </c>
      <c r="S32" s="45" t="s">
        <v>1402</v>
      </c>
    </row>
    <row r="33" s="423" customFormat="1" ht="71.25" spans="1:19">
      <c r="A33" s="218">
        <v>7</v>
      </c>
      <c r="B33" s="236" t="s">
        <v>1406</v>
      </c>
      <c r="C33" s="75" t="s">
        <v>21</v>
      </c>
      <c r="D33" s="218" t="s">
        <v>1326</v>
      </c>
      <c r="E33" s="218" t="s">
        <v>1400</v>
      </c>
      <c r="F33" s="57" t="s">
        <v>1407</v>
      </c>
      <c r="G33" s="29">
        <v>3000</v>
      </c>
      <c r="H33" s="29"/>
      <c r="I33" s="29">
        <v>500</v>
      </c>
      <c r="J33" s="39" t="s">
        <v>814</v>
      </c>
      <c r="K33" s="29" t="s">
        <v>477</v>
      </c>
      <c r="L33" s="29" t="s">
        <v>319</v>
      </c>
      <c r="M33" s="29"/>
      <c r="N33" s="29" t="s">
        <v>72</v>
      </c>
      <c r="O33" s="29" t="s">
        <v>25</v>
      </c>
      <c r="P33" s="268" t="s">
        <v>67</v>
      </c>
      <c r="Q33" s="269" t="s">
        <v>1357</v>
      </c>
      <c r="R33" s="29" t="s">
        <v>815</v>
      </c>
      <c r="S33" s="45" t="s">
        <v>1402</v>
      </c>
    </row>
    <row r="34" s="1" customFormat="1" ht="25" customHeight="1" spans="1:19">
      <c r="A34" s="24" t="s">
        <v>1359</v>
      </c>
      <c r="B34" s="22" t="str">
        <f>"社会事业类"&amp;SUBTOTAL(3,A34:A36)-2&amp;"个"</f>
        <v>社会事业类1个</v>
      </c>
      <c r="C34" s="23"/>
      <c r="D34" s="23"/>
      <c r="E34" s="23"/>
      <c r="F34" s="22"/>
      <c r="G34" s="24">
        <f>SUM(G35:G35)</f>
        <v>15000</v>
      </c>
      <c r="H34" s="24"/>
      <c r="I34" s="24">
        <f>SUM(I35:I35)</f>
        <v>5000</v>
      </c>
      <c r="J34" s="78"/>
      <c r="K34" s="78"/>
      <c r="L34" s="78"/>
      <c r="M34" s="78"/>
      <c r="N34" s="52"/>
      <c r="O34" s="52"/>
      <c r="P34" s="52"/>
      <c r="Q34" s="52"/>
      <c r="R34" s="52"/>
      <c r="S34" s="52"/>
    </row>
    <row r="35" s="424" customFormat="1" ht="57" spans="1:19">
      <c r="A35" s="218">
        <v>1</v>
      </c>
      <c r="B35" s="39" t="s">
        <v>1408</v>
      </c>
      <c r="C35" s="75" t="s">
        <v>21</v>
      </c>
      <c r="D35" s="218" t="s">
        <v>1326</v>
      </c>
      <c r="E35" s="218"/>
      <c r="F35" s="39" t="s">
        <v>1409</v>
      </c>
      <c r="G35" s="29">
        <v>15000</v>
      </c>
      <c r="H35" s="29"/>
      <c r="I35" s="29">
        <v>5000</v>
      </c>
      <c r="J35" s="39" t="s">
        <v>1410</v>
      </c>
      <c r="K35" s="29" t="s">
        <v>318</v>
      </c>
      <c r="L35" s="29" t="s">
        <v>319</v>
      </c>
      <c r="M35" s="29"/>
      <c r="N35" s="29" t="s">
        <v>157</v>
      </c>
      <c r="O35" s="29" t="s">
        <v>25</v>
      </c>
      <c r="P35" s="29" t="s">
        <v>1411</v>
      </c>
      <c r="Q35" s="29" t="s">
        <v>1412</v>
      </c>
      <c r="R35" s="29" t="s">
        <v>806</v>
      </c>
      <c r="S35" s="29" t="s">
        <v>640</v>
      </c>
    </row>
    <row r="36" s="1" customFormat="1" ht="25" customHeight="1" spans="1:19">
      <c r="A36" s="24" t="s">
        <v>1413</v>
      </c>
      <c r="B36" s="22" t="str">
        <f>"商贸服务类"&amp;SUBTOTAL(3,A36:A41)-2&amp;"个"</f>
        <v>商贸服务类4个</v>
      </c>
      <c r="C36" s="23"/>
      <c r="D36" s="23"/>
      <c r="E36" s="23"/>
      <c r="F36" s="22"/>
      <c r="G36" s="24">
        <f>SUM(G37:G40)</f>
        <v>100000</v>
      </c>
      <c r="H36" s="24"/>
      <c r="I36" s="24">
        <f>SUM(I37:I40)</f>
        <v>100000</v>
      </c>
      <c r="J36" s="78"/>
      <c r="K36" s="78"/>
      <c r="L36" s="78"/>
      <c r="M36" s="78"/>
      <c r="N36" s="52"/>
      <c r="O36" s="52"/>
      <c r="P36" s="52"/>
      <c r="Q36" s="52"/>
      <c r="R36" s="52"/>
      <c r="S36" s="52"/>
    </row>
    <row r="37" s="424" customFormat="1" ht="85.5" spans="1:19">
      <c r="A37" s="29">
        <v>1</v>
      </c>
      <c r="B37" s="39" t="s">
        <v>1414</v>
      </c>
      <c r="C37" s="75" t="s">
        <v>21</v>
      </c>
      <c r="D37" s="432" t="s">
        <v>1326</v>
      </c>
      <c r="E37" s="432"/>
      <c r="F37" s="39" t="s">
        <v>1415</v>
      </c>
      <c r="G37" s="32">
        <v>50000</v>
      </c>
      <c r="H37" s="434" t="s">
        <v>1416</v>
      </c>
      <c r="I37" s="32">
        <v>50000</v>
      </c>
      <c r="J37" s="39" t="s">
        <v>1417</v>
      </c>
      <c r="K37" s="29" t="s">
        <v>477</v>
      </c>
      <c r="L37" s="29" t="s">
        <v>791</v>
      </c>
      <c r="M37" s="29"/>
      <c r="N37" s="29" t="s">
        <v>412</v>
      </c>
      <c r="O37" s="218" t="s">
        <v>172</v>
      </c>
      <c r="P37" s="218" t="s">
        <v>1418</v>
      </c>
      <c r="Q37" s="270" t="s">
        <v>1419</v>
      </c>
      <c r="R37" s="56" t="s">
        <v>738</v>
      </c>
      <c r="S37" s="45" t="s">
        <v>1187</v>
      </c>
    </row>
    <row r="38" s="424" customFormat="1" ht="85.5" spans="1:19">
      <c r="A38" s="29">
        <v>2</v>
      </c>
      <c r="B38" s="39" t="s">
        <v>1420</v>
      </c>
      <c r="C38" s="75" t="s">
        <v>21</v>
      </c>
      <c r="D38" s="432" t="s">
        <v>1326</v>
      </c>
      <c r="E38" s="432"/>
      <c r="F38" s="39" t="s">
        <v>1421</v>
      </c>
      <c r="G38" s="32">
        <v>10000</v>
      </c>
      <c r="H38" s="434" t="s">
        <v>1416</v>
      </c>
      <c r="I38" s="32">
        <v>10000</v>
      </c>
      <c r="J38" s="39" t="s">
        <v>1422</v>
      </c>
      <c r="K38" s="29" t="s">
        <v>477</v>
      </c>
      <c r="L38" s="29" t="s">
        <v>791</v>
      </c>
      <c r="M38" s="29"/>
      <c r="N38" s="29" t="s">
        <v>157</v>
      </c>
      <c r="O38" s="218" t="s">
        <v>72</v>
      </c>
      <c r="P38" s="218" t="s">
        <v>1423</v>
      </c>
      <c r="Q38" s="270" t="s">
        <v>1419</v>
      </c>
      <c r="R38" s="56" t="s">
        <v>738</v>
      </c>
      <c r="S38" s="45" t="s">
        <v>1187</v>
      </c>
    </row>
    <row r="39" s="424" customFormat="1" ht="68" customHeight="1" spans="1:19">
      <c r="A39" s="29">
        <v>3</v>
      </c>
      <c r="B39" s="39" t="s">
        <v>1424</v>
      </c>
      <c r="C39" s="75" t="s">
        <v>21</v>
      </c>
      <c r="D39" s="432" t="s">
        <v>1326</v>
      </c>
      <c r="E39" s="432"/>
      <c r="F39" s="39" t="s">
        <v>1425</v>
      </c>
      <c r="G39" s="32">
        <v>20000</v>
      </c>
      <c r="H39" s="434" t="s">
        <v>1416</v>
      </c>
      <c r="I39" s="32">
        <v>20000</v>
      </c>
      <c r="J39" s="39" t="s">
        <v>1422</v>
      </c>
      <c r="K39" s="29" t="s">
        <v>477</v>
      </c>
      <c r="L39" s="29" t="s">
        <v>791</v>
      </c>
      <c r="M39" s="29"/>
      <c r="N39" s="29" t="s">
        <v>157</v>
      </c>
      <c r="O39" s="218" t="s">
        <v>72</v>
      </c>
      <c r="P39" s="218" t="s">
        <v>1426</v>
      </c>
      <c r="Q39" s="270" t="s">
        <v>1419</v>
      </c>
      <c r="R39" s="56" t="s">
        <v>738</v>
      </c>
      <c r="S39" s="45" t="s">
        <v>1187</v>
      </c>
    </row>
    <row r="40" s="424" customFormat="1" ht="59" customHeight="1" spans="1:19">
      <c r="A40" s="29">
        <v>4</v>
      </c>
      <c r="B40" s="39" t="s">
        <v>1427</v>
      </c>
      <c r="C40" s="75" t="s">
        <v>21</v>
      </c>
      <c r="D40" s="432" t="s">
        <v>1326</v>
      </c>
      <c r="E40" s="432"/>
      <c r="F40" s="39" t="s">
        <v>1428</v>
      </c>
      <c r="G40" s="32">
        <v>20000</v>
      </c>
      <c r="H40" s="434" t="s">
        <v>1416</v>
      </c>
      <c r="I40" s="32">
        <v>20000</v>
      </c>
      <c r="J40" s="39" t="s">
        <v>1422</v>
      </c>
      <c r="K40" s="29" t="s">
        <v>477</v>
      </c>
      <c r="L40" s="29" t="s">
        <v>791</v>
      </c>
      <c r="M40" s="29"/>
      <c r="N40" s="29" t="s">
        <v>157</v>
      </c>
      <c r="O40" s="218" t="s">
        <v>72</v>
      </c>
      <c r="P40" s="218" t="s">
        <v>1429</v>
      </c>
      <c r="Q40" s="270" t="s">
        <v>1419</v>
      </c>
      <c r="R40" s="56" t="s">
        <v>738</v>
      </c>
      <c r="S40" s="45" t="s">
        <v>1187</v>
      </c>
    </row>
    <row r="41" s="1" customFormat="1" ht="25" customHeight="1" spans="1:19">
      <c r="A41" s="52" t="s">
        <v>183</v>
      </c>
      <c r="B41" s="22" t="str">
        <f>"前期项目"&amp;SUBTOTAL(3,A41:A54)-4&amp;"个"</f>
        <v>前期项目10个</v>
      </c>
      <c r="C41" s="23"/>
      <c r="D41" s="23"/>
      <c r="E41" s="54"/>
      <c r="F41" s="22"/>
      <c r="G41" s="52">
        <f>SUM(G42,G46,G51)</f>
        <v>522200</v>
      </c>
      <c r="H41" s="52"/>
      <c r="I41" s="21"/>
      <c r="J41" s="78"/>
      <c r="K41" s="78"/>
      <c r="L41" s="78"/>
      <c r="M41" s="78"/>
      <c r="N41" s="52"/>
      <c r="O41" s="52"/>
      <c r="P41" s="52"/>
      <c r="Q41" s="52"/>
      <c r="R41" s="52"/>
      <c r="S41" s="52"/>
    </row>
    <row r="42" s="1" customFormat="1" ht="25" customHeight="1" spans="1:19">
      <c r="A42" s="24" t="s">
        <v>1324</v>
      </c>
      <c r="B42" s="22" t="str">
        <f>"城建环保类"&amp;SUBTOTAL(3,A42:A46)-2&amp;"个"</f>
        <v>城建环保类3个</v>
      </c>
      <c r="C42" s="23"/>
      <c r="D42" s="23"/>
      <c r="E42" s="23"/>
      <c r="F42" s="22"/>
      <c r="G42" s="24">
        <f>SUM(G43:G45)</f>
        <v>458000</v>
      </c>
      <c r="H42" s="24"/>
      <c r="I42" s="24"/>
      <c r="J42" s="78"/>
      <c r="K42" s="78"/>
      <c r="L42" s="78"/>
      <c r="M42" s="78"/>
      <c r="N42" s="52"/>
      <c r="O42" s="52"/>
      <c r="P42" s="52"/>
      <c r="Q42" s="52"/>
      <c r="R42" s="52"/>
      <c r="S42" s="52"/>
    </row>
    <row r="43" s="424" customFormat="1" ht="85.5" spans="1:19">
      <c r="A43" s="29">
        <v>1</v>
      </c>
      <c r="B43" s="236" t="s">
        <v>1430</v>
      </c>
      <c r="C43" s="35" t="s">
        <v>76</v>
      </c>
      <c r="D43" s="218" t="s">
        <v>1326</v>
      </c>
      <c r="E43" s="218"/>
      <c r="F43" s="39" t="s">
        <v>1431</v>
      </c>
      <c r="G43" s="32">
        <v>330000</v>
      </c>
      <c r="H43" s="29" t="s">
        <v>1432</v>
      </c>
      <c r="I43" s="29"/>
      <c r="J43" s="39" t="s">
        <v>1433</v>
      </c>
      <c r="K43" s="29" t="s">
        <v>477</v>
      </c>
      <c r="L43" s="29" t="s">
        <v>319</v>
      </c>
      <c r="M43" s="29"/>
      <c r="N43" s="29"/>
      <c r="O43" s="29"/>
      <c r="P43" s="29" t="s">
        <v>616</v>
      </c>
      <c r="Q43" s="29" t="s">
        <v>168</v>
      </c>
      <c r="R43" s="447" t="s">
        <v>1331</v>
      </c>
      <c r="S43" s="45" t="s">
        <v>640</v>
      </c>
    </row>
    <row r="44" s="424" customFormat="1" ht="85.5" spans="1:19">
      <c r="A44" s="29">
        <v>2</v>
      </c>
      <c r="B44" s="236" t="s">
        <v>1434</v>
      </c>
      <c r="C44" s="75" t="s">
        <v>21</v>
      </c>
      <c r="D44" s="432" t="s">
        <v>1326</v>
      </c>
      <c r="E44" s="432"/>
      <c r="F44" s="39" t="s">
        <v>1435</v>
      </c>
      <c r="G44" s="434">
        <v>120000</v>
      </c>
      <c r="H44" s="434" t="s">
        <v>1436</v>
      </c>
      <c r="I44" s="434"/>
      <c r="J44" s="39" t="s">
        <v>1437</v>
      </c>
      <c r="K44" s="29" t="s">
        <v>477</v>
      </c>
      <c r="L44" s="29" t="s">
        <v>319</v>
      </c>
      <c r="M44" s="29"/>
      <c r="N44" s="441"/>
      <c r="O44" s="434"/>
      <c r="P44" s="434" t="s">
        <v>1438</v>
      </c>
      <c r="Q44" s="440" t="s">
        <v>1439</v>
      </c>
      <c r="R44" s="29" t="s">
        <v>815</v>
      </c>
      <c r="S44" s="45" t="s">
        <v>640</v>
      </c>
    </row>
    <row r="45" s="423" customFormat="1" ht="57" spans="1:19">
      <c r="A45" s="29">
        <v>3</v>
      </c>
      <c r="B45" s="236" t="s">
        <v>1440</v>
      </c>
      <c r="C45" s="75" t="s">
        <v>21</v>
      </c>
      <c r="D45" s="432" t="s">
        <v>1326</v>
      </c>
      <c r="E45" s="432"/>
      <c r="F45" s="39" t="s">
        <v>1441</v>
      </c>
      <c r="G45" s="434">
        <v>8000</v>
      </c>
      <c r="H45" s="434"/>
      <c r="I45" s="434"/>
      <c r="J45" s="39" t="s">
        <v>1442</v>
      </c>
      <c r="K45" s="29" t="s">
        <v>477</v>
      </c>
      <c r="L45" s="29"/>
      <c r="M45" s="29"/>
      <c r="N45" s="441"/>
      <c r="O45" s="434"/>
      <c r="P45" s="442" t="s">
        <v>1443</v>
      </c>
      <c r="Q45" s="440"/>
      <c r="R45" s="29" t="s">
        <v>1331</v>
      </c>
      <c r="S45" s="45"/>
    </row>
    <row r="46" s="1" customFormat="1" ht="25" customHeight="1" spans="1:19">
      <c r="A46" s="24" t="s">
        <v>1333</v>
      </c>
      <c r="B46" s="22" t="str">
        <f>"社会事业类"&amp;SUBTOTAL(3,A46:A51)-2&amp;"个"</f>
        <v>社会事业类4个</v>
      </c>
      <c r="C46" s="23"/>
      <c r="D46" s="23"/>
      <c r="E46" s="23"/>
      <c r="F46" s="22"/>
      <c r="G46" s="24">
        <f>SUM(G47:G50)</f>
        <v>44200</v>
      </c>
      <c r="H46" s="24"/>
      <c r="I46" s="24"/>
      <c r="J46" s="78"/>
      <c r="K46" s="78"/>
      <c r="L46" s="78"/>
      <c r="M46" s="78"/>
      <c r="N46" s="52"/>
      <c r="O46" s="52"/>
      <c r="P46" s="52"/>
      <c r="Q46" s="52"/>
      <c r="R46" s="52"/>
      <c r="S46" s="52"/>
    </row>
    <row r="47" s="424" customFormat="1" ht="114" spans="1:19">
      <c r="A47" s="29">
        <v>1</v>
      </c>
      <c r="B47" s="236" t="s">
        <v>1444</v>
      </c>
      <c r="C47" s="75" t="s">
        <v>21</v>
      </c>
      <c r="D47" s="218" t="s">
        <v>1326</v>
      </c>
      <c r="E47" s="218"/>
      <c r="F47" s="39" t="s">
        <v>1445</v>
      </c>
      <c r="G47" s="32">
        <v>20000</v>
      </c>
      <c r="H47" s="434" t="s">
        <v>1436</v>
      </c>
      <c r="I47" s="29"/>
      <c r="J47" s="39" t="s">
        <v>1446</v>
      </c>
      <c r="K47" s="29" t="s">
        <v>477</v>
      </c>
      <c r="L47" s="29" t="s">
        <v>319</v>
      </c>
      <c r="M47" s="29"/>
      <c r="N47" s="29"/>
      <c r="O47" s="29"/>
      <c r="P47" s="218" t="s">
        <v>1447</v>
      </c>
      <c r="Q47" s="270" t="s">
        <v>1448</v>
      </c>
      <c r="R47" s="29" t="s">
        <v>1449</v>
      </c>
      <c r="S47" s="45" t="s">
        <v>640</v>
      </c>
    </row>
    <row r="48" s="424" customFormat="1" ht="99.75" spans="1:19">
      <c r="A48" s="29">
        <v>2</v>
      </c>
      <c r="B48" s="39" t="s">
        <v>1450</v>
      </c>
      <c r="C48" s="35" t="s">
        <v>76</v>
      </c>
      <c r="D48" s="218" t="s">
        <v>1326</v>
      </c>
      <c r="E48" s="29"/>
      <c r="F48" s="142" t="s">
        <v>1451</v>
      </c>
      <c r="G48" s="29">
        <v>1200</v>
      </c>
      <c r="H48" s="434" t="s">
        <v>1436</v>
      </c>
      <c r="I48" s="29"/>
      <c r="J48" s="39" t="s">
        <v>1452</v>
      </c>
      <c r="K48" s="29" t="s">
        <v>477</v>
      </c>
      <c r="L48" s="29" t="s">
        <v>319</v>
      </c>
      <c r="M48" s="29"/>
      <c r="N48" s="29"/>
      <c r="O48" s="29"/>
      <c r="P48" s="29" t="s">
        <v>1453</v>
      </c>
      <c r="Q48" s="29" t="s">
        <v>1454</v>
      </c>
      <c r="R48" s="447" t="s">
        <v>815</v>
      </c>
      <c r="S48" s="29" t="s">
        <v>1453</v>
      </c>
    </row>
    <row r="49" s="424" customFormat="1" ht="57" spans="1:19">
      <c r="A49" s="29">
        <v>3</v>
      </c>
      <c r="B49" s="236" t="s">
        <v>1455</v>
      </c>
      <c r="C49" s="35" t="s">
        <v>76</v>
      </c>
      <c r="D49" s="218" t="s">
        <v>1326</v>
      </c>
      <c r="E49" s="218"/>
      <c r="F49" s="311" t="s">
        <v>1456</v>
      </c>
      <c r="G49" s="237">
        <v>20000</v>
      </c>
      <c r="H49" s="434" t="s">
        <v>1436</v>
      </c>
      <c r="I49" s="237"/>
      <c r="J49" s="39" t="s">
        <v>1457</v>
      </c>
      <c r="K49" s="29" t="s">
        <v>477</v>
      </c>
      <c r="L49" s="29" t="s">
        <v>791</v>
      </c>
      <c r="M49" s="29"/>
      <c r="N49" s="29"/>
      <c r="O49" s="218"/>
      <c r="P49" s="218" t="s">
        <v>1458</v>
      </c>
      <c r="Q49" s="218" t="s">
        <v>785</v>
      </c>
      <c r="R49" s="29" t="s">
        <v>1459</v>
      </c>
      <c r="S49" s="45" t="s">
        <v>1460</v>
      </c>
    </row>
    <row r="50" s="423" customFormat="1" ht="48" customHeight="1" spans="1:19">
      <c r="A50" s="29">
        <v>4</v>
      </c>
      <c r="B50" s="236" t="s">
        <v>1461</v>
      </c>
      <c r="C50" s="75" t="s">
        <v>21</v>
      </c>
      <c r="D50" s="218" t="s">
        <v>1326</v>
      </c>
      <c r="E50" s="218"/>
      <c r="F50" s="433" t="s">
        <v>1462</v>
      </c>
      <c r="G50" s="237">
        <v>3000</v>
      </c>
      <c r="H50" s="434" t="s">
        <v>1436</v>
      </c>
      <c r="I50" s="237"/>
      <c r="J50" s="39" t="s">
        <v>1457</v>
      </c>
      <c r="K50" s="29" t="s">
        <v>477</v>
      </c>
      <c r="L50" s="29" t="s">
        <v>319</v>
      </c>
      <c r="M50" s="29"/>
      <c r="N50" s="29"/>
      <c r="O50" s="218"/>
      <c r="P50" s="218"/>
      <c r="Q50" s="218"/>
      <c r="R50" s="29" t="s">
        <v>1331</v>
      </c>
      <c r="S50" s="45"/>
    </row>
    <row r="51" s="1" customFormat="1" ht="25" customHeight="1" spans="1:19">
      <c r="A51" s="24" t="s">
        <v>1353</v>
      </c>
      <c r="B51" s="22" t="str">
        <f>"商贸服务类"&amp;SUBTOTAL(3,A51:A54)-1&amp;"个"</f>
        <v>商贸服务类3个</v>
      </c>
      <c r="C51" s="23"/>
      <c r="D51" s="23"/>
      <c r="E51" s="23"/>
      <c r="F51" s="22"/>
      <c r="G51" s="24">
        <f>SUM(G52:G54)</f>
        <v>20000</v>
      </c>
      <c r="H51" s="24"/>
      <c r="I51" s="24"/>
      <c r="J51" s="78"/>
      <c r="K51" s="78"/>
      <c r="L51" s="78"/>
      <c r="M51" s="78"/>
      <c r="N51" s="52"/>
      <c r="O51" s="52"/>
      <c r="P51" s="52"/>
      <c r="Q51" s="52"/>
      <c r="R51" s="52"/>
      <c r="S51" s="52"/>
    </row>
    <row r="52" s="424" customFormat="1" ht="128.25" spans="1:19">
      <c r="A52" s="29">
        <v>1</v>
      </c>
      <c r="B52" s="39" t="s">
        <v>1463</v>
      </c>
      <c r="C52" s="75" t="s">
        <v>21</v>
      </c>
      <c r="D52" s="432" t="s">
        <v>1326</v>
      </c>
      <c r="E52" s="432"/>
      <c r="F52" s="236" t="s">
        <v>1464</v>
      </c>
      <c r="G52" s="32">
        <v>5000</v>
      </c>
      <c r="H52" s="434" t="s">
        <v>1436</v>
      </c>
      <c r="I52" s="237"/>
      <c r="J52" s="39" t="s">
        <v>1465</v>
      </c>
      <c r="K52" s="29" t="s">
        <v>477</v>
      </c>
      <c r="L52" s="29" t="s">
        <v>791</v>
      </c>
      <c r="M52" s="29"/>
      <c r="N52" s="29"/>
      <c r="O52" s="218"/>
      <c r="P52" s="218" t="s">
        <v>1466</v>
      </c>
      <c r="Q52" s="270" t="s">
        <v>1467</v>
      </c>
      <c r="R52" s="29" t="s">
        <v>1468</v>
      </c>
      <c r="S52" s="45" t="s">
        <v>1187</v>
      </c>
    </row>
    <row r="53" s="424" customFormat="1" ht="42.75" spans="1:19">
      <c r="A53" s="35">
        <v>2</v>
      </c>
      <c r="B53" s="33" t="s">
        <v>1469</v>
      </c>
      <c r="C53" s="75" t="s">
        <v>21</v>
      </c>
      <c r="D53" s="435" t="s">
        <v>1326</v>
      </c>
      <c r="E53" s="435"/>
      <c r="F53" s="33" t="s">
        <v>1470</v>
      </c>
      <c r="G53" s="436">
        <v>10000</v>
      </c>
      <c r="H53" s="437" t="s">
        <v>1436</v>
      </c>
      <c r="I53" s="431"/>
      <c r="J53" s="33" t="s">
        <v>1471</v>
      </c>
      <c r="K53" s="29" t="s">
        <v>477</v>
      </c>
      <c r="L53" s="35" t="s">
        <v>791</v>
      </c>
      <c r="M53" s="35"/>
      <c r="N53" s="35"/>
      <c r="O53" s="428"/>
      <c r="P53" s="428" t="s">
        <v>1472</v>
      </c>
      <c r="Q53" s="444" t="s">
        <v>1473</v>
      </c>
      <c r="R53" s="35" t="s">
        <v>1474</v>
      </c>
      <c r="S53" s="40" t="s">
        <v>1187</v>
      </c>
    </row>
    <row r="54" s="424" customFormat="1" ht="47" customHeight="1" spans="1:19">
      <c r="A54" s="35">
        <v>3</v>
      </c>
      <c r="B54" s="33" t="s">
        <v>1475</v>
      </c>
      <c r="C54" s="75" t="s">
        <v>21</v>
      </c>
      <c r="D54" s="435" t="s">
        <v>1326</v>
      </c>
      <c r="E54" s="435"/>
      <c r="F54" s="253" t="s">
        <v>1476</v>
      </c>
      <c r="G54" s="436">
        <v>5000</v>
      </c>
      <c r="H54" s="437" t="s">
        <v>1436</v>
      </c>
      <c r="I54" s="431"/>
      <c r="J54" s="33" t="s">
        <v>1465</v>
      </c>
      <c r="K54" s="29" t="s">
        <v>477</v>
      </c>
      <c r="L54" s="35" t="s">
        <v>791</v>
      </c>
      <c r="M54" s="35"/>
      <c r="N54" s="35"/>
      <c r="O54" s="428"/>
      <c r="P54" s="428" t="s">
        <v>804</v>
      </c>
      <c r="Q54" s="428" t="s">
        <v>1394</v>
      </c>
      <c r="R54" s="35" t="s">
        <v>1358</v>
      </c>
      <c r="S54" s="40" t="s">
        <v>273</v>
      </c>
    </row>
  </sheetData>
  <autoFilter xmlns:etc="http://www.wps.cn/officeDocument/2017/etCustomData" ref="A4:T5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9" fitToHeight="0" orientation="landscape" horizont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87"/>
  <sheetViews>
    <sheetView view="pageBreakPreview" zoomScale="70" zoomScaleNormal="70" workbookViewId="0">
      <selection activeCell="A63" sqref="$A63:$XFD68"/>
    </sheetView>
  </sheetViews>
  <sheetFormatPr defaultColWidth="9" defaultRowHeight="13.5"/>
  <cols>
    <col min="1" max="1" width="7.75" customWidth="1"/>
    <col min="2" max="2" width="16.8833333333333" style="182" customWidth="1"/>
    <col min="3" max="3" width="9.69166666666667" customWidth="1"/>
    <col min="4" max="4" width="10.025" customWidth="1"/>
    <col min="5" max="5" width="7.85" style="183" customWidth="1"/>
    <col min="6" max="6" width="31.6333333333333" customWidth="1"/>
    <col min="7" max="7" width="13.7416666666667" customWidth="1"/>
    <col min="8" max="8" width="25.6333333333333" customWidth="1"/>
    <col min="9" max="9" width="13.575" customWidth="1"/>
    <col min="10" max="10" width="37.4916666666667" customWidth="1"/>
    <col min="11" max="11" width="13.5666666666667" customWidth="1"/>
    <col min="12" max="12" width="14.1083333333333" customWidth="1"/>
    <col min="13" max="13" width="13.75" customWidth="1"/>
    <col min="16" max="16" width="13.925" customWidth="1"/>
    <col min="17" max="17" width="13.0333333333333" customWidth="1"/>
    <col min="18" max="18" width="13.0333333333333" style="220" customWidth="1"/>
    <col min="19" max="19" width="10.8916666666667" customWidth="1"/>
  </cols>
  <sheetData>
    <row r="1" s="2" customFormat="1" ht="46" customHeight="1" spans="1:19">
      <c r="A1" s="411" t="s">
        <v>1477</v>
      </c>
      <c r="B1" s="412"/>
      <c r="C1" s="412"/>
      <c r="D1" s="412"/>
      <c r="E1" s="413"/>
      <c r="F1" s="414"/>
      <c r="G1" s="412"/>
      <c r="H1" s="414"/>
      <c r="I1" s="412"/>
      <c r="J1" s="412"/>
      <c r="K1" s="412"/>
      <c r="L1" s="412"/>
      <c r="M1" s="414"/>
      <c r="N1" s="412"/>
      <c r="O1" s="412"/>
      <c r="P1" s="412"/>
      <c r="Q1" s="412"/>
      <c r="R1" s="412"/>
      <c r="S1" s="412"/>
    </row>
    <row r="2" s="2" customFormat="1" ht="25" customHeight="1" spans="1:19">
      <c r="A2" s="412"/>
      <c r="B2" s="412"/>
      <c r="C2" s="412"/>
      <c r="D2" s="412"/>
      <c r="E2" s="413"/>
      <c r="F2" s="414"/>
      <c r="G2" s="412"/>
      <c r="H2" s="414"/>
      <c r="I2" s="412"/>
      <c r="J2" s="412"/>
      <c r="K2" s="412"/>
      <c r="L2" s="412"/>
      <c r="M2" s="414"/>
      <c r="N2" s="412"/>
      <c r="O2" s="412"/>
      <c r="P2" s="412"/>
      <c r="Q2" s="412"/>
      <c r="R2" s="418"/>
      <c r="S2" s="418"/>
    </row>
    <row r="3" s="3" customFormat="1" ht="24" customHeight="1" spans="1:19">
      <c r="A3" s="75" t="s">
        <v>5</v>
      </c>
      <c r="B3" s="75" t="s">
        <v>6</v>
      </c>
      <c r="C3" s="75" t="s">
        <v>286</v>
      </c>
      <c r="D3" s="75" t="s">
        <v>287</v>
      </c>
      <c r="E3" s="75" t="s">
        <v>8</v>
      </c>
      <c r="F3" s="75" t="s">
        <v>9</v>
      </c>
      <c r="G3" s="75" t="s">
        <v>10</v>
      </c>
      <c r="H3" s="75" t="s">
        <v>288</v>
      </c>
      <c r="I3" s="75" t="s">
        <v>289</v>
      </c>
      <c r="J3" s="75"/>
      <c r="K3" s="75" t="s">
        <v>290</v>
      </c>
      <c r="L3" s="75" t="s">
        <v>291</v>
      </c>
      <c r="M3" s="75" t="s">
        <v>292</v>
      </c>
      <c r="N3" s="75" t="s">
        <v>12</v>
      </c>
      <c r="O3" s="75" t="s">
        <v>13</v>
      </c>
      <c r="P3" s="75" t="s">
        <v>14</v>
      </c>
      <c r="Q3" s="75"/>
      <c r="R3" s="75" t="s">
        <v>293</v>
      </c>
      <c r="S3" s="75"/>
    </row>
    <row r="4" s="3" customFormat="1" ht="38" customHeight="1" spans="1:19">
      <c r="A4" s="75"/>
      <c r="B4" s="75"/>
      <c r="C4" s="75"/>
      <c r="D4" s="75"/>
      <c r="E4" s="75"/>
      <c r="F4" s="75"/>
      <c r="G4" s="75"/>
      <c r="H4" s="75"/>
      <c r="I4" s="75" t="s">
        <v>15</v>
      </c>
      <c r="J4" s="75" t="s">
        <v>16</v>
      </c>
      <c r="K4" s="75"/>
      <c r="L4" s="75"/>
      <c r="M4" s="75"/>
      <c r="N4" s="75"/>
      <c r="O4" s="75"/>
      <c r="P4" s="75" t="s">
        <v>17</v>
      </c>
      <c r="Q4" s="75" t="s">
        <v>18</v>
      </c>
      <c r="R4" s="75" t="s">
        <v>294</v>
      </c>
      <c r="S4" s="75" t="s">
        <v>295</v>
      </c>
    </row>
    <row r="5" s="1" customFormat="1" ht="30" customHeight="1" spans="1:19">
      <c r="A5" s="164"/>
      <c r="B5" s="75" t="str">
        <f>"合计项目"&amp;SUBTOTAL(3,A6:A87)-21&amp;"个"</f>
        <v>合计项目61个</v>
      </c>
      <c r="C5" s="75"/>
      <c r="D5" s="75"/>
      <c r="E5" s="75"/>
      <c r="F5" s="17"/>
      <c r="G5" s="165">
        <f>SUM(G6,G32,G58)</f>
        <v>4001607.4</v>
      </c>
      <c r="H5" s="285"/>
      <c r="I5" s="165" t="e">
        <f>SUM(I6,I32,I58)</f>
        <v>#REF!</v>
      </c>
      <c r="J5" s="17"/>
      <c r="K5" s="75"/>
      <c r="L5" s="75"/>
      <c r="M5" s="17"/>
      <c r="N5" s="164"/>
      <c r="O5" s="164"/>
      <c r="P5" s="164"/>
      <c r="Q5" s="164"/>
      <c r="R5" s="164"/>
      <c r="S5" s="164"/>
    </row>
    <row r="6" s="1" customFormat="1" ht="25" customHeight="1" spans="1:19">
      <c r="A6" s="21" t="s">
        <v>19</v>
      </c>
      <c r="B6" s="24" t="str">
        <f>"在建项目"&amp;SUBTOTAL(3,A6:A32)-8&amp;"个"</f>
        <v>在建项目19个</v>
      </c>
      <c r="C6" s="23"/>
      <c r="D6" s="23"/>
      <c r="E6" s="24"/>
      <c r="F6" s="22"/>
      <c r="G6" s="24">
        <f>SUM(G7,G11,G17,G20,G26,G29)</f>
        <v>1912013</v>
      </c>
      <c r="H6" s="22"/>
      <c r="I6" s="24">
        <f>SUM(I7,I11,I17,I20,I26,I29)</f>
        <v>565490</v>
      </c>
      <c r="J6" s="78"/>
      <c r="K6" s="23"/>
      <c r="L6" s="23"/>
      <c r="M6" s="78"/>
      <c r="N6" s="52"/>
      <c r="O6" s="52"/>
      <c r="P6" s="52"/>
      <c r="Q6" s="52"/>
      <c r="R6" s="52"/>
      <c r="S6" s="52"/>
    </row>
    <row r="7" s="1" customFormat="1" ht="25" customHeight="1" spans="1:19">
      <c r="A7" s="21" t="s">
        <v>296</v>
      </c>
      <c r="B7" s="24" t="str">
        <f>"工业科技类"&amp;SUBTOTAL(3,A7:A11)-2&amp;"个"</f>
        <v>工业科技类3个</v>
      </c>
      <c r="C7" s="23"/>
      <c r="D7" s="23"/>
      <c r="E7" s="24"/>
      <c r="F7" s="22"/>
      <c r="G7" s="24">
        <f>SUM(G8:G10)</f>
        <v>1383169</v>
      </c>
      <c r="H7" s="22"/>
      <c r="I7" s="24">
        <f>SUM(I8:I10)</f>
        <v>200535</v>
      </c>
      <c r="J7" s="78"/>
      <c r="K7" s="23"/>
      <c r="L7" s="23"/>
      <c r="M7" s="78"/>
      <c r="N7" s="52"/>
      <c r="O7" s="52"/>
      <c r="P7" s="52"/>
      <c r="Q7" s="52"/>
      <c r="R7" s="52"/>
      <c r="S7" s="52"/>
    </row>
    <row r="8" s="173" customFormat="1" ht="186" customHeight="1" spans="1:260">
      <c r="A8" s="218">
        <v>1</v>
      </c>
      <c r="B8" s="42" t="s">
        <v>297</v>
      </c>
      <c r="C8" s="29" t="s">
        <v>76</v>
      </c>
      <c r="D8" s="29" t="s">
        <v>274</v>
      </c>
      <c r="E8" s="29" t="s">
        <v>264</v>
      </c>
      <c r="F8" s="57" t="s">
        <v>298</v>
      </c>
      <c r="G8" s="82">
        <v>63169</v>
      </c>
      <c r="H8" s="244" t="s">
        <v>299</v>
      </c>
      <c r="I8" s="82">
        <v>45535</v>
      </c>
      <c r="J8" s="39" t="s">
        <v>300</v>
      </c>
      <c r="K8" s="29" t="s">
        <v>301</v>
      </c>
      <c r="L8" s="29" t="s">
        <v>302</v>
      </c>
      <c r="M8" s="39" t="s">
        <v>303</v>
      </c>
      <c r="N8" s="29" t="s">
        <v>25</v>
      </c>
      <c r="O8" s="29" t="s">
        <v>25</v>
      </c>
      <c r="P8" s="29" t="s">
        <v>304</v>
      </c>
      <c r="Q8" s="29" t="s">
        <v>305</v>
      </c>
      <c r="R8" s="29" t="s">
        <v>306</v>
      </c>
      <c r="S8" s="29" t="s">
        <v>307</v>
      </c>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c r="IY8" s="172"/>
      <c r="IZ8" s="172"/>
    </row>
    <row r="9" s="161" customFormat="1" ht="158" customHeight="1" spans="1:19">
      <c r="A9" s="218">
        <v>2</v>
      </c>
      <c r="B9" s="42" t="s">
        <v>1478</v>
      </c>
      <c r="C9" s="29" t="s">
        <v>76</v>
      </c>
      <c r="D9" s="29" t="s">
        <v>274</v>
      </c>
      <c r="E9" s="29" t="s">
        <v>264</v>
      </c>
      <c r="F9" s="57" t="s">
        <v>1479</v>
      </c>
      <c r="G9" s="82">
        <v>1020000</v>
      </c>
      <c r="H9" s="244" t="s">
        <v>1480</v>
      </c>
      <c r="I9" s="82">
        <v>100000</v>
      </c>
      <c r="J9" s="39" t="s">
        <v>1481</v>
      </c>
      <c r="K9" s="29" t="s">
        <v>301</v>
      </c>
      <c r="L9" s="29" t="s">
        <v>337</v>
      </c>
      <c r="M9" s="39" t="s">
        <v>1482</v>
      </c>
      <c r="N9" s="29" t="s">
        <v>25</v>
      </c>
      <c r="O9" s="29" t="s">
        <v>25</v>
      </c>
      <c r="P9" s="29" t="s">
        <v>1177</v>
      </c>
      <c r="Q9" s="29" t="s">
        <v>1483</v>
      </c>
      <c r="R9" s="29" t="s">
        <v>306</v>
      </c>
      <c r="S9" s="29" t="s">
        <v>307</v>
      </c>
    </row>
    <row r="10" s="162" customFormat="1" ht="274" customHeight="1" spans="1:19">
      <c r="A10" s="218">
        <v>3</v>
      </c>
      <c r="B10" s="42" t="s">
        <v>308</v>
      </c>
      <c r="C10" s="29" t="s">
        <v>76</v>
      </c>
      <c r="D10" s="29" t="s">
        <v>274</v>
      </c>
      <c r="E10" s="29" t="s">
        <v>264</v>
      </c>
      <c r="F10" s="39" t="s">
        <v>309</v>
      </c>
      <c r="G10" s="29">
        <v>300000</v>
      </c>
      <c r="H10" s="39" t="s">
        <v>310</v>
      </c>
      <c r="I10" s="29">
        <v>55000</v>
      </c>
      <c r="J10" s="39" t="s">
        <v>311</v>
      </c>
      <c r="K10" s="29" t="s">
        <v>301</v>
      </c>
      <c r="L10" s="29" t="s">
        <v>302</v>
      </c>
      <c r="M10" s="39" t="s">
        <v>312</v>
      </c>
      <c r="N10" s="43" t="s">
        <v>25</v>
      </c>
      <c r="O10" s="43" t="s">
        <v>25</v>
      </c>
      <c r="P10" s="29" t="s">
        <v>304</v>
      </c>
      <c r="Q10" s="29" t="s">
        <v>305</v>
      </c>
      <c r="R10" s="29" t="s">
        <v>306</v>
      </c>
      <c r="S10" s="29" t="s">
        <v>313</v>
      </c>
    </row>
    <row r="11" s="1" customFormat="1" ht="25" customHeight="1" spans="1:19">
      <c r="A11" s="21" t="s">
        <v>480</v>
      </c>
      <c r="B11" s="24" t="str">
        <f>"农林水利类"&amp;SUBTOTAL(3,A11:A17)-2&amp;"个"</f>
        <v>农林水利类5个</v>
      </c>
      <c r="C11" s="23"/>
      <c r="D11" s="23"/>
      <c r="E11" s="24"/>
      <c r="F11" s="22"/>
      <c r="G11" s="24">
        <f>SUM(G12:G16)</f>
        <v>26355</v>
      </c>
      <c r="H11" s="22"/>
      <c r="I11" s="24">
        <f>SUM(I12:I16)</f>
        <v>5180</v>
      </c>
      <c r="J11" s="78"/>
      <c r="K11" s="23"/>
      <c r="L11" s="23"/>
      <c r="M11" s="78"/>
      <c r="N11" s="52"/>
      <c r="O11" s="52"/>
      <c r="P11" s="52"/>
      <c r="Q11" s="52"/>
      <c r="R11" s="52"/>
      <c r="S11" s="52"/>
    </row>
    <row r="12" s="162" customFormat="1" ht="197" customHeight="1" spans="1:19">
      <c r="A12" s="29">
        <v>1</v>
      </c>
      <c r="B12" s="42" t="s">
        <v>481</v>
      </c>
      <c r="C12" s="29" t="s">
        <v>76</v>
      </c>
      <c r="D12" s="29" t="s">
        <v>274</v>
      </c>
      <c r="E12" s="29" t="s">
        <v>265</v>
      </c>
      <c r="F12" s="57" t="s">
        <v>482</v>
      </c>
      <c r="G12" s="82">
        <v>4855</v>
      </c>
      <c r="H12" s="244" t="s">
        <v>483</v>
      </c>
      <c r="I12" s="82">
        <v>1600</v>
      </c>
      <c r="J12" s="39" t="s">
        <v>484</v>
      </c>
      <c r="K12" s="29" t="s">
        <v>301</v>
      </c>
      <c r="L12" s="27" t="s">
        <v>319</v>
      </c>
      <c r="M12" s="39" t="s">
        <v>485</v>
      </c>
      <c r="N12" s="29" t="s">
        <v>25</v>
      </c>
      <c r="O12" s="29" t="s">
        <v>49</v>
      </c>
      <c r="P12" s="29" t="s">
        <v>304</v>
      </c>
      <c r="Q12" s="29" t="s">
        <v>486</v>
      </c>
      <c r="R12" s="29" t="s">
        <v>306</v>
      </c>
      <c r="S12" s="29" t="s">
        <v>1484</v>
      </c>
    </row>
    <row r="13" s="162" customFormat="1" ht="121" customHeight="1" spans="1:19">
      <c r="A13" s="29">
        <v>2</v>
      </c>
      <c r="B13" s="42" t="s">
        <v>1485</v>
      </c>
      <c r="C13" s="29" t="s">
        <v>76</v>
      </c>
      <c r="D13" s="29" t="s">
        <v>274</v>
      </c>
      <c r="E13" s="29" t="s">
        <v>265</v>
      </c>
      <c r="F13" s="57" t="s">
        <v>1486</v>
      </c>
      <c r="G13" s="82">
        <v>500</v>
      </c>
      <c r="H13" s="244" t="s">
        <v>1487</v>
      </c>
      <c r="I13" s="82">
        <v>400</v>
      </c>
      <c r="J13" s="39" t="s">
        <v>1488</v>
      </c>
      <c r="K13" s="29" t="s">
        <v>301</v>
      </c>
      <c r="L13" s="29" t="s">
        <v>319</v>
      </c>
      <c r="M13" s="39" t="s">
        <v>25</v>
      </c>
      <c r="N13" s="29" t="s">
        <v>25</v>
      </c>
      <c r="O13" s="29" t="s">
        <v>49</v>
      </c>
      <c r="P13" s="29" t="s">
        <v>1489</v>
      </c>
      <c r="Q13" s="29" t="s">
        <v>487</v>
      </c>
      <c r="R13" s="29" t="s">
        <v>306</v>
      </c>
      <c r="S13" s="29" t="s">
        <v>1484</v>
      </c>
    </row>
    <row r="14" s="162" customFormat="1" ht="167" customHeight="1" spans="1:19">
      <c r="A14" s="29">
        <v>3</v>
      </c>
      <c r="B14" s="42" t="s">
        <v>1490</v>
      </c>
      <c r="C14" s="29" t="s">
        <v>76</v>
      </c>
      <c r="D14" s="29" t="s">
        <v>274</v>
      </c>
      <c r="E14" s="29" t="s">
        <v>265</v>
      </c>
      <c r="F14" s="57" t="s">
        <v>1491</v>
      </c>
      <c r="G14" s="82">
        <v>15000</v>
      </c>
      <c r="H14" s="244" t="s">
        <v>1492</v>
      </c>
      <c r="I14" s="82">
        <v>1000</v>
      </c>
      <c r="J14" s="39" t="s">
        <v>1493</v>
      </c>
      <c r="K14" s="29" t="s">
        <v>301</v>
      </c>
      <c r="L14" s="29" t="s">
        <v>319</v>
      </c>
      <c r="M14" s="39" t="s">
        <v>25</v>
      </c>
      <c r="N14" s="29" t="s">
        <v>25</v>
      </c>
      <c r="O14" s="29" t="s">
        <v>99</v>
      </c>
      <c r="P14" s="29" t="s">
        <v>1494</v>
      </c>
      <c r="Q14" s="29" t="s">
        <v>1495</v>
      </c>
      <c r="R14" s="29" t="s">
        <v>306</v>
      </c>
      <c r="S14" s="29" t="s">
        <v>1484</v>
      </c>
    </row>
    <row r="15" s="1" customFormat="1" ht="158" customHeight="1" spans="1:19">
      <c r="A15" s="29">
        <v>4</v>
      </c>
      <c r="B15" s="29" t="s">
        <v>1496</v>
      </c>
      <c r="C15" s="29" t="s">
        <v>76</v>
      </c>
      <c r="D15" s="29" t="s">
        <v>274</v>
      </c>
      <c r="E15" s="29" t="s">
        <v>265</v>
      </c>
      <c r="F15" s="57" t="s">
        <v>1497</v>
      </c>
      <c r="G15" s="29">
        <v>1000</v>
      </c>
      <c r="H15" s="39" t="s">
        <v>1498</v>
      </c>
      <c r="I15" s="29">
        <v>500</v>
      </c>
      <c r="J15" s="39" t="s">
        <v>1499</v>
      </c>
      <c r="K15" s="29" t="s">
        <v>301</v>
      </c>
      <c r="L15" s="29" t="s">
        <v>337</v>
      </c>
      <c r="M15" s="41" t="s">
        <v>25</v>
      </c>
      <c r="N15" s="29" t="s">
        <v>25</v>
      </c>
      <c r="O15" s="29" t="s">
        <v>49</v>
      </c>
      <c r="P15" s="29" t="s">
        <v>1500</v>
      </c>
      <c r="Q15" s="29" t="s">
        <v>1501</v>
      </c>
      <c r="R15" s="29" t="s">
        <v>306</v>
      </c>
      <c r="S15" s="29" t="s">
        <v>1502</v>
      </c>
    </row>
    <row r="16" s="1" customFormat="1" ht="171" spans="1:19">
      <c r="A16" s="29">
        <v>5</v>
      </c>
      <c r="B16" s="29" t="s">
        <v>1503</v>
      </c>
      <c r="C16" s="29" t="s">
        <v>76</v>
      </c>
      <c r="D16" s="29" t="s">
        <v>274</v>
      </c>
      <c r="E16" s="29" t="s">
        <v>265</v>
      </c>
      <c r="F16" s="57" t="s">
        <v>1504</v>
      </c>
      <c r="G16" s="29">
        <v>5000</v>
      </c>
      <c r="H16" s="39" t="s">
        <v>1505</v>
      </c>
      <c r="I16" s="29">
        <v>1680</v>
      </c>
      <c r="J16" s="39" t="s">
        <v>1506</v>
      </c>
      <c r="K16" s="29" t="s">
        <v>301</v>
      </c>
      <c r="L16" s="29" t="s">
        <v>319</v>
      </c>
      <c r="M16" s="41" t="s">
        <v>25</v>
      </c>
      <c r="N16" s="29" t="s">
        <v>25</v>
      </c>
      <c r="O16" s="29" t="s">
        <v>25</v>
      </c>
      <c r="P16" s="29" t="s">
        <v>1489</v>
      </c>
      <c r="Q16" s="29" t="s">
        <v>487</v>
      </c>
      <c r="R16" s="29" t="s">
        <v>306</v>
      </c>
      <c r="S16" s="29" t="s">
        <v>1484</v>
      </c>
    </row>
    <row r="17" s="1" customFormat="1" ht="30" customHeight="1" spans="1:19">
      <c r="A17" s="21" t="s">
        <v>512</v>
      </c>
      <c r="B17" s="24" t="str">
        <f>"交通路网类"&amp;SUBTOTAL(3,A17:A20)-2&amp;"个"</f>
        <v>交通路网类2个</v>
      </c>
      <c r="C17" s="23"/>
      <c r="D17" s="23"/>
      <c r="E17" s="24"/>
      <c r="F17" s="22"/>
      <c r="G17" s="24">
        <f>SUM(G18:G19)</f>
        <v>4500</v>
      </c>
      <c r="H17" s="22"/>
      <c r="I17" s="24">
        <f>SUM(I18:I19)</f>
        <v>1500</v>
      </c>
      <c r="J17" s="78"/>
      <c r="K17" s="23"/>
      <c r="L17" s="23"/>
      <c r="M17" s="78"/>
      <c r="N17" s="52"/>
      <c r="O17" s="52"/>
      <c r="P17" s="52"/>
      <c r="Q17" s="52"/>
      <c r="R17" s="52"/>
      <c r="S17" s="52"/>
    </row>
    <row r="18" s="3" customFormat="1" ht="80" customHeight="1" spans="1:19">
      <c r="A18" s="264">
        <v>1</v>
      </c>
      <c r="B18" s="42" t="s">
        <v>1507</v>
      </c>
      <c r="C18" s="42" t="s">
        <v>76</v>
      </c>
      <c r="D18" s="42" t="s">
        <v>274</v>
      </c>
      <c r="E18" s="230" t="s">
        <v>82</v>
      </c>
      <c r="F18" s="57" t="s">
        <v>1508</v>
      </c>
      <c r="G18" s="225">
        <v>1500</v>
      </c>
      <c r="H18" s="244" t="s">
        <v>1509</v>
      </c>
      <c r="I18" s="27">
        <v>500</v>
      </c>
      <c r="J18" s="57" t="s">
        <v>1510</v>
      </c>
      <c r="K18" s="29" t="s">
        <v>301</v>
      </c>
      <c r="L18" s="42" t="s">
        <v>319</v>
      </c>
      <c r="M18" s="57" t="s">
        <v>1511</v>
      </c>
      <c r="N18" s="76" t="s">
        <v>25</v>
      </c>
      <c r="O18" s="76" t="s">
        <v>49</v>
      </c>
      <c r="P18" s="29" t="s">
        <v>1512</v>
      </c>
      <c r="Q18" s="29" t="s">
        <v>1094</v>
      </c>
      <c r="R18" s="29" t="s">
        <v>306</v>
      </c>
      <c r="S18" s="76" t="s">
        <v>1513</v>
      </c>
    </row>
    <row r="19" s="1" customFormat="1" ht="80" customHeight="1" spans="1:19">
      <c r="A19" s="264">
        <v>2</v>
      </c>
      <c r="B19" s="42" t="s">
        <v>1514</v>
      </c>
      <c r="C19" s="42" t="s">
        <v>76</v>
      </c>
      <c r="D19" s="42" t="s">
        <v>274</v>
      </c>
      <c r="E19" s="230" t="s">
        <v>82</v>
      </c>
      <c r="F19" s="57" t="s">
        <v>1515</v>
      </c>
      <c r="G19" s="225">
        <v>3000</v>
      </c>
      <c r="H19" s="244" t="s">
        <v>1516</v>
      </c>
      <c r="I19" s="27">
        <v>1000</v>
      </c>
      <c r="J19" s="57" t="s">
        <v>1517</v>
      </c>
      <c r="K19" s="29" t="s">
        <v>301</v>
      </c>
      <c r="L19" s="42" t="s">
        <v>319</v>
      </c>
      <c r="M19" s="57" t="s">
        <v>25</v>
      </c>
      <c r="N19" s="76" t="s">
        <v>25</v>
      </c>
      <c r="O19" s="76" t="s">
        <v>49</v>
      </c>
      <c r="P19" s="29" t="s">
        <v>187</v>
      </c>
      <c r="Q19" s="29" t="s">
        <v>1357</v>
      </c>
      <c r="R19" s="29" t="s">
        <v>306</v>
      </c>
      <c r="S19" s="76" t="s">
        <v>1513</v>
      </c>
    </row>
    <row r="20" s="1" customFormat="1" ht="30" customHeight="1" spans="1:19">
      <c r="A20" s="21" t="s">
        <v>556</v>
      </c>
      <c r="B20" s="24" t="str">
        <f>"城建环保类"&amp;SUBTOTAL(3,A20:A26)-2&amp;"个"</f>
        <v>城建环保类5个</v>
      </c>
      <c r="C20" s="23"/>
      <c r="D20" s="23"/>
      <c r="E20" s="24"/>
      <c r="F20" s="22"/>
      <c r="G20" s="24">
        <f>SUM(G21:G25)</f>
        <v>447789</v>
      </c>
      <c r="H20" s="22"/>
      <c r="I20" s="24">
        <f>SUM(I21:I28)</f>
        <v>319475</v>
      </c>
      <c r="J20" s="78"/>
      <c r="K20" s="23"/>
      <c r="L20" s="23"/>
      <c r="M20" s="78"/>
      <c r="N20" s="52"/>
      <c r="O20" s="52"/>
      <c r="P20" s="52"/>
      <c r="Q20" s="52"/>
      <c r="R20" s="52"/>
      <c r="S20" s="52"/>
    </row>
    <row r="21" s="1" customFormat="1" ht="173" customHeight="1" spans="1:19">
      <c r="A21" s="264">
        <v>1</v>
      </c>
      <c r="B21" s="42" t="s">
        <v>641</v>
      </c>
      <c r="C21" s="42" t="s">
        <v>76</v>
      </c>
      <c r="D21" s="42" t="s">
        <v>274</v>
      </c>
      <c r="E21" s="29" t="s">
        <v>53</v>
      </c>
      <c r="F21" s="57" t="s">
        <v>642</v>
      </c>
      <c r="G21" s="82">
        <v>225000</v>
      </c>
      <c r="H21" s="244" t="s">
        <v>643</v>
      </c>
      <c r="I21" s="44">
        <v>202500</v>
      </c>
      <c r="J21" s="39" t="s">
        <v>644</v>
      </c>
      <c r="K21" s="29" t="s">
        <v>301</v>
      </c>
      <c r="L21" s="42" t="s">
        <v>337</v>
      </c>
      <c r="M21" s="57" t="s">
        <v>25</v>
      </c>
      <c r="N21" s="42" t="s">
        <v>25</v>
      </c>
      <c r="O21" s="42" t="s">
        <v>25</v>
      </c>
      <c r="P21" s="29" t="s">
        <v>304</v>
      </c>
      <c r="Q21" s="29" t="s">
        <v>645</v>
      </c>
      <c r="R21" s="29" t="s">
        <v>306</v>
      </c>
      <c r="S21" s="29" t="s">
        <v>1518</v>
      </c>
    </row>
    <row r="22" s="1" customFormat="1" ht="114" customHeight="1" spans="1:19">
      <c r="A22" s="264">
        <v>2</v>
      </c>
      <c r="B22" s="42" t="s">
        <v>646</v>
      </c>
      <c r="C22" s="42" t="s">
        <v>76</v>
      </c>
      <c r="D22" s="42" t="s">
        <v>274</v>
      </c>
      <c r="E22" s="29" t="s">
        <v>53</v>
      </c>
      <c r="F22" s="57" t="s">
        <v>647</v>
      </c>
      <c r="G22" s="82">
        <v>9440</v>
      </c>
      <c r="H22" s="39" t="s">
        <v>648</v>
      </c>
      <c r="I22" s="27">
        <v>7552</v>
      </c>
      <c r="J22" s="39" t="s">
        <v>300</v>
      </c>
      <c r="K22" s="29" t="s">
        <v>301</v>
      </c>
      <c r="L22" s="42" t="s">
        <v>337</v>
      </c>
      <c r="M22" s="57" t="s">
        <v>25</v>
      </c>
      <c r="N22" s="42" t="s">
        <v>25</v>
      </c>
      <c r="O22" s="42" t="s">
        <v>25</v>
      </c>
      <c r="P22" s="29" t="s">
        <v>304</v>
      </c>
      <c r="Q22" s="29" t="s">
        <v>645</v>
      </c>
      <c r="R22" s="29" t="s">
        <v>306</v>
      </c>
      <c r="S22" s="29" t="s">
        <v>1518</v>
      </c>
    </row>
    <row r="23" s="1" customFormat="1" ht="110" customHeight="1" spans="1:19">
      <c r="A23" s="27">
        <v>3</v>
      </c>
      <c r="B23" s="42" t="s">
        <v>649</v>
      </c>
      <c r="C23" s="42" t="s">
        <v>76</v>
      </c>
      <c r="D23" s="42" t="s">
        <v>274</v>
      </c>
      <c r="E23" s="29" t="s">
        <v>53</v>
      </c>
      <c r="F23" s="57" t="s">
        <v>650</v>
      </c>
      <c r="G23" s="82">
        <v>28000</v>
      </c>
      <c r="H23" s="145" t="s">
        <v>651</v>
      </c>
      <c r="I23" s="44">
        <v>22672</v>
      </c>
      <c r="J23" s="39" t="s">
        <v>652</v>
      </c>
      <c r="K23" s="29" t="s">
        <v>301</v>
      </c>
      <c r="L23" s="42" t="s">
        <v>337</v>
      </c>
      <c r="M23" s="57" t="s">
        <v>25</v>
      </c>
      <c r="N23" s="42" t="s">
        <v>25</v>
      </c>
      <c r="O23" s="42" t="s">
        <v>25</v>
      </c>
      <c r="P23" s="29" t="s">
        <v>304</v>
      </c>
      <c r="Q23" s="29" t="s">
        <v>645</v>
      </c>
      <c r="R23" s="29" t="s">
        <v>306</v>
      </c>
      <c r="S23" s="29" t="s">
        <v>1513</v>
      </c>
    </row>
    <row r="24" s="1" customFormat="1" ht="313" customHeight="1" spans="1:19">
      <c r="A24" s="264">
        <v>4</v>
      </c>
      <c r="B24" s="29" t="s">
        <v>1519</v>
      </c>
      <c r="C24" s="28" t="s">
        <v>21</v>
      </c>
      <c r="D24" s="42" t="s">
        <v>274</v>
      </c>
      <c r="E24" s="29" t="s">
        <v>53</v>
      </c>
      <c r="F24" s="39" t="s">
        <v>1520</v>
      </c>
      <c r="G24" s="29">
        <v>8849</v>
      </c>
      <c r="H24" s="39" t="s">
        <v>1521</v>
      </c>
      <c r="I24" s="29">
        <v>7751</v>
      </c>
      <c r="J24" s="57" t="s">
        <v>1522</v>
      </c>
      <c r="K24" s="27" t="s">
        <v>318</v>
      </c>
      <c r="L24" s="27" t="s">
        <v>319</v>
      </c>
      <c r="M24" s="41" t="s">
        <v>25</v>
      </c>
      <c r="N24" s="43" t="s">
        <v>99</v>
      </c>
      <c r="O24" s="43" t="s">
        <v>25</v>
      </c>
      <c r="P24" s="29" t="s">
        <v>1489</v>
      </c>
      <c r="Q24" s="29" t="s">
        <v>487</v>
      </c>
      <c r="R24" s="29" t="s">
        <v>306</v>
      </c>
      <c r="S24" s="43" t="s">
        <v>1502</v>
      </c>
    </row>
    <row r="25" s="1" customFormat="1" ht="87" customHeight="1" spans="1:19">
      <c r="A25" s="264">
        <v>5</v>
      </c>
      <c r="B25" s="29" t="s">
        <v>1523</v>
      </c>
      <c r="C25" s="42" t="s">
        <v>76</v>
      </c>
      <c r="D25" s="42" t="s">
        <v>274</v>
      </c>
      <c r="E25" s="29" t="s">
        <v>53</v>
      </c>
      <c r="F25" s="57" t="s">
        <v>1524</v>
      </c>
      <c r="G25" s="82">
        <v>176500</v>
      </c>
      <c r="H25" s="39" t="s">
        <v>1525</v>
      </c>
      <c r="I25" s="29">
        <v>3000</v>
      </c>
      <c r="J25" s="39" t="s">
        <v>1526</v>
      </c>
      <c r="K25" s="29" t="s">
        <v>301</v>
      </c>
      <c r="L25" s="27" t="s">
        <v>337</v>
      </c>
      <c r="M25" s="41" t="s">
        <v>25</v>
      </c>
      <c r="N25" s="43" t="s">
        <v>25</v>
      </c>
      <c r="O25" s="43" t="s">
        <v>34</v>
      </c>
      <c r="P25" s="29" t="s">
        <v>1458</v>
      </c>
      <c r="Q25" s="29" t="s">
        <v>1527</v>
      </c>
      <c r="R25" s="29" t="s">
        <v>306</v>
      </c>
      <c r="S25" s="43" t="s">
        <v>1518</v>
      </c>
    </row>
    <row r="26" s="1" customFormat="1" ht="30" customHeight="1" spans="1:19">
      <c r="A26" s="21" t="s">
        <v>696</v>
      </c>
      <c r="B26" s="24" t="str">
        <f>"社会事业类"&amp;SUBTOTAL(3,A26:A29)-2&amp;"个"</f>
        <v>社会事业类2个</v>
      </c>
      <c r="C26" s="23"/>
      <c r="D26" s="23"/>
      <c r="E26" s="23"/>
      <c r="F26" s="22"/>
      <c r="G26" s="24">
        <f>SUM(G27:G28)</f>
        <v>47500</v>
      </c>
      <c r="H26" s="22"/>
      <c r="I26" s="24">
        <f>SUM(I27:I28)</f>
        <v>38000</v>
      </c>
      <c r="J26" s="78"/>
      <c r="K26" s="23"/>
      <c r="L26" s="23"/>
      <c r="M26" s="78"/>
      <c r="N26" s="52"/>
      <c r="O26" s="52"/>
      <c r="P26" s="52"/>
      <c r="Q26" s="52"/>
      <c r="R26" s="341"/>
      <c r="S26" s="52"/>
    </row>
    <row r="27" s="1" customFormat="1" ht="119" customHeight="1" spans="1:19">
      <c r="A27" s="264">
        <v>1</v>
      </c>
      <c r="B27" s="42" t="s">
        <v>726</v>
      </c>
      <c r="C27" s="27" t="s">
        <v>76</v>
      </c>
      <c r="D27" s="27" t="s">
        <v>274</v>
      </c>
      <c r="E27" s="58" t="s">
        <v>22</v>
      </c>
      <c r="F27" s="57" t="s">
        <v>727</v>
      </c>
      <c r="G27" s="82">
        <v>3500</v>
      </c>
      <c r="H27" s="39" t="s">
        <v>728</v>
      </c>
      <c r="I27" s="44">
        <v>2800</v>
      </c>
      <c r="J27" s="57" t="s">
        <v>300</v>
      </c>
      <c r="K27" s="238" t="s">
        <v>301</v>
      </c>
      <c r="L27" s="238" t="s">
        <v>319</v>
      </c>
      <c r="M27" s="31" t="s">
        <v>25</v>
      </c>
      <c r="N27" s="263" t="s">
        <v>26</v>
      </c>
      <c r="O27" s="264" t="s">
        <v>25</v>
      </c>
      <c r="P27" s="29" t="s">
        <v>304</v>
      </c>
      <c r="Q27" s="29" t="s">
        <v>645</v>
      </c>
      <c r="R27" s="29" t="s">
        <v>306</v>
      </c>
      <c r="S27" s="29" t="s">
        <v>1528</v>
      </c>
    </row>
    <row r="28" s="1" customFormat="1" ht="99.75" spans="1:19">
      <c r="A28" s="264">
        <v>2</v>
      </c>
      <c r="B28" s="42" t="s">
        <v>729</v>
      </c>
      <c r="C28" s="27" t="s">
        <v>76</v>
      </c>
      <c r="D28" s="27" t="s">
        <v>274</v>
      </c>
      <c r="E28" s="58" t="s">
        <v>22</v>
      </c>
      <c r="F28" s="57" t="s">
        <v>730</v>
      </c>
      <c r="G28" s="82">
        <v>44000</v>
      </c>
      <c r="H28" s="39" t="s">
        <v>728</v>
      </c>
      <c r="I28" s="44">
        <v>35200</v>
      </c>
      <c r="J28" s="39" t="s">
        <v>300</v>
      </c>
      <c r="K28" s="238" t="s">
        <v>301</v>
      </c>
      <c r="L28" s="238" t="s">
        <v>319</v>
      </c>
      <c r="M28" s="31" t="s">
        <v>25</v>
      </c>
      <c r="N28" s="263" t="s">
        <v>26</v>
      </c>
      <c r="O28" s="264" t="s">
        <v>25</v>
      </c>
      <c r="P28" s="29" t="s">
        <v>304</v>
      </c>
      <c r="Q28" s="29" t="s">
        <v>645</v>
      </c>
      <c r="R28" s="29" t="s">
        <v>306</v>
      </c>
      <c r="S28" s="29" t="s">
        <v>1528</v>
      </c>
    </row>
    <row r="29" s="1" customFormat="1" ht="30" customHeight="1" spans="1:19">
      <c r="A29" s="21" t="s">
        <v>731</v>
      </c>
      <c r="B29" s="24" t="str">
        <f>"商贸服务类"&amp;SUBTOTAL(3,A29:A32)-2&amp;"个"</f>
        <v>商贸服务类2个</v>
      </c>
      <c r="C29" s="23"/>
      <c r="D29" s="23"/>
      <c r="E29" s="23"/>
      <c r="F29" s="22"/>
      <c r="G29" s="24">
        <f>SUM(G30:G31)</f>
        <v>2700</v>
      </c>
      <c r="H29" s="22"/>
      <c r="I29" s="24">
        <f>SUM(I30:I31)</f>
        <v>800</v>
      </c>
      <c r="J29" s="78"/>
      <c r="K29" s="23"/>
      <c r="L29" s="23"/>
      <c r="M29" s="78"/>
      <c r="N29" s="52"/>
      <c r="O29" s="52"/>
      <c r="P29" s="52"/>
      <c r="Q29" s="52"/>
      <c r="R29" s="341"/>
      <c r="S29" s="52"/>
    </row>
    <row r="30" s="1" customFormat="1" ht="155" customHeight="1" spans="1:19">
      <c r="A30" s="264">
        <v>1</v>
      </c>
      <c r="B30" s="42" t="s">
        <v>1529</v>
      </c>
      <c r="C30" s="42" t="s">
        <v>76</v>
      </c>
      <c r="D30" s="42" t="s">
        <v>274</v>
      </c>
      <c r="E30" s="257" t="s">
        <v>30</v>
      </c>
      <c r="F30" s="57" t="s">
        <v>1530</v>
      </c>
      <c r="G30" s="225">
        <v>700</v>
      </c>
      <c r="H30" s="244" t="s">
        <v>1531</v>
      </c>
      <c r="I30" s="225">
        <v>300</v>
      </c>
      <c r="J30" s="39" t="s">
        <v>1532</v>
      </c>
      <c r="K30" s="238" t="s">
        <v>318</v>
      </c>
      <c r="L30" s="238" t="s">
        <v>337</v>
      </c>
      <c r="M30" s="31" t="s">
        <v>25</v>
      </c>
      <c r="N30" s="76" t="s">
        <v>25</v>
      </c>
      <c r="O30" s="76" t="s">
        <v>49</v>
      </c>
      <c r="P30" s="29" t="s">
        <v>1489</v>
      </c>
      <c r="Q30" s="29" t="s">
        <v>487</v>
      </c>
      <c r="R30" s="29" t="s">
        <v>306</v>
      </c>
      <c r="S30" s="76" t="s">
        <v>1533</v>
      </c>
    </row>
    <row r="31" s="1" customFormat="1" ht="192" customHeight="1" spans="1:19">
      <c r="A31" s="43">
        <v>2</v>
      </c>
      <c r="B31" s="42" t="s">
        <v>1534</v>
      </c>
      <c r="C31" s="28" t="s">
        <v>21</v>
      </c>
      <c r="D31" s="42" t="s">
        <v>274</v>
      </c>
      <c r="E31" s="230" t="s">
        <v>30</v>
      </c>
      <c r="F31" s="57" t="s">
        <v>1535</v>
      </c>
      <c r="G31" s="82">
        <v>2000</v>
      </c>
      <c r="H31" s="244" t="s">
        <v>1536</v>
      </c>
      <c r="I31" s="44">
        <v>500</v>
      </c>
      <c r="J31" s="39" t="s">
        <v>1537</v>
      </c>
      <c r="K31" s="238" t="s">
        <v>318</v>
      </c>
      <c r="L31" s="238" t="s">
        <v>337</v>
      </c>
      <c r="M31" s="31" t="s">
        <v>25</v>
      </c>
      <c r="N31" s="29" t="s">
        <v>25</v>
      </c>
      <c r="O31" s="29" t="s">
        <v>34</v>
      </c>
      <c r="P31" s="29" t="s">
        <v>1538</v>
      </c>
      <c r="Q31" s="29" t="s">
        <v>1539</v>
      </c>
      <c r="R31" s="29" t="s">
        <v>306</v>
      </c>
      <c r="S31" s="76" t="s">
        <v>1533</v>
      </c>
    </row>
    <row r="32" s="1" customFormat="1" ht="25" customHeight="1" spans="1:19">
      <c r="A32" s="52" t="s">
        <v>141</v>
      </c>
      <c r="B32" s="24" t="str">
        <f>"预备项目"&amp;SUBTOTAL(3,A32:A58)-8&amp;"个"</f>
        <v>预备项目19个</v>
      </c>
      <c r="C32" s="23"/>
      <c r="D32" s="23"/>
      <c r="E32" s="54"/>
      <c r="F32" s="22"/>
      <c r="G32" s="52">
        <f>SUM(G33,G34,G39,G42,G52,G56)</f>
        <v>36256.4</v>
      </c>
      <c r="H32" s="26"/>
      <c r="I32" s="52">
        <f>SUM(I33,I34,I39,I42,I52,I56)</f>
        <v>13974.3</v>
      </c>
      <c r="J32" s="78"/>
      <c r="K32" s="23"/>
      <c r="L32" s="23"/>
      <c r="M32" s="78"/>
      <c r="N32" s="52"/>
      <c r="O32" s="52"/>
      <c r="P32" s="52"/>
      <c r="Q32" s="52"/>
      <c r="R32" s="52"/>
      <c r="S32" s="52"/>
    </row>
    <row r="33" s="113" customFormat="1" ht="30" customHeight="1" spans="1:19">
      <c r="A33" s="21" t="s">
        <v>296</v>
      </c>
      <c r="B33" s="24" t="str">
        <f>"工业科技类"&amp;SUBTOTAL(3,A33:A34)-2&amp;"个"</f>
        <v>工业科技类0个</v>
      </c>
      <c r="C33" s="23"/>
      <c r="D33" s="23"/>
      <c r="E33" s="23"/>
      <c r="F33" s="22"/>
      <c r="G33" s="24">
        <f>SUM(0)</f>
        <v>0</v>
      </c>
      <c r="H33" s="22"/>
      <c r="I33" s="24">
        <f>SUM(0)</f>
        <v>0</v>
      </c>
      <c r="J33" s="78"/>
      <c r="K33" s="23"/>
      <c r="L33" s="23"/>
      <c r="M33" s="78"/>
      <c r="N33" s="52"/>
      <c r="O33" s="52"/>
      <c r="P33" s="52"/>
      <c r="Q33" s="52"/>
      <c r="R33" s="52"/>
      <c r="S33" s="52"/>
    </row>
    <row r="34" s="113" customFormat="1" ht="30" customHeight="1" spans="1:19">
      <c r="A34" s="21" t="s">
        <v>480</v>
      </c>
      <c r="B34" s="24" t="str">
        <f>"农林水利类"&amp;SUBTOTAL(3,A34:A39)-2&amp;"个"</f>
        <v>农林水利类4个</v>
      </c>
      <c r="C34" s="23"/>
      <c r="D34" s="23"/>
      <c r="E34" s="23"/>
      <c r="F34" s="22"/>
      <c r="G34" s="24">
        <f>SUM(G35:G38)</f>
        <v>2861.3</v>
      </c>
      <c r="H34" s="22"/>
      <c r="I34" s="24">
        <f>SUM(I35:I38)</f>
        <v>1984.3</v>
      </c>
      <c r="J34" s="78"/>
      <c r="K34" s="23"/>
      <c r="L34" s="23"/>
      <c r="M34" s="78"/>
      <c r="N34" s="52"/>
      <c r="O34" s="52"/>
      <c r="P34" s="52"/>
      <c r="Q34" s="52"/>
      <c r="R34" s="52"/>
      <c r="S34" s="52"/>
    </row>
    <row r="35" s="113" customFormat="1" ht="80" customHeight="1" spans="1:19">
      <c r="A35" s="43">
        <v>1</v>
      </c>
      <c r="B35" s="42" t="s">
        <v>1540</v>
      </c>
      <c r="C35" s="75" t="s">
        <v>21</v>
      </c>
      <c r="D35" s="29" t="s">
        <v>274</v>
      </c>
      <c r="E35" s="27" t="s">
        <v>265</v>
      </c>
      <c r="F35" s="57" t="s">
        <v>1541</v>
      </c>
      <c r="G35" s="82">
        <v>200</v>
      </c>
      <c r="H35" s="244" t="s">
        <v>818</v>
      </c>
      <c r="I35" s="82">
        <v>200</v>
      </c>
      <c r="J35" s="39" t="s">
        <v>1542</v>
      </c>
      <c r="K35" s="29" t="s">
        <v>477</v>
      </c>
      <c r="L35" s="29" t="s">
        <v>319</v>
      </c>
      <c r="M35" s="39" t="s">
        <v>25</v>
      </c>
      <c r="N35" s="29" t="s">
        <v>99</v>
      </c>
      <c r="O35" s="29" t="s">
        <v>49</v>
      </c>
      <c r="P35" s="29" t="s">
        <v>1489</v>
      </c>
      <c r="Q35" s="29" t="s">
        <v>487</v>
      </c>
      <c r="R35" s="29" t="s">
        <v>306</v>
      </c>
      <c r="S35" s="29" t="s">
        <v>1543</v>
      </c>
    </row>
    <row r="36" s="1" customFormat="1" ht="80" customHeight="1" spans="1:19">
      <c r="A36" s="43">
        <v>2</v>
      </c>
      <c r="B36" s="42" t="s">
        <v>1544</v>
      </c>
      <c r="C36" s="75" t="s">
        <v>21</v>
      </c>
      <c r="D36" s="29" t="s">
        <v>274</v>
      </c>
      <c r="E36" s="27" t="s">
        <v>265</v>
      </c>
      <c r="F36" s="57" t="s">
        <v>1545</v>
      </c>
      <c r="G36" s="82">
        <v>200</v>
      </c>
      <c r="H36" s="244" t="s">
        <v>818</v>
      </c>
      <c r="I36" s="82">
        <v>200</v>
      </c>
      <c r="J36" s="39" t="s">
        <v>1546</v>
      </c>
      <c r="K36" s="29" t="s">
        <v>477</v>
      </c>
      <c r="L36" s="29" t="s">
        <v>319</v>
      </c>
      <c r="M36" s="39" t="s">
        <v>25</v>
      </c>
      <c r="N36" s="29" t="s">
        <v>99</v>
      </c>
      <c r="O36" s="29" t="s">
        <v>49</v>
      </c>
      <c r="P36" s="29" t="s">
        <v>1547</v>
      </c>
      <c r="Q36" s="29" t="s">
        <v>1548</v>
      </c>
      <c r="R36" s="29" t="s">
        <v>306</v>
      </c>
      <c r="S36" s="29" t="s">
        <v>1547</v>
      </c>
    </row>
    <row r="37" s="162" customFormat="1" ht="80" customHeight="1" spans="1:19">
      <c r="A37" s="43">
        <v>3</v>
      </c>
      <c r="B37" s="42" t="s">
        <v>1549</v>
      </c>
      <c r="C37" s="75" t="s">
        <v>21</v>
      </c>
      <c r="D37" s="29" t="s">
        <v>274</v>
      </c>
      <c r="E37" s="27" t="s">
        <v>265</v>
      </c>
      <c r="F37" s="57" t="s">
        <v>1550</v>
      </c>
      <c r="G37" s="29">
        <v>800</v>
      </c>
      <c r="H37" s="244" t="s">
        <v>818</v>
      </c>
      <c r="I37" s="29">
        <v>800</v>
      </c>
      <c r="J37" s="39" t="s">
        <v>1551</v>
      </c>
      <c r="K37" s="29" t="s">
        <v>477</v>
      </c>
      <c r="L37" s="29" t="s">
        <v>319</v>
      </c>
      <c r="M37" s="39" t="s">
        <v>25</v>
      </c>
      <c r="N37" s="29" t="s">
        <v>99</v>
      </c>
      <c r="O37" s="29" t="s">
        <v>49</v>
      </c>
      <c r="P37" s="29" t="s">
        <v>1547</v>
      </c>
      <c r="Q37" s="29" t="s">
        <v>1548</v>
      </c>
      <c r="R37" s="29" t="s">
        <v>306</v>
      </c>
      <c r="S37" s="29" t="s">
        <v>1547</v>
      </c>
    </row>
    <row r="38" s="162" customFormat="1" ht="158" customHeight="1" spans="1:19">
      <c r="A38" s="218">
        <v>4</v>
      </c>
      <c r="B38" s="237" t="s">
        <v>1552</v>
      </c>
      <c r="C38" s="218" t="s">
        <v>76</v>
      </c>
      <c r="D38" s="218" t="s">
        <v>274</v>
      </c>
      <c r="E38" s="27" t="s">
        <v>265</v>
      </c>
      <c r="F38" s="39" t="s">
        <v>1553</v>
      </c>
      <c r="G38" s="29">
        <v>1661.3</v>
      </c>
      <c r="H38" s="39" t="s">
        <v>1554</v>
      </c>
      <c r="I38" s="29">
        <v>784.3</v>
      </c>
      <c r="J38" s="39" t="s">
        <v>1555</v>
      </c>
      <c r="K38" s="29" t="s">
        <v>318</v>
      </c>
      <c r="L38" s="29" t="s">
        <v>319</v>
      </c>
      <c r="M38" s="39" t="s">
        <v>1556</v>
      </c>
      <c r="N38" s="218" t="s">
        <v>26</v>
      </c>
      <c r="O38" s="29" t="s">
        <v>49</v>
      </c>
      <c r="P38" s="29" t="s">
        <v>1557</v>
      </c>
      <c r="Q38" s="29" t="s">
        <v>487</v>
      </c>
      <c r="R38" s="29" t="s">
        <v>306</v>
      </c>
      <c r="S38" s="269" t="s">
        <v>1547</v>
      </c>
    </row>
    <row r="39" s="156" customFormat="1" ht="30" customHeight="1" spans="1:22">
      <c r="A39" s="21" t="s">
        <v>512</v>
      </c>
      <c r="B39" s="24" t="str">
        <f>"交通路网类"&amp;SUBTOTAL(3,A39:A42)-2&amp;"个"</f>
        <v>交通路网类2个</v>
      </c>
      <c r="C39" s="23"/>
      <c r="D39" s="23"/>
      <c r="E39" s="23"/>
      <c r="F39" s="22"/>
      <c r="G39" s="24">
        <f>SUM(G40:G41)</f>
        <v>6000</v>
      </c>
      <c r="H39" s="22"/>
      <c r="I39" s="24">
        <f>SUM(I40:I41)</f>
        <v>2000</v>
      </c>
      <c r="J39" s="78"/>
      <c r="K39" s="23"/>
      <c r="L39" s="23"/>
      <c r="M39" s="78"/>
      <c r="N39" s="52"/>
      <c r="O39" s="52"/>
      <c r="P39" s="52"/>
      <c r="Q39" s="52"/>
      <c r="R39" s="52"/>
      <c r="S39" s="52"/>
      <c r="V39" s="156" t="s">
        <v>1281</v>
      </c>
    </row>
    <row r="40" s="1" customFormat="1" ht="80" customHeight="1" spans="1:19">
      <c r="A40" s="218">
        <v>1</v>
      </c>
      <c r="B40" s="42" t="s">
        <v>816</v>
      </c>
      <c r="C40" s="29" t="s">
        <v>76</v>
      </c>
      <c r="D40" s="29" t="s">
        <v>274</v>
      </c>
      <c r="E40" s="29" t="s">
        <v>82</v>
      </c>
      <c r="F40" s="57" t="s">
        <v>817</v>
      </c>
      <c r="G40" s="82">
        <v>3000</v>
      </c>
      <c r="H40" s="244" t="s">
        <v>818</v>
      </c>
      <c r="I40" s="29">
        <v>1000</v>
      </c>
      <c r="J40" s="39" t="s">
        <v>819</v>
      </c>
      <c r="K40" s="29" t="s">
        <v>477</v>
      </c>
      <c r="L40" s="29" t="s">
        <v>302</v>
      </c>
      <c r="M40" s="39" t="s">
        <v>25</v>
      </c>
      <c r="N40" s="29" t="s">
        <v>25</v>
      </c>
      <c r="O40" s="218" t="s">
        <v>25</v>
      </c>
      <c r="P40" s="29" t="s">
        <v>820</v>
      </c>
      <c r="Q40" s="29" t="s">
        <v>821</v>
      </c>
      <c r="R40" s="29" t="s">
        <v>306</v>
      </c>
      <c r="S40" s="270" t="s">
        <v>1513</v>
      </c>
    </row>
    <row r="41" s="178" customFormat="1" ht="144" customHeight="1" spans="1:260">
      <c r="A41" s="218">
        <v>2</v>
      </c>
      <c r="B41" s="42" t="s">
        <v>1558</v>
      </c>
      <c r="C41" s="75" t="s">
        <v>21</v>
      </c>
      <c r="D41" s="29" t="s">
        <v>274</v>
      </c>
      <c r="E41" s="29" t="s">
        <v>82</v>
      </c>
      <c r="F41" s="57" t="s">
        <v>1559</v>
      </c>
      <c r="G41" s="82">
        <v>3000</v>
      </c>
      <c r="H41" s="244" t="s">
        <v>1560</v>
      </c>
      <c r="I41" s="82">
        <v>1000</v>
      </c>
      <c r="J41" s="39" t="s">
        <v>1561</v>
      </c>
      <c r="K41" s="29" t="s">
        <v>477</v>
      </c>
      <c r="L41" s="29" t="s">
        <v>319</v>
      </c>
      <c r="M41" s="39" t="s">
        <v>25</v>
      </c>
      <c r="N41" s="29" t="s">
        <v>49</v>
      </c>
      <c r="O41" s="29" t="s">
        <v>25</v>
      </c>
      <c r="P41" s="29" t="s">
        <v>1489</v>
      </c>
      <c r="Q41" s="29" t="s">
        <v>487</v>
      </c>
      <c r="R41" s="29" t="s">
        <v>306</v>
      </c>
      <c r="S41" s="270" t="s">
        <v>1513</v>
      </c>
      <c r="IV41" s="208"/>
      <c r="IW41" s="208"/>
      <c r="IX41" s="208"/>
      <c r="IY41" s="208"/>
      <c r="IZ41" s="208"/>
    </row>
    <row r="42" s="162" customFormat="1" ht="30" customHeight="1" spans="1:19">
      <c r="A42" s="21" t="s">
        <v>556</v>
      </c>
      <c r="B42" s="24" t="str">
        <f>"城建环保类"&amp;SUBTOTAL(3,A42:A52)-2&amp;"个"</f>
        <v>城建环保类9个</v>
      </c>
      <c r="C42" s="23"/>
      <c r="D42" s="23"/>
      <c r="E42" s="23"/>
      <c r="F42" s="22"/>
      <c r="G42" s="24">
        <f>SUM(G43:G51)</f>
        <v>13850</v>
      </c>
      <c r="H42" s="22"/>
      <c r="I42" s="24">
        <f>SUM(I43:I51)</f>
        <v>5150</v>
      </c>
      <c r="J42" s="78"/>
      <c r="K42" s="23"/>
      <c r="L42" s="23"/>
      <c r="M42" s="78"/>
      <c r="N42" s="52"/>
      <c r="O42" s="52"/>
      <c r="P42" s="52"/>
      <c r="Q42" s="52"/>
      <c r="R42" s="52"/>
      <c r="S42" s="52"/>
    </row>
    <row r="43" s="162" customFormat="1" ht="155" customHeight="1" spans="1:19">
      <c r="A43" s="270">
        <v>1</v>
      </c>
      <c r="B43" s="237" t="s">
        <v>1562</v>
      </c>
      <c r="C43" s="218" t="s">
        <v>76</v>
      </c>
      <c r="D43" s="218" t="s">
        <v>274</v>
      </c>
      <c r="E43" s="29" t="s">
        <v>53</v>
      </c>
      <c r="F43" s="39" t="s">
        <v>1563</v>
      </c>
      <c r="G43" s="29">
        <v>2100</v>
      </c>
      <c r="H43" s="39" t="s">
        <v>1564</v>
      </c>
      <c r="I43" s="29">
        <v>1100</v>
      </c>
      <c r="J43" s="39" t="s">
        <v>1565</v>
      </c>
      <c r="K43" s="29" t="s">
        <v>318</v>
      </c>
      <c r="L43" s="29" t="s">
        <v>319</v>
      </c>
      <c r="M43" s="39" t="s">
        <v>1566</v>
      </c>
      <c r="N43" s="218" t="s">
        <v>34</v>
      </c>
      <c r="O43" s="29" t="s">
        <v>25</v>
      </c>
      <c r="P43" s="29" t="s">
        <v>1567</v>
      </c>
      <c r="Q43" s="29" t="s">
        <v>1568</v>
      </c>
      <c r="R43" s="29" t="s">
        <v>306</v>
      </c>
      <c r="S43" s="269" t="s">
        <v>1518</v>
      </c>
    </row>
    <row r="44" s="1" customFormat="1" ht="80" customHeight="1" spans="1:19">
      <c r="A44" s="218" t="s">
        <v>1569</v>
      </c>
      <c r="B44" s="42" t="s">
        <v>1570</v>
      </c>
      <c r="C44" s="28" t="s">
        <v>21</v>
      </c>
      <c r="D44" s="42" t="s">
        <v>274</v>
      </c>
      <c r="E44" s="249" t="s">
        <v>53</v>
      </c>
      <c r="F44" s="57" t="s">
        <v>1571</v>
      </c>
      <c r="G44" s="82">
        <v>500</v>
      </c>
      <c r="H44" s="244" t="s">
        <v>1560</v>
      </c>
      <c r="I44" s="45">
        <v>500</v>
      </c>
      <c r="J44" s="39" t="s">
        <v>1572</v>
      </c>
      <c r="K44" s="42" t="s">
        <v>477</v>
      </c>
      <c r="L44" s="42" t="s">
        <v>1573</v>
      </c>
      <c r="M44" s="39" t="s">
        <v>25</v>
      </c>
      <c r="N44" s="76" t="s">
        <v>49</v>
      </c>
      <c r="O44" s="76" t="s">
        <v>25</v>
      </c>
      <c r="P44" s="29" t="s">
        <v>1574</v>
      </c>
      <c r="Q44" s="29" t="s">
        <v>1575</v>
      </c>
      <c r="R44" s="29" t="s">
        <v>306</v>
      </c>
      <c r="S44" s="45" t="s">
        <v>1518</v>
      </c>
    </row>
    <row r="45" s="1" customFormat="1" ht="80" customHeight="1" spans="1:19">
      <c r="A45" s="218" t="s">
        <v>1576</v>
      </c>
      <c r="B45" s="29" t="s">
        <v>1577</v>
      </c>
      <c r="C45" s="312" t="s">
        <v>21</v>
      </c>
      <c r="D45" s="218" t="s">
        <v>274</v>
      </c>
      <c r="E45" s="29" t="s">
        <v>53</v>
      </c>
      <c r="F45" s="57" t="s">
        <v>1578</v>
      </c>
      <c r="G45" s="29">
        <v>1000</v>
      </c>
      <c r="H45" s="244" t="s">
        <v>818</v>
      </c>
      <c r="I45" s="29">
        <v>500</v>
      </c>
      <c r="J45" s="39" t="s">
        <v>1579</v>
      </c>
      <c r="K45" s="29" t="s">
        <v>477</v>
      </c>
      <c r="L45" s="29" t="s">
        <v>319</v>
      </c>
      <c r="M45" s="39" t="s">
        <v>25</v>
      </c>
      <c r="N45" s="29" t="s">
        <v>49</v>
      </c>
      <c r="O45" s="29" t="s">
        <v>25</v>
      </c>
      <c r="P45" s="29" t="s">
        <v>1580</v>
      </c>
      <c r="Q45" s="29" t="s">
        <v>1581</v>
      </c>
      <c r="R45" s="29" t="s">
        <v>306</v>
      </c>
      <c r="S45" s="29" t="s">
        <v>1484</v>
      </c>
    </row>
    <row r="46" s="1" customFormat="1" ht="80" customHeight="1" spans="1:22">
      <c r="A46" s="218" t="s">
        <v>1582</v>
      </c>
      <c r="B46" s="29" t="s">
        <v>1583</v>
      </c>
      <c r="C46" s="312" t="s">
        <v>21</v>
      </c>
      <c r="D46" s="218" t="s">
        <v>274</v>
      </c>
      <c r="E46" s="29" t="s">
        <v>53</v>
      </c>
      <c r="F46" s="57" t="s">
        <v>1584</v>
      </c>
      <c r="G46" s="29">
        <v>350</v>
      </c>
      <c r="H46" s="244" t="s">
        <v>1560</v>
      </c>
      <c r="I46" s="29">
        <v>350</v>
      </c>
      <c r="J46" s="39" t="s">
        <v>1579</v>
      </c>
      <c r="K46" s="29" t="s">
        <v>477</v>
      </c>
      <c r="L46" s="29" t="s">
        <v>319</v>
      </c>
      <c r="M46" s="41" t="s">
        <v>25</v>
      </c>
      <c r="N46" s="29" t="s">
        <v>49</v>
      </c>
      <c r="O46" s="29" t="s">
        <v>25</v>
      </c>
      <c r="P46" s="29" t="s">
        <v>1489</v>
      </c>
      <c r="Q46" s="29" t="s">
        <v>487</v>
      </c>
      <c r="R46" s="29" t="s">
        <v>306</v>
      </c>
      <c r="S46" s="43" t="s">
        <v>1533</v>
      </c>
      <c r="T46" s="79"/>
      <c r="U46" s="79"/>
      <c r="V46" s="79"/>
    </row>
    <row r="47" s="2" customFormat="1" ht="80" customHeight="1" spans="1:22">
      <c r="A47" s="218" t="s">
        <v>1585</v>
      </c>
      <c r="B47" s="29" t="s">
        <v>1586</v>
      </c>
      <c r="C47" s="75" t="s">
        <v>21</v>
      </c>
      <c r="D47" s="218" t="s">
        <v>274</v>
      </c>
      <c r="E47" s="29" t="s">
        <v>53</v>
      </c>
      <c r="F47" s="39" t="s">
        <v>1587</v>
      </c>
      <c r="G47" s="29">
        <v>600</v>
      </c>
      <c r="H47" s="244" t="s">
        <v>1560</v>
      </c>
      <c r="I47" s="29">
        <v>400</v>
      </c>
      <c r="J47" s="39" t="s">
        <v>1579</v>
      </c>
      <c r="K47" s="29" t="s">
        <v>477</v>
      </c>
      <c r="L47" s="29" t="s">
        <v>319</v>
      </c>
      <c r="M47" s="41" t="s">
        <v>25</v>
      </c>
      <c r="N47" s="29" t="s">
        <v>49</v>
      </c>
      <c r="O47" s="29" t="s">
        <v>25</v>
      </c>
      <c r="P47" s="29" t="s">
        <v>1489</v>
      </c>
      <c r="Q47" s="29" t="s">
        <v>487</v>
      </c>
      <c r="R47" s="29" t="s">
        <v>306</v>
      </c>
      <c r="S47" s="45" t="s">
        <v>1518</v>
      </c>
      <c r="T47" s="7"/>
      <c r="U47" s="7"/>
      <c r="V47" s="7"/>
    </row>
    <row r="48" s="1" customFormat="1" ht="175" customHeight="1" spans="1:19">
      <c r="A48" s="218" t="s">
        <v>1588</v>
      </c>
      <c r="B48" s="42" t="s">
        <v>1589</v>
      </c>
      <c r="C48" s="28" t="s">
        <v>21</v>
      </c>
      <c r="D48" s="42" t="s">
        <v>274</v>
      </c>
      <c r="E48" s="29" t="s">
        <v>53</v>
      </c>
      <c r="F48" s="57" t="s">
        <v>1590</v>
      </c>
      <c r="G48" s="44">
        <v>3600</v>
      </c>
      <c r="H48" s="145" t="s">
        <v>742</v>
      </c>
      <c r="I48" s="44">
        <v>1200</v>
      </c>
      <c r="J48" s="57" t="s">
        <v>743</v>
      </c>
      <c r="K48" s="42" t="s">
        <v>477</v>
      </c>
      <c r="L48" s="42" t="s">
        <v>319</v>
      </c>
      <c r="M48" s="57" t="s">
        <v>744</v>
      </c>
      <c r="N48" s="29" t="s">
        <v>49</v>
      </c>
      <c r="O48" s="47" t="s">
        <v>25</v>
      </c>
      <c r="P48" s="47" t="s">
        <v>745</v>
      </c>
      <c r="Q48" s="47" t="s">
        <v>331</v>
      </c>
      <c r="R48" s="29" t="s">
        <v>306</v>
      </c>
      <c r="S48" s="43" t="s">
        <v>1543</v>
      </c>
    </row>
    <row r="49" s="1" customFormat="1" ht="186" customHeight="1" spans="1:19">
      <c r="A49" s="218" t="s">
        <v>1591</v>
      </c>
      <c r="B49" s="42" t="s">
        <v>740</v>
      </c>
      <c r="C49" s="28" t="s">
        <v>21</v>
      </c>
      <c r="D49" s="42" t="s">
        <v>274</v>
      </c>
      <c r="E49" s="29" t="s">
        <v>53</v>
      </c>
      <c r="F49" s="57" t="s">
        <v>741</v>
      </c>
      <c r="G49" s="44">
        <v>3500</v>
      </c>
      <c r="H49" s="145" t="s">
        <v>742</v>
      </c>
      <c r="I49" s="44">
        <v>500</v>
      </c>
      <c r="J49" s="57" t="s">
        <v>743</v>
      </c>
      <c r="K49" s="42" t="s">
        <v>477</v>
      </c>
      <c r="L49" s="42" t="s">
        <v>319</v>
      </c>
      <c r="M49" s="57" t="s">
        <v>744</v>
      </c>
      <c r="N49" s="29" t="s">
        <v>49</v>
      </c>
      <c r="O49" s="47" t="s">
        <v>25</v>
      </c>
      <c r="P49" s="47" t="s">
        <v>745</v>
      </c>
      <c r="Q49" s="47" t="s">
        <v>331</v>
      </c>
      <c r="R49" s="29" t="s">
        <v>306</v>
      </c>
      <c r="S49" s="43" t="s">
        <v>1518</v>
      </c>
    </row>
    <row r="50" s="1" customFormat="1" ht="80" customHeight="1" spans="1:19">
      <c r="A50" s="218" t="s">
        <v>1592</v>
      </c>
      <c r="B50" s="42" t="s">
        <v>746</v>
      </c>
      <c r="C50" s="28" t="s">
        <v>21</v>
      </c>
      <c r="D50" s="42" t="s">
        <v>274</v>
      </c>
      <c r="E50" s="29" t="s">
        <v>53</v>
      </c>
      <c r="F50" s="57" t="s">
        <v>747</v>
      </c>
      <c r="G50" s="44">
        <v>2000</v>
      </c>
      <c r="H50" s="145" t="s">
        <v>742</v>
      </c>
      <c r="I50" s="44">
        <v>500</v>
      </c>
      <c r="J50" s="57" t="s">
        <v>743</v>
      </c>
      <c r="K50" s="42" t="s">
        <v>477</v>
      </c>
      <c r="L50" s="42" t="s">
        <v>319</v>
      </c>
      <c r="M50" s="57" t="s">
        <v>744</v>
      </c>
      <c r="N50" s="29" t="s">
        <v>49</v>
      </c>
      <c r="O50" s="47" t="s">
        <v>25</v>
      </c>
      <c r="P50" s="47" t="s">
        <v>745</v>
      </c>
      <c r="Q50" s="47" t="s">
        <v>331</v>
      </c>
      <c r="R50" s="29" t="s">
        <v>306</v>
      </c>
      <c r="S50" s="43" t="s">
        <v>1518</v>
      </c>
    </row>
    <row r="51" s="1" customFormat="1" ht="100" customHeight="1" spans="1:19">
      <c r="A51" s="218" t="s">
        <v>1593</v>
      </c>
      <c r="B51" s="29" t="s">
        <v>1594</v>
      </c>
      <c r="C51" s="28" t="s">
        <v>21</v>
      </c>
      <c r="D51" s="42" t="s">
        <v>274</v>
      </c>
      <c r="E51" s="29" t="s">
        <v>53</v>
      </c>
      <c r="F51" s="39" t="s">
        <v>1595</v>
      </c>
      <c r="G51" s="27">
        <v>200</v>
      </c>
      <c r="H51" s="145" t="s">
        <v>742</v>
      </c>
      <c r="I51" s="27">
        <v>100</v>
      </c>
      <c r="J51" s="57" t="s">
        <v>743</v>
      </c>
      <c r="K51" s="238" t="s">
        <v>477</v>
      </c>
      <c r="L51" s="42" t="s">
        <v>319</v>
      </c>
      <c r="M51" s="57" t="s">
        <v>744</v>
      </c>
      <c r="N51" s="29" t="s">
        <v>49</v>
      </c>
      <c r="O51" s="47" t="s">
        <v>25</v>
      </c>
      <c r="P51" s="47" t="s">
        <v>745</v>
      </c>
      <c r="Q51" s="47" t="s">
        <v>331</v>
      </c>
      <c r="R51" s="29" t="s">
        <v>306</v>
      </c>
      <c r="S51" s="43" t="s">
        <v>1543</v>
      </c>
    </row>
    <row r="52" s="1" customFormat="1" ht="25" customHeight="1" spans="1:19">
      <c r="A52" s="21" t="s">
        <v>696</v>
      </c>
      <c r="B52" s="24" t="str">
        <f>"社会事业类"&amp;SUBTOTAL(3,A52:A56)-2&amp;"个"</f>
        <v>社会事业类3个</v>
      </c>
      <c r="C52" s="23"/>
      <c r="D52" s="23"/>
      <c r="E52" s="23"/>
      <c r="F52" s="22"/>
      <c r="G52" s="24">
        <f>SUM(G53:G55)</f>
        <v>10545.1</v>
      </c>
      <c r="H52" s="22"/>
      <c r="I52" s="24">
        <f>SUM(I53:I55)</f>
        <v>2840</v>
      </c>
      <c r="J52" s="78"/>
      <c r="K52" s="23"/>
      <c r="L52" s="23"/>
      <c r="M52" s="78"/>
      <c r="N52" s="52"/>
      <c r="O52" s="52"/>
      <c r="P52" s="52"/>
      <c r="Q52" s="52"/>
      <c r="R52" s="52"/>
      <c r="S52" s="52"/>
    </row>
    <row r="53" s="1" customFormat="1" ht="80" customHeight="1" spans="1:19">
      <c r="A53" s="43">
        <v>1</v>
      </c>
      <c r="B53" s="42" t="s">
        <v>859</v>
      </c>
      <c r="C53" s="29" t="s">
        <v>76</v>
      </c>
      <c r="D53" s="42" t="s">
        <v>274</v>
      </c>
      <c r="E53" s="27" t="s">
        <v>22</v>
      </c>
      <c r="F53" s="57" t="s">
        <v>860</v>
      </c>
      <c r="G53" s="82">
        <v>7125.1</v>
      </c>
      <c r="H53" s="46" t="s">
        <v>861</v>
      </c>
      <c r="I53" s="45">
        <v>240</v>
      </c>
      <c r="J53" s="39" t="s">
        <v>862</v>
      </c>
      <c r="K53" s="238" t="s">
        <v>318</v>
      </c>
      <c r="L53" s="238" t="s">
        <v>337</v>
      </c>
      <c r="M53" s="31" t="s">
        <v>863</v>
      </c>
      <c r="N53" s="266" t="s">
        <v>49</v>
      </c>
      <c r="O53" s="266" t="s">
        <v>25</v>
      </c>
      <c r="P53" s="29" t="s">
        <v>864</v>
      </c>
      <c r="Q53" s="29" t="s">
        <v>865</v>
      </c>
      <c r="R53" s="29" t="s">
        <v>306</v>
      </c>
      <c r="S53" s="29" t="s">
        <v>1596</v>
      </c>
    </row>
    <row r="54" s="1" customFormat="1" ht="80" customHeight="1" spans="1:22">
      <c r="A54" s="264">
        <v>2</v>
      </c>
      <c r="B54" s="264" t="s">
        <v>1597</v>
      </c>
      <c r="C54" s="28" t="s">
        <v>21</v>
      </c>
      <c r="D54" s="42" t="s">
        <v>274</v>
      </c>
      <c r="E54" s="27" t="s">
        <v>22</v>
      </c>
      <c r="F54" s="57" t="s">
        <v>1598</v>
      </c>
      <c r="G54" s="255">
        <v>2000</v>
      </c>
      <c r="H54" s="244" t="s">
        <v>1560</v>
      </c>
      <c r="I54" s="417">
        <v>2000</v>
      </c>
      <c r="J54" s="39" t="s">
        <v>1599</v>
      </c>
      <c r="K54" s="238" t="s">
        <v>318</v>
      </c>
      <c r="L54" s="238" t="s">
        <v>319</v>
      </c>
      <c r="M54" s="31" t="s">
        <v>1600</v>
      </c>
      <c r="N54" s="76" t="s">
        <v>49</v>
      </c>
      <c r="O54" s="76" t="s">
        <v>25</v>
      </c>
      <c r="P54" s="29" t="s">
        <v>1601</v>
      </c>
      <c r="Q54" s="29" t="s">
        <v>1602</v>
      </c>
      <c r="R54" s="29" t="s">
        <v>306</v>
      </c>
      <c r="S54" s="76" t="s">
        <v>1603</v>
      </c>
      <c r="T54" s="79"/>
      <c r="U54" s="79"/>
      <c r="V54" s="79"/>
    </row>
    <row r="55" s="175" customFormat="1" ht="99.75" spans="1:260">
      <c r="A55" s="264">
        <v>3</v>
      </c>
      <c r="B55" s="264" t="s">
        <v>1604</v>
      </c>
      <c r="C55" s="27" t="s">
        <v>76</v>
      </c>
      <c r="D55" s="42" t="s">
        <v>274</v>
      </c>
      <c r="E55" s="27" t="s">
        <v>22</v>
      </c>
      <c r="F55" s="57" t="s">
        <v>1605</v>
      </c>
      <c r="G55" s="255">
        <v>1420</v>
      </c>
      <c r="H55" s="415" t="s">
        <v>1606</v>
      </c>
      <c r="I55" s="417">
        <v>600</v>
      </c>
      <c r="J55" s="39" t="s">
        <v>1607</v>
      </c>
      <c r="K55" s="238" t="s">
        <v>477</v>
      </c>
      <c r="L55" s="238" t="s">
        <v>319</v>
      </c>
      <c r="M55" s="31" t="s">
        <v>25</v>
      </c>
      <c r="N55" s="29" t="s">
        <v>49</v>
      </c>
      <c r="O55" s="29" t="s">
        <v>25</v>
      </c>
      <c r="P55" s="29" t="s">
        <v>1608</v>
      </c>
      <c r="Q55" s="29" t="s">
        <v>487</v>
      </c>
      <c r="R55" s="29" t="s">
        <v>306</v>
      </c>
      <c r="S55" s="264" t="s">
        <v>1609</v>
      </c>
      <c r="IV55" s="181"/>
      <c r="IW55" s="181"/>
      <c r="IX55" s="181"/>
      <c r="IY55" s="181"/>
      <c r="IZ55" s="181"/>
    </row>
    <row r="56" s="1" customFormat="1" ht="25" customHeight="1" spans="1:19">
      <c r="A56" s="21" t="s">
        <v>731</v>
      </c>
      <c r="B56" s="24" t="str">
        <f>"商贸服务类"&amp;SUBTOTAL(3,A56:A58)-2&amp;"个"</f>
        <v>商贸服务类1个</v>
      </c>
      <c r="C56" s="23"/>
      <c r="D56" s="23"/>
      <c r="E56" s="23"/>
      <c r="F56" s="22"/>
      <c r="G56" s="24">
        <f>SUM(G57:G57)</f>
        <v>3000</v>
      </c>
      <c r="H56" s="22"/>
      <c r="I56" s="24">
        <f>SUM(I57:I57)</f>
        <v>2000</v>
      </c>
      <c r="J56" s="78"/>
      <c r="K56" s="23"/>
      <c r="L56" s="23"/>
      <c r="M56" s="78"/>
      <c r="N56" s="52"/>
      <c r="O56" s="52"/>
      <c r="P56" s="52"/>
      <c r="Q56" s="52"/>
      <c r="R56" s="52"/>
      <c r="S56" s="52"/>
    </row>
    <row r="57" s="1" customFormat="1" ht="105" customHeight="1" spans="1:19">
      <c r="A57" s="264">
        <v>1</v>
      </c>
      <c r="B57" s="42" t="s">
        <v>1610</v>
      </c>
      <c r="C57" s="42" t="s">
        <v>76</v>
      </c>
      <c r="D57" s="42" t="s">
        <v>274</v>
      </c>
      <c r="E57" s="257" t="s">
        <v>30</v>
      </c>
      <c r="F57" s="57" t="s">
        <v>1611</v>
      </c>
      <c r="G57" s="225">
        <v>3000</v>
      </c>
      <c r="H57" s="416" t="s">
        <v>1612</v>
      </c>
      <c r="I57" s="225">
        <v>2000</v>
      </c>
      <c r="J57" s="39" t="s">
        <v>1613</v>
      </c>
      <c r="K57" s="238" t="s">
        <v>318</v>
      </c>
      <c r="L57" s="238" t="s">
        <v>337</v>
      </c>
      <c r="M57" s="31" t="s">
        <v>1614</v>
      </c>
      <c r="N57" s="76" t="s">
        <v>99</v>
      </c>
      <c r="O57" s="76" t="s">
        <v>25</v>
      </c>
      <c r="P57" s="29" t="s">
        <v>1615</v>
      </c>
      <c r="Q57" s="29" t="s">
        <v>487</v>
      </c>
      <c r="R57" s="29" t="s">
        <v>306</v>
      </c>
      <c r="S57" s="76" t="s">
        <v>1596</v>
      </c>
    </row>
    <row r="58" s="8" customFormat="1" ht="30" customHeight="1" spans="1:22">
      <c r="A58" s="52" t="s">
        <v>183</v>
      </c>
      <c r="B58" s="24" t="str">
        <f>"前期项目"&amp;SUBTOTAL(3,A58:A87)-7&amp;"个"</f>
        <v>前期项目23个</v>
      </c>
      <c r="C58" s="23"/>
      <c r="D58" s="23"/>
      <c r="E58" s="54"/>
      <c r="F58" s="22"/>
      <c r="G58" s="52">
        <f>SUM(G59,G60,G66,G68,G81,G85)</f>
        <v>2053338</v>
      </c>
      <c r="H58" s="26"/>
      <c r="I58" s="52" t="e">
        <f>SUM(I59,I60,I66,I68,I81,I85)</f>
        <v>#REF!</v>
      </c>
      <c r="J58" s="78"/>
      <c r="K58" s="23"/>
      <c r="L58" s="23"/>
      <c r="M58" s="78"/>
      <c r="N58" s="52"/>
      <c r="O58" s="52"/>
      <c r="P58" s="52"/>
      <c r="Q58" s="52"/>
      <c r="R58" s="52"/>
      <c r="S58" s="52"/>
      <c r="V58" s="8" t="s">
        <v>1281</v>
      </c>
    </row>
    <row r="59" s="121" customFormat="1" ht="30" customHeight="1" spans="1:22">
      <c r="A59" s="21" t="s">
        <v>296</v>
      </c>
      <c r="B59" s="24" t="str">
        <f>"工业科技类"&amp;SUBTOTAL(3,A59:A60)-2&amp;"个"</f>
        <v>工业科技类0个</v>
      </c>
      <c r="C59" s="23"/>
      <c r="D59" s="23"/>
      <c r="E59" s="23"/>
      <c r="F59" s="22"/>
      <c r="G59" s="24">
        <v>0</v>
      </c>
      <c r="H59" s="22"/>
      <c r="I59" s="24" t="e">
        <f>SUM(#REF!)</f>
        <v>#REF!</v>
      </c>
      <c r="J59" s="78"/>
      <c r="K59" s="23"/>
      <c r="L59" s="23"/>
      <c r="M59" s="78"/>
      <c r="N59" s="52"/>
      <c r="O59" s="52"/>
      <c r="P59" s="52"/>
      <c r="Q59" s="52"/>
      <c r="R59" s="52"/>
      <c r="S59" s="52"/>
      <c r="T59" s="8"/>
      <c r="U59" s="8"/>
      <c r="V59" s="8" t="s">
        <v>1281</v>
      </c>
    </row>
    <row r="60" s="1" customFormat="1" ht="30" customHeight="1" spans="1:22">
      <c r="A60" s="21" t="s">
        <v>480</v>
      </c>
      <c r="B60" s="24" t="str">
        <f>"农林水利类"&amp;SUBTOTAL(3,A60:A66)-2&amp;"个"</f>
        <v>农林水利类5个</v>
      </c>
      <c r="C60" s="23"/>
      <c r="D60" s="23"/>
      <c r="E60" s="23"/>
      <c r="F60" s="22"/>
      <c r="G60" s="24">
        <f>SUM(G61:G65)</f>
        <v>54400</v>
      </c>
      <c r="H60" s="22"/>
      <c r="I60" s="24">
        <f>SUM(I61:I65)</f>
        <v>0</v>
      </c>
      <c r="J60" s="78"/>
      <c r="K60" s="23"/>
      <c r="L60" s="23"/>
      <c r="M60" s="78"/>
      <c r="N60" s="52"/>
      <c r="O60" s="52"/>
      <c r="P60" s="52"/>
      <c r="Q60" s="52"/>
      <c r="R60" s="52"/>
      <c r="S60" s="52"/>
      <c r="T60" s="79"/>
      <c r="U60" s="79"/>
      <c r="V60" s="79"/>
    </row>
    <row r="61" s="81" customFormat="1" ht="80" customHeight="1" spans="1:19">
      <c r="A61" s="43">
        <v>1</v>
      </c>
      <c r="B61" s="42" t="s">
        <v>1616</v>
      </c>
      <c r="C61" s="38" t="s">
        <v>21</v>
      </c>
      <c r="D61" s="27" t="s">
        <v>274</v>
      </c>
      <c r="E61" s="27" t="s">
        <v>265</v>
      </c>
      <c r="F61" s="57" t="s">
        <v>1617</v>
      </c>
      <c r="G61" s="82">
        <v>34800</v>
      </c>
      <c r="H61" s="118" t="s">
        <v>1618</v>
      </c>
      <c r="I61" s="43">
        <v>0</v>
      </c>
      <c r="J61" s="39" t="s">
        <v>1619</v>
      </c>
      <c r="K61" s="29" t="s">
        <v>477</v>
      </c>
      <c r="L61" s="29" t="s">
        <v>319</v>
      </c>
      <c r="M61" s="39" t="s">
        <v>25</v>
      </c>
      <c r="N61" s="29"/>
      <c r="O61" s="29"/>
      <c r="P61" s="29" t="s">
        <v>1489</v>
      </c>
      <c r="Q61" s="29" t="s">
        <v>487</v>
      </c>
      <c r="R61" s="29" t="s">
        <v>306</v>
      </c>
      <c r="S61" s="29" t="s">
        <v>1484</v>
      </c>
    </row>
    <row r="62" s="81" customFormat="1" ht="80" customHeight="1" spans="1:19">
      <c r="A62" s="43">
        <v>2</v>
      </c>
      <c r="B62" s="42" t="s">
        <v>1620</v>
      </c>
      <c r="C62" s="38" t="s">
        <v>21</v>
      </c>
      <c r="D62" s="27" t="s">
        <v>274</v>
      </c>
      <c r="E62" s="27" t="s">
        <v>265</v>
      </c>
      <c r="F62" s="57" t="s">
        <v>1621</v>
      </c>
      <c r="G62" s="82">
        <v>500</v>
      </c>
      <c r="H62" s="118" t="s">
        <v>1618</v>
      </c>
      <c r="I62" s="43">
        <v>0</v>
      </c>
      <c r="J62" s="39" t="s">
        <v>1619</v>
      </c>
      <c r="K62" s="29" t="s">
        <v>477</v>
      </c>
      <c r="L62" s="29" t="s">
        <v>319</v>
      </c>
      <c r="M62" s="39" t="s">
        <v>25</v>
      </c>
      <c r="N62" s="29"/>
      <c r="O62" s="29"/>
      <c r="P62" s="29" t="s">
        <v>1489</v>
      </c>
      <c r="Q62" s="29" t="s">
        <v>487</v>
      </c>
      <c r="R62" s="29" t="s">
        <v>306</v>
      </c>
      <c r="S62" s="29" t="s">
        <v>1502</v>
      </c>
    </row>
    <row r="63" s="1" customFormat="1" ht="80" customHeight="1" spans="1:19">
      <c r="A63" s="43">
        <v>3</v>
      </c>
      <c r="B63" s="42" t="s">
        <v>1622</v>
      </c>
      <c r="C63" s="38" t="s">
        <v>21</v>
      </c>
      <c r="D63" s="27" t="s">
        <v>274</v>
      </c>
      <c r="E63" s="27" t="s">
        <v>265</v>
      </c>
      <c r="F63" s="57" t="s">
        <v>1623</v>
      </c>
      <c r="G63" s="82">
        <v>5600</v>
      </c>
      <c r="H63" s="118" t="s">
        <v>1618</v>
      </c>
      <c r="I63" s="43">
        <v>0</v>
      </c>
      <c r="J63" s="39" t="s">
        <v>1624</v>
      </c>
      <c r="K63" s="29" t="s">
        <v>477</v>
      </c>
      <c r="L63" s="29" t="s">
        <v>319</v>
      </c>
      <c r="M63" s="39" t="s">
        <v>25</v>
      </c>
      <c r="N63" s="29"/>
      <c r="O63" s="29"/>
      <c r="P63" s="29" t="s">
        <v>1489</v>
      </c>
      <c r="Q63" s="29" t="s">
        <v>487</v>
      </c>
      <c r="R63" s="29" t="s">
        <v>306</v>
      </c>
      <c r="S63" s="29" t="s">
        <v>1484</v>
      </c>
    </row>
    <row r="64" s="81" customFormat="1" ht="80" customHeight="1" spans="1:19">
      <c r="A64" s="43">
        <v>4</v>
      </c>
      <c r="B64" s="42" t="s">
        <v>1625</v>
      </c>
      <c r="C64" s="38" t="s">
        <v>21</v>
      </c>
      <c r="D64" s="27" t="s">
        <v>274</v>
      </c>
      <c r="E64" s="27" t="s">
        <v>265</v>
      </c>
      <c r="F64" s="57" t="s">
        <v>1626</v>
      </c>
      <c r="G64" s="82">
        <v>500</v>
      </c>
      <c r="H64" s="118" t="s">
        <v>1618</v>
      </c>
      <c r="I64" s="43">
        <v>0</v>
      </c>
      <c r="J64" s="39" t="s">
        <v>1619</v>
      </c>
      <c r="K64" s="29" t="s">
        <v>477</v>
      </c>
      <c r="L64" s="29" t="s">
        <v>319</v>
      </c>
      <c r="M64" s="39" t="s">
        <v>25</v>
      </c>
      <c r="N64" s="29"/>
      <c r="O64" s="29"/>
      <c r="P64" s="29" t="s">
        <v>1627</v>
      </c>
      <c r="Q64" s="29" t="s">
        <v>1628</v>
      </c>
      <c r="R64" s="29" t="s">
        <v>306</v>
      </c>
      <c r="S64" s="29" t="s">
        <v>1484</v>
      </c>
    </row>
    <row r="65" s="156" customFormat="1" ht="80" customHeight="1" spans="1:22">
      <c r="A65" s="43">
        <v>5</v>
      </c>
      <c r="B65" s="42" t="s">
        <v>1629</v>
      </c>
      <c r="C65" s="38" t="s">
        <v>21</v>
      </c>
      <c r="D65" s="27" t="s">
        <v>274</v>
      </c>
      <c r="E65" s="27" t="s">
        <v>265</v>
      </c>
      <c r="F65" s="57" t="s">
        <v>1630</v>
      </c>
      <c r="G65" s="82">
        <v>13000</v>
      </c>
      <c r="H65" s="118" t="s">
        <v>1618</v>
      </c>
      <c r="I65" s="43">
        <v>0</v>
      </c>
      <c r="J65" s="39" t="s">
        <v>1631</v>
      </c>
      <c r="K65" s="29" t="s">
        <v>477</v>
      </c>
      <c r="L65" s="29" t="s">
        <v>1573</v>
      </c>
      <c r="M65" s="39" t="s">
        <v>25</v>
      </c>
      <c r="N65" s="29"/>
      <c r="O65" s="29"/>
      <c r="P65" s="29" t="s">
        <v>1632</v>
      </c>
      <c r="Q65" s="29" t="s">
        <v>1633</v>
      </c>
      <c r="R65" s="29" t="s">
        <v>306</v>
      </c>
      <c r="S65" s="29" t="s">
        <v>1518</v>
      </c>
      <c r="V65" s="156" t="s">
        <v>1281</v>
      </c>
    </row>
    <row r="66" s="158" customFormat="1" ht="30" customHeight="1" spans="1:22">
      <c r="A66" s="21" t="s">
        <v>512</v>
      </c>
      <c r="B66" s="24" t="str">
        <f>"交通路网类"&amp;SUBTOTAL(3,A66:A68)-2&amp;"个"</f>
        <v>交通路网类1个</v>
      </c>
      <c r="C66" s="23"/>
      <c r="D66" s="23"/>
      <c r="E66" s="23"/>
      <c r="F66" s="22"/>
      <c r="G66" s="24">
        <f>SUM(G67:G67)</f>
        <v>50000</v>
      </c>
      <c r="H66" s="22"/>
      <c r="I66" s="24">
        <f>SUM(I67:I67)</f>
        <v>0</v>
      </c>
      <c r="J66" s="78"/>
      <c r="K66" s="23"/>
      <c r="L66" s="23"/>
      <c r="M66" s="78"/>
      <c r="N66" s="52"/>
      <c r="O66" s="52"/>
      <c r="P66" s="52"/>
      <c r="Q66" s="52"/>
      <c r="R66" s="52"/>
      <c r="S66" s="52"/>
      <c r="T66" s="156"/>
      <c r="U66" s="156"/>
      <c r="V66" s="156" t="s">
        <v>1281</v>
      </c>
    </row>
    <row r="67" s="1" customFormat="1" ht="80" customHeight="1" spans="1:19">
      <c r="A67" s="43">
        <v>1</v>
      </c>
      <c r="B67" s="42" t="s">
        <v>1634</v>
      </c>
      <c r="C67" s="75" t="s">
        <v>21</v>
      </c>
      <c r="D67" s="29" t="s">
        <v>274</v>
      </c>
      <c r="E67" s="27" t="s">
        <v>82</v>
      </c>
      <c r="F67" s="57" t="s">
        <v>1635</v>
      </c>
      <c r="G67" s="82">
        <v>50000</v>
      </c>
      <c r="H67" s="118" t="s">
        <v>1618</v>
      </c>
      <c r="I67" s="82">
        <v>0</v>
      </c>
      <c r="J67" s="39" t="s">
        <v>1636</v>
      </c>
      <c r="K67" s="29" t="s">
        <v>477</v>
      </c>
      <c r="L67" s="29" t="s">
        <v>319</v>
      </c>
      <c r="M67" s="39" t="s">
        <v>25</v>
      </c>
      <c r="N67" s="86"/>
      <c r="O67" s="29"/>
      <c r="P67" s="29" t="s">
        <v>1489</v>
      </c>
      <c r="Q67" s="29" t="s">
        <v>487</v>
      </c>
      <c r="R67" s="29" t="s">
        <v>306</v>
      </c>
      <c r="S67" s="29" t="s">
        <v>1513</v>
      </c>
    </row>
    <row r="68" s="1" customFormat="1" ht="30" customHeight="1" spans="1:19">
      <c r="A68" s="21" t="s">
        <v>556</v>
      </c>
      <c r="B68" s="24" t="str">
        <f>"城建环保类"&amp;SUBTOTAL(3,A68:A81)-2&amp;"个"</f>
        <v>城建环保类12个</v>
      </c>
      <c r="C68" s="23"/>
      <c r="D68" s="23"/>
      <c r="E68" s="23"/>
      <c r="F68" s="22"/>
      <c r="G68" s="24">
        <f>SUM(G69:G80)</f>
        <v>1537800</v>
      </c>
      <c r="H68" s="22"/>
      <c r="I68" s="24">
        <f>SUM(I69:I80)</f>
        <v>0</v>
      </c>
      <c r="J68" s="78"/>
      <c r="K68" s="23"/>
      <c r="L68" s="23"/>
      <c r="M68" s="78"/>
      <c r="N68" s="52"/>
      <c r="O68" s="52"/>
      <c r="P68" s="52"/>
      <c r="Q68" s="52"/>
      <c r="R68" s="52"/>
      <c r="S68" s="52"/>
    </row>
    <row r="69" s="1" customFormat="1" ht="99" customHeight="1" spans="1:19">
      <c r="A69" s="43">
        <v>1</v>
      </c>
      <c r="B69" s="42" t="s">
        <v>1637</v>
      </c>
      <c r="C69" s="28" t="s">
        <v>21</v>
      </c>
      <c r="D69" s="42" t="s">
        <v>274</v>
      </c>
      <c r="E69" s="249" t="s">
        <v>53</v>
      </c>
      <c r="F69" s="57" t="s">
        <v>1638</v>
      </c>
      <c r="G69" s="82">
        <v>350000</v>
      </c>
      <c r="H69" s="118" t="s">
        <v>1618</v>
      </c>
      <c r="I69" s="76" t="s">
        <v>1639</v>
      </c>
      <c r="J69" s="39" t="s">
        <v>1640</v>
      </c>
      <c r="K69" s="42" t="s">
        <v>477</v>
      </c>
      <c r="L69" s="42" t="s">
        <v>1641</v>
      </c>
      <c r="M69" s="57" t="s">
        <v>25</v>
      </c>
      <c r="N69" s="76"/>
      <c r="O69" s="76"/>
      <c r="P69" s="29" t="s">
        <v>1618</v>
      </c>
      <c r="Q69" s="29" t="s">
        <v>1618</v>
      </c>
      <c r="R69" s="29" t="s">
        <v>306</v>
      </c>
      <c r="S69" s="76" t="s">
        <v>1518</v>
      </c>
    </row>
    <row r="70" s="1" customFormat="1" ht="80" customHeight="1" spans="1:19">
      <c r="A70" s="43">
        <v>2</v>
      </c>
      <c r="B70" s="42" t="s">
        <v>1642</v>
      </c>
      <c r="C70" s="28" t="s">
        <v>21</v>
      </c>
      <c r="D70" s="42" t="s">
        <v>274</v>
      </c>
      <c r="E70" s="249" t="s">
        <v>53</v>
      </c>
      <c r="F70" s="57" t="s">
        <v>1643</v>
      </c>
      <c r="G70" s="82">
        <v>800000</v>
      </c>
      <c r="H70" s="118" t="s">
        <v>1618</v>
      </c>
      <c r="I70" s="76" t="s">
        <v>1639</v>
      </c>
      <c r="J70" s="39" t="s">
        <v>1644</v>
      </c>
      <c r="K70" s="42" t="s">
        <v>477</v>
      </c>
      <c r="L70" s="42" t="s">
        <v>1641</v>
      </c>
      <c r="M70" s="57" t="s">
        <v>25</v>
      </c>
      <c r="N70" s="76"/>
      <c r="O70" s="76"/>
      <c r="P70" s="29" t="s">
        <v>1618</v>
      </c>
      <c r="Q70" s="29" t="s">
        <v>1618</v>
      </c>
      <c r="R70" s="29" t="s">
        <v>306</v>
      </c>
      <c r="S70" s="76" t="s">
        <v>1518</v>
      </c>
    </row>
    <row r="71" s="1" customFormat="1" ht="80" customHeight="1" spans="1:19">
      <c r="A71" s="43">
        <v>3</v>
      </c>
      <c r="B71" s="42" t="s">
        <v>1645</v>
      </c>
      <c r="C71" s="28" t="s">
        <v>21</v>
      </c>
      <c r="D71" s="42" t="s">
        <v>274</v>
      </c>
      <c r="E71" s="249" t="s">
        <v>53</v>
      </c>
      <c r="F71" s="57" t="s">
        <v>1646</v>
      </c>
      <c r="G71" s="82">
        <v>200000</v>
      </c>
      <c r="H71" s="118" t="s">
        <v>1618</v>
      </c>
      <c r="I71" s="76" t="s">
        <v>1639</v>
      </c>
      <c r="J71" s="39" t="s">
        <v>1647</v>
      </c>
      <c r="K71" s="42" t="s">
        <v>477</v>
      </c>
      <c r="L71" s="42" t="s">
        <v>1641</v>
      </c>
      <c r="M71" s="57" t="s">
        <v>25</v>
      </c>
      <c r="N71" s="76"/>
      <c r="O71" s="76"/>
      <c r="P71" s="29" t="s">
        <v>1618</v>
      </c>
      <c r="Q71" s="29" t="s">
        <v>1618</v>
      </c>
      <c r="R71" s="29" t="s">
        <v>306</v>
      </c>
      <c r="S71" s="76" t="s">
        <v>1518</v>
      </c>
    </row>
    <row r="72" s="1" customFormat="1" ht="80" customHeight="1" spans="1:19">
      <c r="A72" s="43">
        <v>4</v>
      </c>
      <c r="B72" s="42" t="s">
        <v>1648</v>
      </c>
      <c r="C72" s="28" t="s">
        <v>21</v>
      </c>
      <c r="D72" s="42" t="s">
        <v>274</v>
      </c>
      <c r="E72" s="249" t="s">
        <v>53</v>
      </c>
      <c r="F72" s="57" t="s">
        <v>1649</v>
      </c>
      <c r="G72" s="82">
        <v>150000</v>
      </c>
      <c r="H72" s="118" t="s">
        <v>1618</v>
      </c>
      <c r="I72" s="76" t="s">
        <v>1639</v>
      </c>
      <c r="J72" s="39" t="s">
        <v>1650</v>
      </c>
      <c r="K72" s="42" t="s">
        <v>477</v>
      </c>
      <c r="L72" s="42" t="s">
        <v>1641</v>
      </c>
      <c r="M72" s="57" t="s">
        <v>25</v>
      </c>
      <c r="N72" s="76"/>
      <c r="O72" s="76"/>
      <c r="P72" s="29" t="s">
        <v>1618</v>
      </c>
      <c r="Q72" s="29" t="s">
        <v>1618</v>
      </c>
      <c r="R72" s="29" t="s">
        <v>306</v>
      </c>
      <c r="S72" s="76" t="s">
        <v>1518</v>
      </c>
    </row>
    <row r="73" s="1" customFormat="1" ht="80" customHeight="1" spans="1:19">
      <c r="A73" s="43">
        <v>5</v>
      </c>
      <c r="B73" s="42" t="s">
        <v>1651</v>
      </c>
      <c r="C73" s="28" t="s">
        <v>21</v>
      </c>
      <c r="D73" s="42" t="s">
        <v>274</v>
      </c>
      <c r="E73" s="249" t="s">
        <v>53</v>
      </c>
      <c r="F73" s="57" t="s">
        <v>1652</v>
      </c>
      <c r="G73" s="82">
        <v>10000</v>
      </c>
      <c r="H73" s="118" t="s">
        <v>1618</v>
      </c>
      <c r="I73" s="76" t="s">
        <v>1639</v>
      </c>
      <c r="J73" s="39" t="s">
        <v>1653</v>
      </c>
      <c r="K73" s="42" t="s">
        <v>477</v>
      </c>
      <c r="L73" s="42" t="s">
        <v>319</v>
      </c>
      <c r="M73" s="57" t="s">
        <v>25</v>
      </c>
      <c r="N73" s="76"/>
      <c r="O73" s="76"/>
      <c r="P73" s="29" t="s">
        <v>1489</v>
      </c>
      <c r="Q73" s="29" t="s">
        <v>487</v>
      </c>
      <c r="R73" s="29" t="s">
        <v>306</v>
      </c>
      <c r="S73" s="76" t="s">
        <v>1518</v>
      </c>
    </row>
    <row r="74" s="1" customFormat="1" ht="80" customHeight="1" spans="1:19">
      <c r="A74" s="43">
        <v>6</v>
      </c>
      <c r="B74" s="42" t="s">
        <v>1654</v>
      </c>
      <c r="C74" s="28" t="s">
        <v>21</v>
      </c>
      <c r="D74" s="42" t="s">
        <v>274</v>
      </c>
      <c r="E74" s="249" t="s">
        <v>53</v>
      </c>
      <c r="F74" s="57" t="s">
        <v>1655</v>
      </c>
      <c r="G74" s="82">
        <v>1000</v>
      </c>
      <c r="H74" s="118" t="s">
        <v>1618</v>
      </c>
      <c r="I74" s="76" t="s">
        <v>1639</v>
      </c>
      <c r="J74" s="39" t="s">
        <v>1656</v>
      </c>
      <c r="K74" s="42" t="s">
        <v>477</v>
      </c>
      <c r="L74" s="42" t="s">
        <v>319</v>
      </c>
      <c r="M74" s="57" t="s">
        <v>25</v>
      </c>
      <c r="N74" s="76"/>
      <c r="O74" s="76"/>
      <c r="P74" s="29" t="s">
        <v>1489</v>
      </c>
      <c r="Q74" s="29" t="s">
        <v>487</v>
      </c>
      <c r="R74" s="29" t="s">
        <v>306</v>
      </c>
      <c r="S74" s="45" t="s">
        <v>1513</v>
      </c>
    </row>
    <row r="75" s="1" customFormat="1" ht="80" customHeight="1" spans="1:19">
      <c r="A75" s="43">
        <v>7</v>
      </c>
      <c r="B75" s="42" t="s">
        <v>1657</v>
      </c>
      <c r="C75" s="28" t="s">
        <v>21</v>
      </c>
      <c r="D75" s="42" t="s">
        <v>274</v>
      </c>
      <c r="E75" s="249" t="s">
        <v>53</v>
      </c>
      <c r="F75" s="57" t="s">
        <v>1658</v>
      </c>
      <c r="G75" s="82">
        <v>10000</v>
      </c>
      <c r="H75" s="118" t="s">
        <v>1618</v>
      </c>
      <c r="I75" s="76" t="s">
        <v>1639</v>
      </c>
      <c r="J75" s="39" t="s">
        <v>1659</v>
      </c>
      <c r="K75" s="42" t="s">
        <v>477</v>
      </c>
      <c r="L75" s="42" t="s">
        <v>1573</v>
      </c>
      <c r="M75" s="57" t="s">
        <v>25</v>
      </c>
      <c r="N75" s="76"/>
      <c r="O75" s="76"/>
      <c r="P75" s="29" t="s">
        <v>1660</v>
      </c>
      <c r="Q75" s="29" t="s">
        <v>1661</v>
      </c>
      <c r="R75" s="29" t="s">
        <v>306</v>
      </c>
      <c r="S75" s="45" t="s">
        <v>1518</v>
      </c>
    </row>
    <row r="76" s="1" customFormat="1" ht="127" customHeight="1" spans="1:19">
      <c r="A76" s="43">
        <v>8</v>
      </c>
      <c r="B76" s="42" t="s">
        <v>1662</v>
      </c>
      <c r="C76" s="28" t="s">
        <v>21</v>
      </c>
      <c r="D76" s="42" t="s">
        <v>274</v>
      </c>
      <c r="E76" s="249" t="s">
        <v>53</v>
      </c>
      <c r="F76" s="57" t="s">
        <v>1663</v>
      </c>
      <c r="G76" s="82">
        <v>5000</v>
      </c>
      <c r="H76" s="118" t="s">
        <v>1618</v>
      </c>
      <c r="I76" s="76" t="s">
        <v>1639</v>
      </c>
      <c r="J76" s="39" t="s">
        <v>1659</v>
      </c>
      <c r="K76" s="42" t="s">
        <v>477</v>
      </c>
      <c r="L76" s="42" t="s">
        <v>1573</v>
      </c>
      <c r="M76" s="57" t="s">
        <v>25</v>
      </c>
      <c r="N76" s="76"/>
      <c r="O76" s="76"/>
      <c r="P76" s="29" t="s">
        <v>1664</v>
      </c>
      <c r="Q76" s="29" t="s">
        <v>1665</v>
      </c>
      <c r="R76" s="29" t="s">
        <v>306</v>
      </c>
      <c r="S76" s="45" t="s">
        <v>1518</v>
      </c>
    </row>
    <row r="77" s="1" customFormat="1" ht="80" customHeight="1" spans="1:19">
      <c r="A77" s="43">
        <v>9</v>
      </c>
      <c r="B77" s="42" t="s">
        <v>1666</v>
      </c>
      <c r="C77" s="28" t="s">
        <v>21</v>
      </c>
      <c r="D77" s="42" t="s">
        <v>274</v>
      </c>
      <c r="E77" s="249" t="s">
        <v>53</v>
      </c>
      <c r="F77" s="57" t="s">
        <v>1667</v>
      </c>
      <c r="G77" s="82">
        <v>2800</v>
      </c>
      <c r="H77" s="118" t="s">
        <v>1618</v>
      </c>
      <c r="I77" s="76" t="s">
        <v>1639</v>
      </c>
      <c r="J77" s="39" t="s">
        <v>1659</v>
      </c>
      <c r="K77" s="42" t="s">
        <v>477</v>
      </c>
      <c r="L77" s="42" t="s">
        <v>1573</v>
      </c>
      <c r="M77" s="57" t="s">
        <v>25</v>
      </c>
      <c r="N77" s="29"/>
      <c r="O77" s="29"/>
      <c r="P77" s="29" t="s">
        <v>1668</v>
      </c>
      <c r="Q77" s="29" t="s">
        <v>1669</v>
      </c>
      <c r="R77" s="29" t="s">
        <v>306</v>
      </c>
      <c r="S77" s="45" t="s">
        <v>1518</v>
      </c>
    </row>
    <row r="78" s="1" customFormat="1" ht="80" customHeight="1" spans="1:19">
      <c r="A78" s="43">
        <v>10</v>
      </c>
      <c r="B78" s="42" t="s">
        <v>1670</v>
      </c>
      <c r="C78" s="28" t="s">
        <v>21</v>
      </c>
      <c r="D78" s="42" t="s">
        <v>274</v>
      </c>
      <c r="E78" s="249" t="s">
        <v>53</v>
      </c>
      <c r="F78" s="57" t="s">
        <v>1671</v>
      </c>
      <c r="G78" s="82">
        <v>3000</v>
      </c>
      <c r="H78" s="118" t="s">
        <v>1618</v>
      </c>
      <c r="I78" s="76" t="s">
        <v>1639</v>
      </c>
      <c r="J78" s="39" t="s">
        <v>1672</v>
      </c>
      <c r="K78" s="42" t="s">
        <v>477</v>
      </c>
      <c r="L78" s="42" t="s">
        <v>1573</v>
      </c>
      <c r="M78" s="57" t="s">
        <v>25</v>
      </c>
      <c r="N78" s="29"/>
      <c r="O78" s="29"/>
      <c r="P78" s="29" t="s">
        <v>1673</v>
      </c>
      <c r="Q78" s="29" t="s">
        <v>1674</v>
      </c>
      <c r="R78" s="29" t="s">
        <v>306</v>
      </c>
      <c r="S78" s="45" t="s">
        <v>1518</v>
      </c>
    </row>
    <row r="79" ht="80" customHeight="1" spans="1:19">
      <c r="A79" s="43">
        <v>11</v>
      </c>
      <c r="B79" s="42" t="s">
        <v>1675</v>
      </c>
      <c r="C79" s="28" t="s">
        <v>21</v>
      </c>
      <c r="D79" s="42" t="s">
        <v>274</v>
      </c>
      <c r="E79" s="249" t="s">
        <v>53</v>
      </c>
      <c r="F79" s="57" t="s">
        <v>1676</v>
      </c>
      <c r="G79" s="29">
        <v>1000</v>
      </c>
      <c r="H79" s="118" t="s">
        <v>1618</v>
      </c>
      <c r="I79" s="76" t="s">
        <v>1639</v>
      </c>
      <c r="J79" s="39" t="s">
        <v>1659</v>
      </c>
      <c r="K79" s="42" t="s">
        <v>477</v>
      </c>
      <c r="L79" s="42" t="s">
        <v>1573</v>
      </c>
      <c r="M79" s="57" t="s">
        <v>25</v>
      </c>
      <c r="N79" s="29"/>
      <c r="O79" s="29"/>
      <c r="P79" s="29" t="s">
        <v>1574</v>
      </c>
      <c r="Q79" s="29" t="s">
        <v>1575</v>
      </c>
      <c r="R79" s="29" t="s">
        <v>306</v>
      </c>
      <c r="S79" s="45" t="s">
        <v>1518</v>
      </c>
    </row>
    <row r="80" ht="80" customHeight="1" spans="1:19">
      <c r="A80" s="43">
        <v>12</v>
      </c>
      <c r="B80" s="42" t="s">
        <v>1677</v>
      </c>
      <c r="C80" s="28" t="s">
        <v>21</v>
      </c>
      <c r="D80" s="42" t="s">
        <v>274</v>
      </c>
      <c r="E80" s="249" t="s">
        <v>53</v>
      </c>
      <c r="F80" s="57" t="s">
        <v>1678</v>
      </c>
      <c r="G80" s="29">
        <v>5000</v>
      </c>
      <c r="H80" s="118" t="s">
        <v>1618</v>
      </c>
      <c r="I80" s="76" t="s">
        <v>1639</v>
      </c>
      <c r="J80" s="39" t="s">
        <v>1679</v>
      </c>
      <c r="K80" s="42" t="s">
        <v>477</v>
      </c>
      <c r="L80" s="42" t="s">
        <v>319</v>
      </c>
      <c r="M80" s="57" t="s">
        <v>25</v>
      </c>
      <c r="N80" s="29"/>
      <c r="O80" s="29"/>
      <c r="P80" s="29" t="s">
        <v>1489</v>
      </c>
      <c r="Q80" s="29" t="s">
        <v>487</v>
      </c>
      <c r="R80" s="29" t="s">
        <v>306</v>
      </c>
      <c r="S80" s="45" t="s">
        <v>1596</v>
      </c>
    </row>
    <row r="81" ht="14.25" spans="1:19">
      <c r="A81" s="21" t="s">
        <v>696</v>
      </c>
      <c r="B81" s="24" t="str">
        <f>"社会事业类"&amp;SUBTOTAL(3,A81:A85)-2&amp;"个"</f>
        <v>社会事业类3个</v>
      </c>
      <c r="C81" s="419"/>
      <c r="D81" s="419"/>
      <c r="E81" s="420"/>
      <c r="F81" s="22"/>
      <c r="G81" s="24">
        <f>SUM(G82:G84)</f>
        <v>202138</v>
      </c>
      <c r="H81" s="22"/>
      <c r="I81" s="24">
        <f>SUM(I82:I84)</f>
        <v>0</v>
      </c>
      <c r="J81" s="78"/>
      <c r="K81" s="23"/>
      <c r="L81" s="23"/>
      <c r="M81" s="78"/>
      <c r="N81" s="52"/>
      <c r="O81" s="52"/>
      <c r="P81" s="52"/>
      <c r="Q81" s="52"/>
      <c r="R81" s="52"/>
      <c r="S81" s="52"/>
    </row>
    <row r="82" ht="80" customHeight="1" spans="1:19">
      <c r="A82" s="43">
        <v>1</v>
      </c>
      <c r="B82" s="42" t="s">
        <v>1680</v>
      </c>
      <c r="C82" s="28" t="s">
        <v>21</v>
      </c>
      <c r="D82" s="42" t="s">
        <v>274</v>
      </c>
      <c r="E82" s="249" t="s">
        <v>22</v>
      </c>
      <c r="F82" s="57" t="s">
        <v>1681</v>
      </c>
      <c r="G82" s="82">
        <v>1138</v>
      </c>
      <c r="H82" s="118" t="s">
        <v>1618</v>
      </c>
      <c r="I82" s="45">
        <v>0</v>
      </c>
      <c r="J82" s="39" t="s">
        <v>1659</v>
      </c>
      <c r="K82" s="238" t="s">
        <v>477</v>
      </c>
      <c r="L82" s="238" t="s">
        <v>319</v>
      </c>
      <c r="M82" s="31" t="s">
        <v>25</v>
      </c>
      <c r="N82" s="45"/>
      <c r="O82" s="45"/>
      <c r="P82" s="29" t="s">
        <v>1682</v>
      </c>
      <c r="Q82" s="29" t="s">
        <v>1683</v>
      </c>
      <c r="R82" s="29" t="s">
        <v>306</v>
      </c>
      <c r="S82" s="27" t="s">
        <v>1528</v>
      </c>
    </row>
    <row r="83" ht="80" customHeight="1" spans="1:19">
      <c r="A83" s="43">
        <v>2</v>
      </c>
      <c r="B83" s="42" t="s">
        <v>1684</v>
      </c>
      <c r="C83" s="28" t="s">
        <v>21</v>
      </c>
      <c r="D83" s="42" t="s">
        <v>274</v>
      </c>
      <c r="E83" s="249" t="s">
        <v>22</v>
      </c>
      <c r="F83" s="57" t="s">
        <v>1685</v>
      </c>
      <c r="G83" s="82">
        <v>200000</v>
      </c>
      <c r="H83" s="118" t="s">
        <v>1618</v>
      </c>
      <c r="I83" s="45">
        <v>0</v>
      </c>
      <c r="J83" s="39" t="s">
        <v>1686</v>
      </c>
      <c r="K83" s="238" t="s">
        <v>477</v>
      </c>
      <c r="L83" s="238" t="s">
        <v>1641</v>
      </c>
      <c r="M83" s="31" t="s">
        <v>25</v>
      </c>
      <c r="N83" s="45"/>
      <c r="O83" s="45"/>
      <c r="P83" s="29" t="s">
        <v>1489</v>
      </c>
      <c r="Q83" s="29" t="s">
        <v>487</v>
      </c>
      <c r="R83" s="29" t="s">
        <v>306</v>
      </c>
      <c r="S83" s="45" t="s">
        <v>1518</v>
      </c>
    </row>
    <row r="84" ht="80" customHeight="1" spans="1:19">
      <c r="A84" s="43">
        <v>3</v>
      </c>
      <c r="B84" s="29" t="s">
        <v>149</v>
      </c>
      <c r="C84" s="28" t="s">
        <v>21</v>
      </c>
      <c r="D84" s="42" t="s">
        <v>274</v>
      </c>
      <c r="E84" s="249" t="s">
        <v>22</v>
      </c>
      <c r="F84" s="39" t="s">
        <v>1687</v>
      </c>
      <c r="G84" s="29">
        <v>1000</v>
      </c>
      <c r="H84" s="39"/>
      <c r="I84" s="29">
        <v>0</v>
      </c>
      <c r="J84" s="39" t="s">
        <v>1656</v>
      </c>
      <c r="K84" s="238" t="s">
        <v>477</v>
      </c>
      <c r="L84" s="238" t="s">
        <v>319</v>
      </c>
      <c r="M84" s="31" t="s">
        <v>25</v>
      </c>
      <c r="N84" s="45"/>
      <c r="O84" s="45"/>
      <c r="P84" s="29" t="s">
        <v>1618</v>
      </c>
      <c r="Q84" s="29" t="s">
        <v>1618</v>
      </c>
      <c r="R84" s="29" t="s">
        <v>306</v>
      </c>
      <c r="S84" s="27" t="s">
        <v>1528</v>
      </c>
    </row>
    <row r="85" ht="14.25" spans="1:19">
      <c r="A85" s="21" t="s">
        <v>731</v>
      </c>
      <c r="B85" s="24" t="str">
        <f>"商贸服务类"&amp;SUBTOTAL(3,A85:A87)-1&amp;"个"</f>
        <v>商贸服务类2个</v>
      </c>
      <c r="C85" s="23"/>
      <c r="D85" s="23"/>
      <c r="E85" s="23"/>
      <c r="F85" s="22"/>
      <c r="G85" s="24">
        <f>SUM(G86:G87)</f>
        <v>209000</v>
      </c>
      <c r="H85" s="22"/>
      <c r="I85" s="24">
        <f>SUM(I86:I87)</f>
        <v>0</v>
      </c>
      <c r="J85" s="78"/>
      <c r="K85" s="23"/>
      <c r="L85" s="23"/>
      <c r="M85" s="78"/>
      <c r="N85" s="52"/>
      <c r="O85" s="52"/>
      <c r="P85" s="52"/>
      <c r="Q85" s="52"/>
      <c r="R85" s="52"/>
      <c r="S85" s="52"/>
    </row>
    <row r="86" ht="80" customHeight="1" spans="1:19">
      <c r="A86" s="43">
        <v>1</v>
      </c>
      <c r="B86" s="42" t="s">
        <v>1688</v>
      </c>
      <c r="C86" s="28" t="s">
        <v>21</v>
      </c>
      <c r="D86" s="42" t="s">
        <v>274</v>
      </c>
      <c r="E86" s="230" t="s">
        <v>30</v>
      </c>
      <c r="F86" s="57" t="s">
        <v>1689</v>
      </c>
      <c r="G86" s="82">
        <v>200000</v>
      </c>
      <c r="H86" s="118" t="s">
        <v>1618</v>
      </c>
      <c r="I86" s="44">
        <v>0</v>
      </c>
      <c r="J86" s="39" t="s">
        <v>1631</v>
      </c>
      <c r="K86" s="238" t="s">
        <v>477</v>
      </c>
      <c r="L86" s="238" t="s">
        <v>319</v>
      </c>
      <c r="M86" s="31" t="s">
        <v>25</v>
      </c>
      <c r="N86" s="29"/>
      <c r="O86" s="29"/>
      <c r="P86" s="29" t="s">
        <v>1489</v>
      </c>
      <c r="Q86" s="29" t="s">
        <v>487</v>
      </c>
      <c r="R86" s="29" t="s">
        <v>306</v>
      </c>
      <c r="S86" s="45" t="s">
        <v>1518</v>
      </c>
    </row>
    <row r="87" ht="113" customHeight="1" spans="1:19">
      <c r="A87" s="421">
        <v>2</v>
      </c>
      <c r="B87" s="422" t="s">
        <v>1690</v>
      </c>
      <c r="C87" s="28" t="s">
        <v>21</v>
      </c>
      <c r="D87" s="42" t="s">
        <v>274</v>
      </c>
      <c r="E87" s="422" t="s">
        <v>30</v>
      </c>
      <c r="F87" s="57" t="s">
        <v>1691</v>
      </c>
      <c r="G87" s="421">
        <v>9000</v>
      </c>
      <c r="H87" s="118" t="s">
        <v>1618</v>
      </c>
      <c r="I87" s="44">
        <v>0</v>
      </c>
      <c r="J87" s="39" t="s">
        <v>1679</v>
      </c>
      <c r="K87" s="238" t="s">
        <v>477</v>
      </c>
      <c r="L87" s="238" t="s">
        <v>337</v>
      </c>
      <c r="M87" s="31" t="s">
        <v>25</v>
      </c>
      <c r="N87" s="421"/>
      <c r="O87" s="421"/>
      <c r="P87" s="29" t="s">
        <v>1618</v>
      </c>
      <c r="Q87" s="29" t="s">
        <v>1618</v>
      </c>
      <c r="R87" s="29" t="s">
        <v>306</v>
      </c>
      <c r="S87" s="421" t="s">
        <v>1533</v>
      </c>
    </row>
  </sheetData>
  <autoFilter xmlns:etc="http://www.wps.cn/officeDocument/2017/etCustomData" ref="A4:W87"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8" fitToHeight="0" orientation="landscape"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23</vt:i4>
      </vt:variant>
    </vt:vector>
  </HeadingPairs>
  <TitlesOfParts>
    <vt:vector size="23" baseType="lpstr">
      <vt:lpstr>区委常委会封面</vt:lpstr>
      <vt:lpstr>龙办</vt:lpstr>
      <vt:lpstr>汇总表</vt:lpstr>
      <vt:lpstr>汇总</vt:lpstr>
      <vt:lpstr>汇总稿</vt:lpstr>
      <vt:lpstr>龙桥</vt:lpstr>
      <vt:lpstr>霞林</vt:lpstr>
      <vt:lpstr>凤凰山</vt:lpstr>
      <vt:lpstr>华亭</vt:lpstr>
      <vt:lpstr>常太</vt:lpstr>
      <vt:lpstr>灵川</vt:lpstr>
      <vt:lpstr>东海</vt:lpstr>
      <vt:lpstr>华林园区</vt:lpstr>
      <vt:lpstr>太湖园区</vt:lpstr>
      <vt:lpstr>霞办</vt:lpstr>
      <vt:lpstr>凤办</vt:lpstr>
      <vt:lpstr>华亭镇</vt:lpstr>
      <vt:lpstr>常太镇</vt:lpstr>
      <vt:lpstr>灵川镇</vt:lpstr>
      <vt:lpstr>东海镇</vt:lpstr>
      <vt:lpstr>华林</vt:lpstr>
      <vt:lpstr>太湖</vt:lpstr>
      <vt:lpstr>跨镇街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菜胖子</cp:lastModifiedBy>
  <dcterms:created xsi:type="dcterms:W3CDTF">2024-01-04T11:49:00Z</dcterms:created>
  <dcterms:modified xsi:type="dcterms:W3CDTF">2024-11-09T03:49:53Z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9802BF46A4E14092B8B91BE2B42F1AB2_13</vt:lpwstr>
  </property>
  <property fmtid="{D5CDD505-2E9C-101B-9397-08002B2CF9AE}" pid="3" name="KSOProductBuildVer">
    <vt:lpwstr>2052-12.1.0.18608</vt:lpwstr>
  </property>
</Properties>
</file>